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 date1904="1"/>
  <bookViews>
    <workbookView xWindow="65428" yWindow="65428" windowWidth="23256" windowHeight="12576" firstSheet="19" activeTab="24"/>
  </bookViews>
  <sheets>
    <sheet name="1997" sheetId="7" r:id="rId1"/>
    <sheet name="1998" sheetId="10" r:id="rId2"/>
    <sheet name="1999" sheetId="2" r:id="rId3"/>
    <sheet name="2000" sheetId="1" r:id="rId4"/>
    <sheet name="2001" sheetId="3" r:id="rId5"/>
    <sheet name="2002" sheetId="4" r:id="rId6"/>
    <sheet name="2003" sheetId="5" r:id="rId7"/>
    <sheet name="2004" sheetId="6" r:id="rId8"/>
    <sheet name="2005" sheetId="9" r:id="rId9"/>
    <sheet name="2006" sheetId="8" r:id="rId10"/>
    <sheet name="2007" sheetId="11" r:id="rId11"/>
    <sheet name="2008" sheetId="12" r:id="rId12"/>
    <sheet name="2009" sheetId="13" r:id="rId13"/>
    <sheet name="2010" sheetId="14" r:id="rId14"/>
    <sheet name="2011" sheetId="15" r:id="rId15"/>
    <sheet name="2012" sheetId="16" r:id="rId16"/>
    <sheet name="2013" sheetId="17" r:id="rId17"/>
    <sheet name="2014" sheetId="18" r:id="rId18"/>
    <sheet name="2015" sheetId="19" r:id="rId19"/>
    <sheet name="2016" sheetId="24" r:id="rId20"/>
    <sheet name="2016-old" sheetId="21" r:id="rId21"/>
    <sheet name="2016-Incorrect" sheetId="20" r:id="rId22"/>
    <sheet name="2017" sheetId="23" r:id="rId23"/>
    <sheet name="2018" sheetId="25" r:id="rId24"/>
    <sheet name="2020" sheetId="26" r:id="rId25"/>
  </sheets>
  <externalReferences>
    <externalReference r:id="rId28"/>
  </externalReferences>
  <definedNames>
    <definedName name="AllocApproved" localSheetId="19">'2016'!$J$52</definedName>
    <definedName name="AllocApproved" localSheetId="20">'2016-old'!$J$35</definedName>
    <definedName name="AllocApproved" localSheetId="22">'2017'!$K$43</definedName>
    <definedName name="AllocApproved">'2015'!$J$35</definedName>
    <definedName name="AllocPending" localSheetId="19">'2016'!$J$58</definedName>
    <definedName name="AllocPending" localSheetId="20">'2016-old'!$J$41</definedName>
    <definedName name="AllocPending" localSheetId="22">'2017'!$K$50</definedName>
    <definedName name="AllocPending">'2015'!$J$41</definedName>
    <definedName name="Good">'[1]2015'!$J$24</definedName>
    <definedName name="PotentialContingency" localSheetId="19">'2016'!$J$38:$J$41</definedName>
    <definedName name="PotentialContingency" localSheetId="22">'2017'!$K$8:$K$22</definedName>
    <definedName name="PotentialContingency">#REF!</definedName>
    <definedName name="_xlnm.Print_Area" localSheetId="2">'1999'!$A$1:$K$23</definedName>
    <definedName name="_xlnm.Print_Area" localSheetId="3">'2000'!$A$1:$L$39</definedName>
    <definedName name="_xlnm.Print_Area" localSheetId="5">'2002'!$A$1:$J$44</definedName>
    <definedName name="_xlnm.Print_Area" localSheetId="7">'2004'!$A$1:$J$32</definedName>
    <definedName name="_xlnm.Print_Area" localSheetId="8">'2005'!$A$1:$J$36</definedName>
    <definedName name="_xlnm.Print_Area" localSheetId="9">'2006'!$A$1:$J$40</definedName>
    <definedName name="_xlnm.Print_Area" localSheetId="13">'2010'!$A$1:$J$41</definedName>
    <definedName name="_xlnm.Print_Area" localSheetId="14">'2011'!$A$1:$J$41</definedName>
    <definedName name="_xlnm.Print_Area" localSheetId="15">'2012'!$A$1:$J$41</definedName>
    <definedName name="_xlnm.Print_Area" localSheetId="16">'2013'!$A$1:$J$41</definedName>
    <definedName name="_xlnm.Print_Area" localSheetId="17">'2014'!$A$1:$J$53</definedName>
    <definedName name="_xlnm.Print_Area" localSheetId="18">'2015'!$A$1:$J$43</definedName>
    <definedName name="_xlnm.Print_Area" localSheetId="19">'2016'!$A$1:$J$60</definedName>
    <definedName name="_xlnm.Print_Area" localSheetId="20">'2016-old'!$A$1:$J$43</definedName>
    <definedName name="_xlnm.Print_Area" localSheetId="22">'2017'!$A$1:$K$52</definedName>
    <definedName name="UnallocApproved" localSheetId="19">'2016'!$J$26</definedName>
    <definedName name="UnallocApproved" localSheetId="20">'2016-old'!$J$18</definedName>
    <definedName name="UnallocApproved" localSheetId="22">'2017'!$K$14</definedName>
    <definedName name="UnallocApproved">'2015'!$J$19</definedName>
    <definedName name="UnallocPending" localSheetId="19">'2016'!$J$35</definedName>
    <definedName name="UnallocPending" localSheetId="20">'2016-old'!$J$23</definedName>
    <definedName name="UnallocPending" localSheetId="22">'2017'!$K$21</definedName>
    <definedName name="UnallocPending">'2015'!$J$24</definedName>
  </definedNames>
  <calcPr calcId="191029"/>
  <extLst/>
</workbook>
</file>

<file path=xl/comments6.xml><?xml version="1.0" encoding="utf-8"?>
<comments xmlns="http://schemas.openxmlformats.org/spreadsheetml/2006/main">
  <authors>
    <author>Milwaukee County</author>
  </authors>
  <commentList>
    <comment ref="L5" authorId="0">
      <text>
        <r>
          <rPr>
            <b/>
            <sz val="8"/>
            <rFont val="Tahoma"/>
            <family val="2"/>
          </rPr>
          <t>Milwaukee County:</t>
        </r>
        <r>
          <rPr>
            <sz val="8"/>
            <rFont val="Tahoma"/>
            <family val="2"/>
          </rPr>
          <t xml:space="preserve">
Total $ requested to be put into contingency fund from the board resolution.</t>
        </r>
      </text>
    </comment>
    <comment ref="M5" authorId="0">
      <text>
        <r>
          <rPr>
            <b/>
            <sz val="8"/>
            <rFont val="Tahoma"/>
            <family val="2"/>
          </rPr>
          <t>Milwaukee County:</t>
        </r>
        <r>
          <rPr>
            <sz val="8"/>
            <rFont val="Tahoma"/>
            <family val="2"/>
          </rPr>
          <t xml:space="preserve">
Fund transfers processed through 6/13/02 from Central Accounting.</t>
        </r>
      </text>
    </comment>
    <comment ref="N5" authorId="0">
      <text>
        <r>
          <rPr>
            <b/>
            <sz val="8"/>
            <rFont val="Tahoma"/>
            <family val="2"/>
          </rPr>
          <t>Milwaukee County:</t>
        </r>
        <r>
          <rPr>
            <sz val="8"/>
            <rFont val="Tahoma"/>
            <family val="2"/>
          </rPr>
          <t xml:space="preserve">
</t>
        </r>
      </text>
    </comment>
    <comment ref="M6" authorId="0">
      <text>
        <r>
          <rPr>
            <b/>
            <sz val="8"/>
            <rFont val="Tahoma"/>
            <family val="2"/>
          </rPr>
          <t>Milwaukee County:</t>
        </r>
        <r>
          <rPr>
            <sz val="8"/>
            <rFont val="Tahoma"/>
            <family val="2"/>
          </rPr>
          <t xml:space="preserve">
Parks revenue not done through a fund transfer yet.</t>
        </r>
      </text>
    </comment>
    <comment ref="N6" authorId="0">
      <text>
        <r>
          <rPr>
            <b/>
            <sz val="8"/>
            <rFont val="Tahoma"/>
            <family val="2"/>
          </rPr>
          <t>Milwaukee County:</t>
        </r>
        <r>
          <rPr>
            <sz val="8"/>
            <rFont val="Tahoma"/>
            <family val="2"/>
          </rPr>
          <t xml:space="preserve">
Net loss of revenue</t>
        </r>
      </text>
    </comment>
    <comment ref="L7" authorId="0">
      <text>
        <r>
          <rPr>
            <b/>
            <sz val="8"/>
            <rFont val="Tahoma"/>
            <family val="2"/>
          </rPr>
          <t>Milwaukee County:</t>
        </r>
        <r>
          <rPr>
            <sz val="8"/>
            <rFont val="Tahoma"/>
            <family val="2"/>
          </rPr>
          <t xml:space="preserve">
Parks revenue not yet received no transfer done as of 6/13/02</t>
        </r>
      </text>
    </comment>
    <comment ref="M8" authorId="0">
      <text>
        <r>
          <rPr>
            <b/>
            <sz val="8"/>
            <rFont val="Tahoma"/>
            <family val="2"/>
          </rPr>
          <t>Milwaukee County:</t>
        </r>
        <r>
          <rPr>
            <sz val="8"/>
            <rFont val="Tahoma"/>
            <family val="2"/>
          </rPr>
          <t xml:space="preserve">
Additional revenue not known to the board from
CSE.</t>
        </r>
      </text>
    </comment>
    <comment ref="L9" authorId="0">
      <text>
        <r>
          <rPr>
            <b/>
            <sz val="8"/>
            <rFont val="Tahoma"/>
            <family val="2"/>
          </rPr>
          <t>Milwaukee County:</t>
        </r>
        <r>
          <rPr>
            <sz val="8"/>
            <rFont val="Tahoma"/>
            <family val="2"/>
          </rPr>
          <t xml:space="preserve">
ECP 2% salary reductions and Bonus reductions for ECP.</t>
        </r>
      </text>
    </comment>
    <comment ref="M9" authorId="0">
      <text>
        <r>
          <rPr>
            <b/>
            <sz val="8"/>
            <rFont val="Tahoma"/>
            <family val="2"/>
          </rPr>
          <t>Milwaukee County:</t>
        </r>
        <r>
          <rPr>
            <sz val="8"/>
            <rFont val="Tahoma"/>
            <family val="2"/>
          </rPr>
          <t xml:space="preserve">
Tie out to County Bd request.</t>
        </r>
      </text>
    </comment>
    <comment ref="L10" authorId="0">
      <text>
        <r>
          <rPr>
            <b/>
            <sz val="8"/>
            <rFont val="Tahoma"/>
            <family val="2"/>
          </rPr>
          <t>Milwaukee County:</t>
        </r>
        <r>
          <rPr>
            <sz val="8"/>
            <rFont val="Tahoma"/>
            <family val="2"/>
          </rPr>
          <t xml:space="preserve">
Additional Revenue from CSE of 39,049 less loss of rev from ECP reductions of 15,529 equals net of 23,520.</t>
        </r>
      </text>
    </comment>
    <comment ref="L11" authorId="0">
      <text>
        <r>
          <rPr>
            <b/>
            <sz val="8"/>
            <rFont val="Tahoma"/>
            <family val="2"/>
          </rPr>
          <t>Milwaukee County:</t>
        </r>
        <r>
          <rPr>
            <sz val="8"/>
            <rFont val="Tahoma"/>
            <family val="2"/>
          </rPr>
          <t xml:space="preserve">
Total of actual fund transfers entered into Advantage through 6/13/02 relating to Co Bd actions.</t>
        </r>
      </text>
    </comment>
  </commentList>
</comments>
</file>

<file path=xl/comments7.xml><?xml version="1.0" encoding="utf-8"?>
<comments xmlns="http://schemas.openxmlformats.org/spreadsheetml/2006/main">
  <authors>
    <author>Milwaukee County</author>
  </authors>
  <commentList>
    <comment ref="L11" authorId="0">
      <text>
        <r>
          <rPr>
            <b/>
            <sz val="8"/>
            <rFont val="Tahoma"/>
            <family val="2"/>
          </rPr>
          <t>Milwaukee County:</t>
        </r>
        <r>
          <rPr>
            <sz val="8"/>
            <rFont val="Tahoma"/>
            <family val="2"/>
          </rPr>
          <t xml:space="preserve">
Additional Revenue from CSE of 39,049 less loss of rev from ECP reductions of 15,529 equals net of 23,520.</t>
        </r>
      </text>
    </comment>
    <comment ref="L12" authorId="0">
      <text>
        <r>
          <rPr>
            <b/>
            <sz val="8"/>
            <rFont val="Tahoma"/>
            <family val="2"/>
          </rPr>
          <t>Milwaukee County:</t>
        </r>
        <r>
          <rPr>
            <sz val="8"/>
            <rFont val="Tahoma"/>
            <family val="2"/>
          </rPr>
          <t xml:space="preserve">
Total of actual fund transfers entered into Advantage through 6/13/02 relating to Co Bd actions.</t>
        </r>
      </text>
    </comment>
  </commentList>
</comments>
</file>

<file path=xl/comments9.xml><?xml version="1.0" encoding="utf-8"?>
<comments xmlns="http://schemas.openxmlformats.org/spreadsheetml/2006/main">
  <authors>
    <author>CMuelle</author>
  </authors>
  <commentList>
    <comment ref="M12" authorId="0">
      <text>
        <r>
          <rPr>
            <b/>
            <sz val="8"/>
            <rFont val="Tahoma"/>
            <family val="2"/>
          </rPr>
          <t>CMuelle:</t>
        </r>
        <r>
          <rPr>
            <sz val="8"/>
            <rFont val="Tahoma"/>
            <family val="2"/>
          </rPr>
          <t xml:space="preserve">
original amount was $7,367,753 less amendments by Co Bd for Cultural dept and DA
</t>
        </r>
      </text>
    </comment>
  </commentList>
</comments>
</file>

<file path=xl/sharedStrings.xml><?xml version="1.0" encoding="utf-8"?>
<sst xmlns="http://schemas.openxmlformats.org/spreadsheetml/2006/main" count="571" uniqueCount="391">
  <si>
    <t>$</t>
  </si>
  <si>
    <t>Net Balance</t>
  </si>
  <si>
    <t>1999 CONTINGENCY APPROPRIATION SUMMARY</t>
  </si>
  <si>
    <t>1999 Unallocated Contingency Appropriation Budget</t>
  </si>
  <si>
    <t>2000 Unallocated Contingency Appropriation Budget</t>
  </si>
  <si>
    <t>2000 CONTINGENCY APPROPRIATION SUMMARY</t>
  </si>
  <si>
    <t>Guardian Ad Litem Fees Shortfall</t>
  </si>
  <si>
    <t>Medical Service &amp; Drugs for Inmates</t>
  </si>
  <si>
    <t>GAMP Unbudgeted ITP Funds</t>
  </si>
  <si>
    <t>Paratransit Shortfall</t>
  </si>
  <si>
    <t>Legal Fees for Tobacco Industry Litigation</t>
  </si>
  <si>
    <t>Alternatives to Incarcerations funding shortfall</t>
  </si>
  <si>
    <t>Approved Transfers from Budget through February 10, 2000</t>
  </si>
  <si>
    <t>Unallocated Contingency Balance 2/10/2000</t>
  </si>
  <si>
    <t>New DBE Record Keeping System</t>
  </si>
  <si>
    <t>Acute Inpatient Census Reduction Plan</t>
  </si>
  <si>
    <t>Transfers Requested to Finance and Audit Committee 2/10/2000</t>
  </si>
  <si>
    <t>v:data/docbdgt/finance/contsum.xls</t>
  </si>
  <si>
    <t>Legal Fees for Moss-American Contamination Litigation</t>
  </si>
  <si>
    <t>Guardian ad Litem Adversary Counsel Fees</t>
  </si>
  <si>
    <t>Return of Tobacco Litigation Fees (Marathon County)</t>
  </si>
  <si>
    <t>Sheriff Inmate Medical Service Fees and Drug Expenses</t>
  </si>
  <si>
    <t>Sheriff's Contract With Pyramid HIM Services</t>
  </si>
  <si>
    <t>Additional Return of Tobacco Litigation Fees (Marathon County)</t>
  </si>
  <si>
    <t>Lawsuit Against City of West Allis - Storm Water Fees</t>
  </si>
  <si>
    <t>Guardian ad Litem and Adversary Counsel Shortfalls</t>
  </si>
  <si>
    <t>SCS of Wisconsin, Inc., Demolition of Pools Lawsuit</t>
  </si>
  <si>
    <t>2001 CONTINGENCY APPROPRIATION SUMMARY</t>
  </si>
  <si>
    <t>2001 Unallocated Contingency Appropriation Budget</t>
  </si>
  <si>
    <t>2002 Unallocated Contingency Appropriation Budget</t>
  </si>
  <si>
    <t>Election Commission Presidential Shortfall</t>
  </si>
  <si>
    <t>Total Transfers Requested to Finance &amp; Audit Committee</t>
  </si>
  <si>
    <t>Approved Transfers from Budget through March 8, 2001</t>
  </si>
  <si>
    <t>Unallocated Contingency Balance 03/08/2001</t>
  </si>
  <si>
    <t>Transfers Requested to Finance &amp; Audit Committee 03/08/2001</t>
  </si>
  <si>
    <t>Labor Relations-Final Binding Arbitration/Sheriff's Assoc.</t>
  </si>
  <si>
    <t>Corp Counsel for Contract Breach-Balance of Lawsuit Plus Interest</t>
  </si>
  <si>
    <t>Marathon County Return of Funds-Tobacco Lawsuit</t>
  </si>
  <si>
    <t>Courts for Guardian ad Litem Attorneys and Psychiatrist</t>
  </si>
  <si>
    <t>Courts for Guardian ad Litem and Adversary Counsel</t>
  </si>
  <si>
    <t>Mental Health Additional Transitional Housing Program Slots</t>
  </si>
  <si>
    <t>House of Correction for Shortfall in Household Supplies &amp; Repair Parts</t>
  </si>
  <si>
    <t>Sheriff Shortfall for Prescription Drug Costs</t>
  </si>
  <si>
    <t>Approved Transfers from Budget through February 21, 2002</t>
  </si>
  <si>
    <t>Unallocated Contingency Balance 2/21/02</t>
  </si>
  <si>
    <t>Transfers Approved by Finance &amp; Audit Committee 2/14/02</t>
  </si>
  <si>
    <t>Total Transfers Approved by Finance &amp; Audit Committee</t>
  </si>
  <si>
    <t>Parks Capital &amp; Operating Cut Plan</t>
  </si>
  <si>
    <t xml:space="preserve">   Inadequate Medical Care</t>
  </si>
  <si>
    <t xml:space="preserve">Attorney Fees &amp; Interest Regarding Jail Lawsuit on Overcrowding &amp; </t>
  </si>
  <si>
    <t>UW Extension Move to Roosevelt School</t>
  </si>
  <si>
    <t>Balance</t>
  </si>
  <si>
    <t>ECP</t>
  </si>
  <si>
    <t>Board Req</t>
  </si>
  <si>
    <t>Election Commission Cost for Special Elections-Recalls</t>
  </si>
  <si>
    <t>Transfers Reflecting County Board Action Regarding Departments</t>
  </si>
  <si>
    <t>Transfers Reflecting County Board Action Regarding ECP</t>
  </si>
  <si>
    <t>Sheriff's Department Inmate Medical Services Shortfall</t>
  </si>
  <si>
    <t>UW Extension Occupancy Charge for June &amp; July to State Fair Park</t>
  </si>
  <si>
    <t>Transfer Reflecting Board Action on Expenditure Reductions in DHR and IMSD</t>
  </si>
  <si>
    <t>UW Extension's 2002 Remaining Budget Deficit.</t>
  </si>
  <si>
    <t>Election Commission Actual Cost for Recall Elections</t>
  </si>
  <si>
    <t xml:space="preserve">Refund Settlement Regarding Jail Lawsuit on Overcrowding &amp; </t>
  </si>
  <si>
    <t>Treasurer for MI Investment Services and Unpaid Personal Property Tax Charge</t>
  </si>
  <si>
    <t>2003 CONTINGENCY APPROPRIATION SUMMARY</t>
  </si>
  <si>
    <t>2003 Unallocated Contingency Appropriation Budget</t>
  </si>
  <si>
    <t>Transfer Reflecting County Board Action Regarding MMSD Revenue</t>
  </si>
  <si>
    <t>Total Transfers Submitted to Finance &amp; Audit Committee</t>
  </si>
  <si>
    <t xml:space="preserve">Sheriff Department Contract Settlement </t>
  </si>
  <si>
    <t>Transfers Approved by Finance &amp; Audit Committee through 03/20/03</t>
  </si>
  <si>
    <t>Child Support Amended Contract with Lab Corp</t>
  </si>
  <si>
    <t>Unallocated Contingency Balance 03/31/03</t>
  </si>
  <si>
    <t>Approved Transfers from Budget through March 31, 2003</t>
  </si>
  <si>
    <t>2002 CONTINGENCY APPROPRIATION SUMMARY FINAL</t>
  </si>
  <si>
    <t>2004 CONTINGENCY APPROPRIATION SUMMARY</t>
  </si>
  <si>
    <t>2004 Unallocated Contingency Appropriation Budget</t>
  </si>
  <si>
    <t>Election Commission Special Elections Costs</t>
  </si>
  <si>
    <t>Treasurer Unpaid Property Tax Charge</t>
  </si>
  <si>
    <t>Treasurer Investment Advisory Services</t>
  </si>
  <si>
    <t>Election Commission to Cover Cost of Recall &amp; Special Elections</t>
  </si>
  <si>
    <t>Ethics Board Investigation of Pension Officers Monitored by Corp Counsel</t>
  </si>
  <si>
    <t>Approved Transfers from Budget through January 29, 2004</t>
  </si>
  <si>
    <t>Unallocated Contingency Balance 01/29/04</t>
  </si>
  <si>
    <t>Transfers Submitted to Finance &amp; Audit Committee through 1/29/04</t>
  </si>
  <si>
    <t>Item 04-188 Corporation Counsel Settlement J Marchese</t>
  </si>
  <si>
    <t>Increase Contingency Fund from Pension Trust Fund Money</t>
  </si>
  <si>
    <t>2005 CONTINGENCY APPROPRIATION SUMMARY</t>
  </si>
  <si>
    <t>2005 Unallocated Contingency Appropriation Budget</t>
  </si>
  <si>
    <t>2006 Unallocated Contingency Appropriation Budget</t>
  </si>
  <si>
    <t>Unanticipated Revenue from Doyne Hospital Sale</t>
  </si>
  <si>
    <t>Transfer #</t>
  </si>
  <si>
    <t>Payment for Legal Fees in Case of Bruno et al vs. Milwaukee County</t>
  </si>
  <si>
    <t>Department on Aging CMO for Trust Fund Account</t>
  </si>
  <si>
    <t>Decrease Contingency Fund to Employee Fringe Benefits</t>
  </si>
  <si>
    <t>Boerner Gardens Educational and Visitor Center</t>
  </si>
  <si>
    <t>Retroactive Pay for Sheriff Contract Settlement</t>
  </si>
  <si>
    <t>Approved Transfers from Budget through March 17, 2005</t>
  </si>
  <si>
    <t>Transfers Approved by Finance &amp; Audit Committee through 3/17/05</t>
  </si>
  <si>
    <t>Unallocated Contingency Balance Final 2004</t>
  </si>
  <si>
    <t>Treasurer Shortfall in Property Taxes Chargebacks</t>
  </si>
  <si>
    <t>Unanticipated Parking Revenue Economic &amp; Community Development</t>
  </si>
  <si>
    <t>out</t>
  </si>
  <si>
    <t>in</t>
  </si>
  <si>
    <t>start</t>
  </si>
  <si>
    <t>net</t>
  </si>
  <si>
    <t>Ethics Review Board Hearings Independent Council</t>
  </si>
  <si>
    <t>Corporation Counsel Prosecutor for Ethics Board Hearings</t>
  </si>
  <si>
    <t>Org 4500 amendment</t>
  </si>
  <si>
    <t>Net to Contingency</t>
  </si>
  <si>
    <t>County-wide Corrective Action Plan 5% Cut to Contingency</t>
  </si>
  <si>
    <t>Transfer as proposed</t>
  </si>
  <si>
    <t>Orgs 1908, 1915, 1916 amendment</t>
  </si>
  <si>
    <t>Potawatomi Excess Revenue Received</t>
  </si>
  <si>
    <t>DAS and County Board for Budgetary Impact of GASB for OPEB</t>
  </si>
  <si>
    <t xml:space="preserve">Treasurer Surplus Unclaimed Monies </t>
  </si>
  <si>
    <t>1997 CONTINGENCY APPROPRIATION SUMMARY</t>
  </si>
  <si>
    <t>1997 Unallocated Contingency Appropriation Budget</t>
  </si>
  <si>
    <t>DPW Higway Motor Vehicle Fuel &amp; Parts</t>
  </si>
  <si>
    <t>Alternatives to Incarceration In-House Commitment Supervision</t>
  </si>
  <si>
    <t>None</t>
  </si>
  <si>
    <t>Transfers Recommended by Finance and Audit Committee 2/12/98</t>
  </si>
  <si>
    <t>Approved Transfers from Budget through February 12, 1998</t>
  </si>
  <si>
    <t>Unallocated Contingency Balance 2/12/98</t>
  </si>
  <si>
    <t>1998 CONTINGENCY APPROPRIATION SUMMARY</t>
  </si>
  <si>
    <t>1998 Unallocated Contingency Appropriation Budget</t>
  </si>
  <si>
    <t>House of Correction Printing Equipment</t>
  </si>
  <si>
    <t>Repair of Water Pipes @ Sheriff Patrol/Highway Building</t>
  </si>
  <si>
    <t>Courts/Sheriff/DPW Resolution 98-195</t>
  </si>
  <si>
    <t>Funding for Year 2000 Technology Tasks</t>
  </si>
  <si>
    <t>Repair to Outdoor Warning System</t>
  </si>
  <si>
    <t>Fleet Maintenance Motor Vehicle Operations Deficit</t>
  </si>
  <si>
    <t>Surplus from Bailiff Services</t>
  </si>
  <si>
    <t>Prescription Drugs for Inmates</t>
  </si>
  <si>
    <t>Paratransit Deficit</t>
  </si>
  <si>
    <t>*</t>
  </si>
  <si>
    <t>$250,000 of the contingency balance is contingent on an</t>
  </si>
  <si>
    <t>adequate amount of land sales occuring.</t>
  </si>
  <si>
    <t>Unallocated Contingency Balance 2/4/99</t>
  </si>
  <si>
    <t>Transfers Recommended by Finance and Audit Committee 2/11/99</t>
  </si>
  <si>
    <t>Approved Transfers from Budget through February 4, 1999</t>
  </si>
  <si>
    <t>DAS-Human Resources to Cover 2005 Costs for New Payroll System</t>
  </si>
  <si>
    <t>DPPI-Facilities Cover Cost for Asbestos Removal in Annex</t>
  </si>
  <si>
    <t>Approved Transfers from Budget through February 2, 2006</t>
  </si>
  <si>
    <t>Unallocated Contingency Balance February 2, 2006</t>
  </si>
  <si>
    <t>Transfers Approved by Finance &amp; Audit Committee through 2/02/06</t>
  </si>
  <si>
    <t>Net Revenue Fed/State &amp; Local less Co Expenses</t>
  </si>
  <si>
    <t>Components of Budget</t>
  </si>
  <si>
    <t>Revenue Org 1969 Medicare Part D</t>
  </si>
  <si>
    <t>Expense Org 1972 New Wage Package</t>
  </si>
  <si>
    <t>as of 3/1/06</t>
  </si>
  <si>
    <t xml:space="preserve"> </t>
  </si>
  <si>
    <t>Corporation Counsel funding for Ethics Board</t>
  </si>
  <si>
    <t>Medical Examiner funding for projected shorfalls</t>
  </si>
  <si>
    <t>Approved Transfers from Budget through February 22, 2007</t>
  </si>
  <si>
    <t>Unallocated Contingency Balance February 22, 2007</t>
  </si>
  <si>
    <t>2007 BUDGETED CONTINGENCY APPROPRIATION SUMMARY</t>
  </si>
  <si>
    <t>2007 Budgeted Contingency Appropriation Budget</t>
  </si>
  <si>
    <t>Revenue Org 1972 New Wage Package*</t>
  </si>
  <si>
    <t>AFSCME District Council 48 wage increases</t>
  </si>
  <si>
    <t>* Update from January 2007 Health Care Report</t>
  </si>
  <si>
    <t xml:space="preserve">2006 CONTINGENCY APPROPRIATION SUMMARY </t>
  </si>
  <si>
    <t>Transfers Approved in Finance &amp; Audit Committee through 2/22/07</t>
  </si>
  <si>
    <t>Total Transfers Approved in Finance &amp; Audit Committee</t>
  </si>
  <si>
    <t>Partial offset to potential Behavioral Health Division deficit</t>
  </si>
  <si>
    <t>Accelerated repayment by the Department on Aging CMO</t>
  </si>
  <si>
    <t>v:data/docbdgt/finance/contingency.xls</t>
  </si>
  <si>
    <t>Funding for Risk Management Worker's Compensation Fund</t>
  </si>
  <si>
    <t xml:space="preserve">Funding associated with 2007 Budget adjustments for Employee </t>
  </si>
  <si>
    <t>Fringe Benefits &amp; Collective Barganing Agreements</t>
  </si>
  <si>
    <t>Behavioral Health Division Legal settlement</t>
  </si>
  <si>
    <t>Approved Transfers from Budget through January 31, 2008</t>
  </si>
  <si>
    <t>Unallocated Contingency Balance January 31, 2008</t>
  </si>
  <si>
    <t>Transfers Approved in Finance &amp; Audit Committee through 1/31/08</t>
  </si>
  <si>
    <t>2008 BUDGETED CONTINGENCY APPROPRIATION SUMMARY</t>
  </si>
  <si>
    <t>2008 Budgeted Contingency Appropriation Budget</t>
  </si>
  <si>
    <t>h:budget/docbdgt/finance/contingency.xls</t>
  </si>
  <si>
    <t>1945-Appropriation For Contingencies (MPM-Chubb Insurance Co.)</t>
  </si>
  <si>
    <t>4900-Medical Examiner</t>
  </si>
  <si>
    <t xml:space="preserve">         5081 - DTPW - AE&amp;ES - - Technical Energy Audits</t>
  </si>
  <si>
    <t xml:space="preserve">         9960-General County Debt Service (Doyne Hospital)</t>
  </si>
  <si>
    <t>2009 Budgeted Contingency Appropriation Budget</t>
  </si>
  <si>
    <t>2009 BUDGETED CONTINGENCY APPROPRIATION SUMMARY</t>
  </si>
  <si>
    <t>1945-Appropriation For Contingencies (Abestos Settlement)</t>
  </si>
  <si>
    <t>4000-Office of the Sheriff (Deputy Sheriff’s Assoc. 07-08 contract settlement)</t>
  </si>
  <si>
    <t>1945-County Contract Settlement-Federation of Nurses Union 07-08</t>
  </si>
  <si>
    <t>Transfers Pending in Finance &amp; Audit Committee through 04/20/09</t>
  </si>
  <si>
    <t>Total Transfers Pending in Finance &amp; Audit Committee</t>
  </si>
  <si>
    <t>Unallocated Contingency Balance March 19, 2009</t>
  </si>
  <si>
    <t>1945-Appropriation For Contingencies (Anonymous Donation)</t>
  </si>
  <si>
    <t>Approved Transfers from Budget through March 19, 2009</t>
  </si>
  <si>
    <t>3270-County Clerk (Computer Software On-line Registration)</t>
  </si>
  <si>
    <t xml:space="preserve">         1150 - DAS-Risk Mgt - Worker's Comp Expenses</t>
  </si>
  <si>
    <t xml:space="preserve">         1905 - Ethics Board - Website Turtorial</t>
  </si>
  <si>
    <t>1937 Potawatomi Revenue</t>
  </si>
  <si>
    <t>1999 Non-Departmental Gifts and Donations</t>
  </si>
  <si>
    <t>3010 Election Commission (Spring Election 2009)</t>
  </si>
  <si>
    <t>5800 East Wisconsin Counties Railroad Consortium</t>
  </si>
  <si>
    <t>2201-State Shared Taxes</t>
  </si>
  <si>
    <t>1150-Worker's Compensation Expenses</t>
  </si>
  <si>
    <t>9960-General County Debt Service</t>
  </si>
  <si>
    <t>5100-DTPW Past Due Damage Claim Collections</t>
  </si>
  <si>
    <t>1905-Ethics Board Education Contract</t>
  </si>
  <si>
    <t>2010 BUDGETED CONTINGENCY APPROPRIATION SUMMARY</t>
  </si>
  <si>
    <t>2010 Budgeted Contingency Appropriation Budget</t>
  </si>
  <si>
    <t>Approved Transfers from Budget through January 28, 2010</t>
  </si>
  <si>
    <t>Unallocated Contingency Balance January 28, 2010</t>
  </si>
  <si>
    <t>Transfers Approved in Finance &amp; Audit Committee through 3/11/10</t>
  </si>
  <si>
    <t>6050-Contract Pers. Serv. Short (Estabrook Dam Stabilization Study)</t>
  </si>
  <si>
    <t>9000-Parks (Farm &amp; Fish Hatchery)</t>
  </si>
  <si>
    <t>9910-UW Extension (Settlement Agreement)</t>
  </si>
  <si>
    <t>WP187012 – O’Donnell Park Parking Structure Repairs</t>
  </si>
  <si>
    <t>1945 - Froedtert Hospital Land Lease Payment</t>
  </si>
  <si>
    <t>2011 BUDGETED CONTINGENCY APPROPRIATION SUMMARY</t>
  </si>
  <si>
    <t>2011 Budgeted Contingency Appropriation Budget</t>
  </si>
  <si>
    <t>Approved Transfers from Budget through February 3, 2011</t>
  </si>
  <si>
    <t>Unallocated Contingency Balance February 3, 2011</t>
  </si>
  <si>
    <t>Transfers Approved in Finance &amp; Audit Committee through 03/10/11</t>
  </si>
  <si>
    <t>4000 - Unspent 2011 Funds Allocated for the WI Comm Svcs Contract</t>
  </si>
  <si>
    <t xml:space="preserve">           (File No. 11-12(a)(a)/11-150)</t>
  </si>
  <si>
    <t>1950 - Acturial Services for Pension Related Matters (File No. 11-136/11-142)</t>
  </si>
  <si>
    <t>3010 - 2011 Special Election</t>
  </si>
  <si>
    <t xml:space="preserve">           Office of Justice of the Supreme Court</t>
  </si>
  <si>
    <r>
      <t>3010</t>
    </r>
    <r>
      <rPr>
        <sz val="10"/>
        <rFont val="Times New Roman"/>
        <family val="1"/>
      </rPr>
      <t xml:space="preserve"> - 2011 Statewide Recount of the April 5, 2011 Election for the </t>
    </r>
  </si>
  <si>
    <r>
      <t>3010</t>
    </r>
    <r>
      <rPr>
        <sz val="10"/>
        <rFont val="Times New Roman"/>
        <family val="1"/>
      </rPr>
      <t xml:space="preserve"> - 2011 Primary &amp; General Phases of the Recall Election Held </t>
    </r>
  </si>
  <si>
    <t xml:space="preserve">           in the 8th State Senate District </t>
  </si>
  <si>
    <t xml:space="preserve">           Transit Authority (SERTA)  </t>
  </si>
  <si>
    <t xml:space="preserve">1945 - Recognize Revenue from the Southeastern Regional </t>
  </si>
  <si>
    <t>Transfers Pending in Finance &amp; Audit Committee through 03/09/2012</t>
  </si>
  <si>
    <t>Approved Transfers from Budget through February 2, 2012</t>
  </si>
  <si>
    <t>Unallocated Contingency Balance February 2, 2012</t>
  </si>
  <si>
    <t>Total Transfers Pending in Finance, Personnel &amp; Audit Committee</t>
  </si>
  <si>
    <t>Transfers Pending in Finance, Personnel &amp; Audit Committee through</t>
  </si>
  <si>
    <t>2013 BUDGETED CONTINGENCY APPROPRIATION SUMMARY</t>
  </si>
  <si>
    <t>2013 Budgeted Contingency Appropriation Budget</t>
  </si>
  <si>
    <t>Approved Transfers from Budget through January 11, 2013</t>
  </si>
  <si>
    <t>Unallocated Contingency Balance January 11, 2013</t>
  </si>
  <si>
    <t>January 11, 2013</t>
  </si>
  <si>
    <t>4000 - Equipment rental for EMU</t>
  </si>
  <si>
    <t>4300 - Equipment rental for EMU</t>
  </si>
  <si>
    <t>2012 BUDGETED CONTINGENCY APPROPRIATION SUMMARY</t>
  </si>
  <si>
    <t>2012 Budgeted Contingency Appropriation Budget</t>
  </si>
  <si>
    <t>1000 - Membership in the Wisconsin Counties Association for the</t>
  </si>
  <si>
    <t>remainder of 2012</t>
  </si>
  <si>
    <t>3010 - Additional cost due to 2012 Recall elections</t>
  </si>
  <si>
    <t>3010 - Additional cost due to high turnout in the 2012</t>
  </si>
  <si>
    <t>Presidential election</t>
  </si>
  <si>
    <t>1130 - Misc. legal fees related to MPM lease</t>
  </si>
  <si>
    <t>4300 - Equipment Rental for EMU</t>
  </si>
  <si>
    <t>WC100 - Courthouse Major Maintenance</t>
  </si>
  <si>
    <t>WO444 - Electronic Medical Records System</t>
  </si>
  <si>
    <t>4300 - HOC Inmate Medical Service Fees</t>
  </si>
  <si>
    <t>3010 - Election Commission for dispute settlement</t>
  </si>
  <si>
    <t>Zoo Interchange Land sale Revenue per CB Res 13-699</t>
  </si>
  <si>
    <t>1961 - Litigation Reserve</t>
  </si>
  <si>
    <t>3010 - Election Commission for election costs</t>
  </si>
  <si>
    <t>2014 BUDGETED CONTINGENCY APPROPRIATION SUMMARY</t>
  </si>
  <si>
    <t>WO150012 - Courthouse Fire</t>
  </si>
  <si>
    <t>Approved Transfers from Budget through February 21, 2014</t>
  </si>
  <si>
    <t>Contingency Balance February 21, 2014</t>
  </si>
  <si>
    <t>February 21, 2014</t>
  </si>
  <si>
    <t>Corporation Counsel Positions</t>
  </si>
  <si>
    <t>County Board Crosscharge Fix</t>
  </si>
  <si>
    <r>
      <t xml:space="preserve">2014 Budgeted </t>
    </r>
    <r>
      <rPr>
        <b/>
        <u val="single"/>
        <sz val="12"/>
        <rFont val="Times New Roman"/>
        <family val="1"/>
      </rPr>
      <t>Unallocated</t>
    </r>
    <r>
      <rPr>
        <sz val="12"/>
        <rFont val="Times New Roman"/>
        <family val="1"/>
      </rPr>
      <t xml:space="preserve"> Contingency Appropriation Budget</t>
    </r>
  </si>
  <si>
    <t>UNALLOCATED CONTINGENCY ACCOUNT</t>
  </si>
  <si>
    <t>ALLOCATED CONTINGENCY ACCOUNT</t>
  </si>
  <si>
    <r>
      <t xml:space="preserve">2014 Budgeted </t>
    </r>
    <r>
      <rPr>
        <b/>
        <u val="single"/>
        <sz val="12"/>
        <rFont val="Times New Roman"/>
        <family val="1"/>
      </rPr>
      <t>Allocated</t>
    </r>
    <r>
      <rPr>
        <sz val="12"/>
        <rFont val="Times New Roman"/>
        <family val="1"/>
      </rPr>
      <t xml:space="preserve"> Contingency Appropriation Budget</t>
    </r>
  </si>
  <si>
    <t>UWM Land Sale</t>
  </si>
  <si>
    <t>Innovation Fund Allocation</t>
  </si>
  <si>
    <t xml:space="preserve">Transfers from the Unallocated Contingency Pending in Finance, Personnel &amp; </t>
  </si>
  <si>
    <t>Sheriff Absconder Unit</t>
  </si>
  <si>
    <t>Corporation Counsel Transit Legal Services</t>
  </si>
  <si>
    <t>Corporation Counsel Litigation Reserve</t>
  </si>
  <si>
    <t xml:space="preserve">Transfers from the Allocated Contingency Pending in Finance, Personnel &amp; </t>
  </si>
  <si>
    <t>ATC Easement Proceeds</t>
  </si>
  <si>
    <t>Fleet Parts &amp; Services Winter Costs</t>
  </si>
  <si>
    <t>Risk Management - Workers Compensation</t>
  </si>
  <si>
    <t>Farm and Fish Hatchery Water Pump</t>
  </si>
  <si>
    <t>Election Commission Referenda Costs</t>
  </si>
  <si>
    <t>July 2014 Fire Insurance Proceeds</t>
  </si>
  <si>
    <t>November 2014 Fire Insurance Proceeds</t>
  </si>
  <si>
    <t>Corporation Counsel Estate of Paul Haugen Settlement</t>
  </si>
  <si>
    <t>Treasurer Property Tax Chargeback</t>
  </si>
  <si>
    <t>Courts Adversary Counsel Fees</t>
  </si>
  <si>
    <t>Election Commission Outdated File Destruction</t>
  </si>
  <si>
    <t>Comptroller Living Wage Compliance</t>
  </si>
  <si>
    <t>2015 BUDGETED CONTINGENCY APPROPRIATION SUMMARY</t>
  </si>
  <si>
    <r>
      <t xml:space="preserve">2015 Budgeted </t>
    </r>
    <r>
      <rPr>
        <b/>
        <u val="single"/>
        <sz val="12"/>
        <rFont val="Times New Roman"/>
        <family val="1"/>
      </rPr>
      <t>Unallocated</t>
    </r>
    <r>
      <rPr>
        <sz val="12"/>
        <rFont val="Times New Roman"/>
        <family val="1"/>
      </rPr>
      <t xml:space="preserve"> Contingency Appropriation Budget</t>
    </r>
  </si>
  <si>
    <r>
      <t xml:space="preserve">2015 Budgeted </t>
    </r>
    <r>
      <rPr>
        <b/>
        <u val="single"/>
        <sz val="12"/>
        <rFont val="Times New Roman"/>
        <family val="1"/>
      </rPr>
      <t>Allocated</t>
    </r>
    <r>
      <rPr>
        <sz val="12"/>
        <rFont val="Times New Roman"/>
        <family val="1"/>
      </rPr>
      <t xml:space="preserve"> Contingency Appropriation Budget</t>
    </r>
  </si>
  <si>
    <t>Unallocated Contingency Balance January 29, 2015</t>
  </si>
  <si>
    <t>Civil Service Legal Fees</t>
  </si>
  <si>
    <t>Approved Transfers from Budget through March 19, 2015</t>
  </si>
  <si>
    <t>Audit Committee through March 19, 2015</t>
  </si>
  <si>
    <t>Allocated Contingency Balance March 19, 2015</t>
  </si>
  <si>
    <t>SafeRide Program</t>
  </si>
  <si>
    <t>Risk Management Property Insurance</t>
  </si>
  <si>
    <t>IGA for Election Equipment (file 15-125)</t>
  </si>
  <si>
    <t>Food Deserts (15-351)</t>
  </si>
  <si>
    <t>Sheriff's Positions (15-349)</t>
  </si>
  <si>
    <t>Metro Milwaukee (15-411)</t>
  </si>
  <si>
    <t>Beech St Pedestrian Bridge (15-448)</t>
  </si>
  <si>
    <t>Mid-American Living Wage (15-529)</t>
  </si>
  <si>
    <t>Digital BO Radio Build-Out Adjustment (15-501)</t>
  </si>
  <si>
    <t>COLA Adjustment (15-526)</t>
  </si>
  <si>
    <t>Litigation Reserve Replenishment</t>
  </si>
  <si>
    <t>IMSD Copiers</t>
  </si>
  <si>
    <t>Facilities Water Damage</t>
  </si>
  <si>
    <t>Coyote control project</t>
  </si>
  <si>
    <t>Audit Committee through November, 2015</t>
  </si>
  <si>
    <t>Approved Transfers from Budget through November 18, 2015</t>
  </si>
  <si>
    <t>2016 BUDGETED CONTINGENCY APPROPRIATION SUMMARY</t>
  </si>
  <si>
    <t>Contingency Balance November 18, 2015</t>
  </si>
  <si>
    <t>911 Calls</t>
  </si>
  <si>
    <t xml:space="preserve">Transfers from Contingency Pending in Finance, Personnel &amp; </t>
  </si>
  <si>
    <t>Amendments to the 2016 Budget affecting the Appropriation for Contingencies:</t>
  </si>
  <si>
    <t>2016 Budgeted Unallocated Contingency Appropriation Budget</t>
  </si>
  <si>
    <r>
      <t xml:space="preserve">2016 Budgeted </t>
    </r>
    <r>
      <rPr>
        <b/>
        <u val="single"/>
        <sz val="12"/>
        <rFont val="Times New Roman"/>
        <family val="1"/>
      </rPr>
      <t>Unallocated</t>
    </r>
    <r>
      <rPr>
        <sz val="12"/>
        <rFont val="Times New Roman"/>
        <family val="1"/>
      </rPr>
      <t xml:space="preserve"> Contingency Appropriation Budget</t>
    </r>
  </si>
  <si>
    <r>
      <t xml:space="preserve">2016 Budgeted </t>
    </r>
    <r>
      <rPr>
        <b/>
        <u val="single"/>
        <sz val="12"/>
        <rFont val="Times New Roman"/>
        <family val="1"/>
      </rPr>
      <t>Allocated</t>
    </r>
    <r>
      <rPr>
        <sz val="12"/>
        <rFont val="Times New Roman"/>
        <family val="1"/>
      </rPr>
      <t xml:space="preserve"> Contingency Appropriation Budget</t>
    </r>
  </si>
  <si>
    <t>Approved Transfers from Budget through January 28, 2016</t>
  </si>
  <si>
    <t>Unallocated Contingency Balance January 28, 2016</t>
  </si>
  <si>
    <t>Audit Committee through January 28, 2016</t>
  </si>
  <si>
    <t>Allocated Contingency Balance January 28, 2016</t>
  </si>
  <si>
    <t>Office on African American Affairs</t>
  </si>
  <si>
    <t>Aternative Juvenile Detention Facility (16-129; Will be released pending Board approval secure juvenile detention program as presented by the Delinquency and Court Serivces Division---directed for March 2016 Board cycle).</t>
  </si>
  <si>
    <t>Property Tax Chargebacks</t>
  </si>
  <si>
    <t>Safe Zone in the Amani Neighborhood</t>
  </si>
  <si>
    <t xml:space="preserve">Sheriff June 2016 Safety Building Flooding </t>
  </si>
  <si>
    <t>Mechanical Equipment Room Infrastructure Improvements</t>
  </si>
  <si>
    <t>Urban Underground</t>
  </si>
  <si>
    <t>MCDOT Special Assessments</t>
  </si>
  <si>
    <t>AE&amp;ES Project Management Software</t>
  </si>
  <si>
    <t xml:space="preserve">Elevator #9 in Milwaukee County Public Safety Building </t>
  </si>
  <si>
    <t>Coggs Electrical and Air Conditioning System Repairs</t>
  </si>
  <si>
    <t>Gas Chromatograph/ Mass Spectrometer (GC/MS) Equipment</t>
  </si>
  <si>
    <t>Domes Repairs June</t>
  </si>
  <si>
    <t>Courthouse Façade</t>
  </si>
  <si>
    <t xml:space="preserve">Milwaukee Public Museum Elevator </t>
  </si>
  <si>
    <t xml:space="preserve">Milwaukee Art Museum (MAM)/O’Donnell Park </t>
  </si>
  <si>
    <t>Historical Society Cornice</t>
  </si>
  <si>
    <t>Dome Repairs May</t>
  </si>
  <si>
    <t xml:space="preserve">1% Reductions for Orgs OPD, War Memorial, and Aging </t>
  </si>
  <si>
    <t xml:space="preserve">Coyote Control Project </t>
  </si>
  <si>
    <t>Approved Transfers from Budget through February 22, 2017</t>
  </si>
  <si>
    <t>Unallocated Contingency Balance February 22, 2017</t>
  </si>
  <si>
    <t>Audit Committee through February 22, 2017</t>
  </si>
  <si>
    <t>Allocated Contingency Balance February 22, 2017</t>
  </si>
  <si>
    <t xml:space="preserve">Franklin Landfill FEMA Mitigation </t>
  </si>
  <si>
    <t xml:space="preserve">Kinnickinnic Maintenance Bay/Bus Replacement Program </t>
  </si>
  <si>
    <t>Transfers from the Unallocated Contingency Pending in Finance</t>
  </si>
  <si>
    <t>Total Transfers Pending in Finance and Audit Committee</t>
  </si>
  <si>
    <t xml:space="preserve">Transfers from the Allocated Contingency Pending in Finance </t>
  </si>
  <si>
    <t>Approved Transfers from Budget through December 26, 2017</t>
  </si>
  <si>
    <t>Unallocated Contingency Balance December 26, 2017</t>
  </si>
  <si>
    <t xml:space="preserve">and Audit Committee through December 26, 2017 </t>
  </si>
  <si>
    <t>Allocated Contingency Balance December 26, 2017</t>
  </si>
  <si>
    <t>and Audit Committee through December 26, 2017</t>
  </si>
  <si>
    <t>2018 BUDGETED CONTINGENCY APPROPRIATION SUMMARY</t>
  </si>
  <si>
    <r>
      <t xml:space="preserve">2018 Budgeted </t>
    </r>
    <r>
      <rPr>
        <b/>
        <u val="single"/>
        <sz val="12"/>
        <rFont val="Times New Roman"/>
        <family val="1"/>
      </rPr>
      <t>Unallocated</t>
    </r>
    <r>
      <rPr>
        <sz val="12"/>
        <rFont val="Times New Roman"/>
        <family val="1"/>
      </rPr>
      <t xml:space="preserve"> Contingency Appropriation Budget</t>
    </r>
  </si>
  <si>
    <t>$250,000 ME Firewall</t>
  </si>
  <si>
    <t>Senior Center Service Contract</t>
  </si>
  <si>
    <t>Milwaukee County Historical Society</t>
  </si>
  <si>
    <t>Local Share of Highway Projects</t>
  </si>
  <si>
    <r>
      <t xml:space="preserve">2018 Budgeted </t>
    </r>
    <r>
      <rPr>
        <b/>
        <u val="single"/>
        <sz val="12"/>
        <rFont val="Times New Roman"/>
        <family val="1"/>
      </rPr>
      <t>Allocated</t>
    </r>
    <r>
      <rPr>
        <sz val="12"/>
        <rFont val="Times New Roman"/>
        <family val="1"/>
      </rPr>
      <t xml:space="preserve"> Contingency Appropriation Budget</t>
    </r>
  </si>
  <si>
    <t>File 18-202 (Full year contract Senior Centers)</t>
  </si>
  <si>
    <t>File 18-265 OAAA Youth Programming</t>
  </si>
  <si>
    <t>File 18-203 Paid Parking Dollars</t>
  </si>
  <si>
    <t>Villa Terrace Boiler and Roof Repair</t>
  </si>
  <si>
    <t>Total Transfers PENDING in Finance, Personnel &amp; Audit Committee</t>
  </si>
  <si>
    <t>Total Transfers PENDING in Finance and Audit Committee</t>
  </si>
  <si>
    <t>File 18-333 Marijuana Referendum Question</t>
  </si>
  <si>
    <t>File 18-222 Litigation Reserve Transfer</t>
  </si>
  <si>
    <t>File 18-269 Humboldt Park Great Hall Naming</t>
  </si>
  <si>
    <t>File 18-227 Child Support Dollars</t>
  </si>
  <si>
    <t>File 18-227 Medical Examiner Mass Spectrometer</t>
  </si>
  <si>
    <t>WH09401 W. Rawson Intersection</t>
  </si>
  <si>
    <t>WZ11901 Adventure Africa Elephant</t>
  </si>
  <si>
    <t>File 18-67A Medical Examiner Firewall (Jan cycle 2018)</t>
  </si>
  <si>
    <t>Transfers from the Unallocated Contingency PENDING September CB Approval</t>
  </si>
  <si>
    <t>Transfers from the Allocated Contingency PENDING September CB Approval</t>
  </si>
  <si>
    <t>Approved Transfers from Budget through November 16, 2018</t>
  </si>
  <si>
    <t>Unallocated Contingency Balance as of November 16, 2018</t>
  </si>
  <si>
    <t xml:space="preserve">and Audit Committee through November 16, 2018 </t>
  </si>
  <si>
    <t>Allocated Contingency Balance as of November 16, 2018</t>
  </si>
  <si>
    <t>and Audit Committee through November 16, 2018</t>
  </si>
  <si>
    <t>Transfers from the Unallocated Contingency PENDING May CB Approval,</t>
  </si>
  <si>
    <t>Transfers from the Allocated Contingency PENDING May CB Approval,</t>
  </si>
  <si>
    <t>Approved Transfers from Budget through December 27, 2019</t>
  </si>
  <si>
    <t>Unallocated Contingency Balance as of December 27, 2019</t>
  </si>
  <si>
    <t>and Finance &amp; Audit Committee through December 27, 2019</t>
  </si>
  <si>
    <t>Allocated Contingency Balance as of December 27, 2019</t>
  </si>
  <si>
    <r>
      <t xml:space="preserve">2020 Budgeted </t>
    </r>
    <r>
      <rPr>
        <b/>
        <u val="single"/>
        <sz val="11"/>
        <rFont val="Times New Roman"/>
        <family val="1"/>
      </rPr>
      <t>Unallocated</t>
    </r>
    <r>
      <rPr>
        <sz val="11"/>
        <rFont val="Times New Roman"/>
        <family val="1"/>
      </rPr>
      <t xml:space="preserve"> Contingency Appropriation Budget</t>
    </r>
  </si>
  <si>
    <r>
      <t xml:space="preserve">2020 Budgeted </t>
    </r>
    <r>
      <rPr>
        <b/>
        <u val="single"/>
        <sz val="11"/>
        <rFont val="Times New Roman"/>
        <family val="1"/>
      </rPr>
      <t>Allocated</t>
    </r>
    <r>
      <rPr>
        <sz val="11"/>
        <rFont val="Times New Roman"/>
        <family val="1"/>
      </rPr>
      <t xml:space="preserve"> Contingency Appropriation Budget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</si>
</sst>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164" formatCode="#,##0;\ \(#,##0\)"/>
    <numFmt numFmtId="165" formatCode="&quot;$&quot;#,##0"/>
    <numFmt numFmtId="166" formatCode="_(&quot;$&quot;* #,##0_);_(&quot;$&quot;* \(#,##0\);_(&quot;$&quot;* &quot;-&quot;??_);_(@_)"/>
  </numFmts>
  <fonts count="33">
    <font>
      <sz val="10"/>
      <name val="Geneva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Accounting"/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i/>
      <sz val="9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</font>
    <font>
      <sz val="11"/>
      <color rgb="FF21212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2"/>
      <name val="Geneva"/>
      <family val="2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b/>
      <sz val="11"/>
      <name val="Times New Roman"/>
      <family val="1"/>
    </font>
    <font>
      <sz val="11"/>
      <name val="Geneva"/>
      <family val="2"/>
    </font>
    <font>
      <b/>
      <u val="single"/>
      <sz val="11"/>
      <name val="Times New Roman"/>
      <family val="1"/>
    </font>
    <font>
      <sz val="11"/>
      <color rgb="FFFF0000"/>
      <name val="Times New Roman"/>
      <family val="1"/>
    </font>
    <font>
      <i/>
      <sz val="11"/>
      <name val="Times New Roman"/>
      <family val="1"/>
    </font>
    <font>
      <sz val="9"/>
      <color rgb="FFFF0000"/>
      <name val="Geneva"/>
      <family val="2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>
      <alignment/>
      <protection/>
    </xf>
  </cellStyleXfs>
  <cellXfs count="282">
    <xf numFmtId="0" fontId="0" fillId="0" borderId="0" xfId="0"/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/>
    <xf numFmtId="0" fontId="3" fillId="0" borderId="0" xfId="0" applyFont="1"/>
    <xf numFmtId="37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/>
    <xf numFmtId="165" fontId="3" fillId="0" borderId="0" xfId="0" applyNumberFormat="1" applyFont="1"/>
    <xf numFmtId="3" fontId="4" fillId="0" borderId="0" xfId="0" applyNumberFormat="1" applyFont="1" applyAlignment="1">
      <alignment/>
    </xf>
    <xf numFmtId="37" fontId="3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/>
    </xf>
    <xf numFmtId="41" fontId="3" fillId="0" borderId="0" xfId="0" applyNumberFormat="1" applyFont="1"/>
    <xf numFmtId="41" fontId="3" fillId="0" borderId="0" xfId="0" applyNumberFormat="1" applyFont="1" applyAlignment="1">
      <alignment horizontal="right"/>
    </xf>
    <xf numFmtId="37" fontId="3" fillId="0" borderId="1" xfId="0" applyNumberFormat="1" applyFont="1" applyBorder="1"/>
    <xf numFmtId="37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/>
    </xf>
    <xf numFmtId="37" fontId="3" fillId="0" borderId="0" xfId="0" applyNumberFormat="1" applyFont="1" applyBorder="1"/>
    <xf numFmtId="3" fontId="5" fillId="0" borderId="0" xfId="0" applyNumberFormat="1" applyFont="1" applyAlignment="1">
      <alignment/>
    </xf>
    <xf numFmtId="37" fontId="3" fillId="0" borderId="0" xfId="0" applyNumberFormat="1" applyFont="1"/>
    <xf numFmtId="5" fontId="4" fillId="0" borderId="0" xfId="0" applyNumberFormat="1" applyFont="1" applyAlignment="1">
      <alignment horizontal="right"/>
    </xf>
    <xf numFmtId="37" fontId="4" fillId="0" borderId="1" xfId="0" applyNumberFormat="1" applyFont="1" applyBorder="1"/>
    <xf numFmtId="5" fontId="4" fillId="0" borderId="1" xfId="0" applyNumberFormat="1" applyFont="1" applyBorder="1"/>
    <xf numFmtId="41" fontId="2" fillId="0" borderId="2" xfId="0" applyNumberFormat="1" applyFont="1" applyBorder="1" applyAlignment="1">
      <alignment/>
    </xf>
    <xf numFmtId="41" fontId="3" fillId="0" borderId="3" xfId="0" applyNumberFormat="1" applyFont="1" applyBorder="1" applyAlignment="1">
      <alignment/>
    </xf>
    <xf numFmtId="42" fontId="3" fillId="0" borderId="3" xfId="0" applyNumberFormat="1" applyFont="1" applyBorder="1" applyAlignment="1">
      <alignment/>
    </xf>
    <xf numFmtId="42" fontId="3" fillId="0" borderId="0" xfId="0" applyNumberFormat="1" applyFont="1" applyAlignment="1">
      <alignment/>
    </xf>
    <xf numFmtId="42" fontId="2" fillId="0" borderId="2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42" fontId="4" fillId="0" borderId="1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42" fontId="3" fillId="0" borderId="0" xfId="0" applyNumberFormat="1" applyFont="1" applyBorder="1" applyAlignment="1">
      <alignment/>
    </xf>
    <xf numFmtId="37" fontId="3" fillId="0" borderId="1" xfId="0" applyNumberFormat="1" applyFont="1" applyBorder="1" applyAlignment="1">
      <alignment horizontal="right"/>
    </xf>
    <xf numFmtId="37" fontId="3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right"/>
    </xf>
    <xf numFmtId="41" fontId="3" fillId="0" borderId="1" xfId="0" applyNumberFormat="1" applyFont="1" applyBorder="1" applyAlignment="1">
      <alignment/>
    </xf>
    <xf numFmtId="37" fontId="4" fillId="0" borderId="1" xfId="0" applyNumberFormat="1" applyFont="1" applyBorder="1" applyAlignment="1">
      <alignment horizontal="right"/>
    </xf>
    <xf numFmtId="42" fontId="8" fillId="0" borderId="0" xfId="0" applyNumberFormat="1" applyFont="1" applyAlignment="1">
      <alignment/>
    </xf>
    <xf numFmtId="37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left" indent="3"/>
    </xf>
    <xf numFmtId="5" fontId="3" fillId="0" borderId="0" xfId="0" applyNumberFormat="1" applyFont="1"/>
    <xf numFmtId="3" fontId="9" fillId="0" borderId="0" xfId="0" applyNumberFormat="1" applyFont="1" applyAlignment="1">
      <alignment horizontal="left" indent="3"/>
    </xf>
    <xf numFmtId="3" fontId="10" fillId="0" borderId="0" xfId="0" applyNumberFormat="1" applyFont="1" applyAlignment="1">
      <alignment/>
    </xf>
    <xf numFmtId="3" fontId="12" fillId="0" borderId="0" xfId="0" applyNumberFormat="1" applyFont="1" applyAlignment="1">
      <alignment horizontal="left" indent="3"/>
    </xf>
    <xf numFmtId="3" fontId="11" fillId="0" borderId="0" xfId="0" applyNumberFormat="1" applyFont="1" applyAlignment="1">
      <alignment horizontal="left" indent="3"/>
    </xf>
    <xf numFmtId="3" fontId="10" fillId="0" borderId="0" xfId="0" applyNumberFormat="1" applyFont="1" applyAlignment="1">
      <alignment horizontal="left" indent="3"/>
    </xf>
    <xf numFmtId="3" fontId="11" fillId="0" borderId="0" xfId="0" applyNumberFormat="1" applyFont="1" applyAlignment="1">
      <alignment horizontal="left" vertical="top" indent="3"/>
    </xf>
    <xf numFmtId="3" fontId="3" fillId="0" borderId="0" xfId="0" applyNumberFormat="1" applyFont="1" applyAlignment="1">
      <alignment horizontal="left" vertical="top" indent="3"/>
    </xf>
    <xf numFmtId="164" fontId="3" fillId="0" borderId="0" xfId="0" applyNumberFormat="1" applyFont="1" applyAlignment="1">
      <alignment horizontal="center"/>
    </xf>
    <xf numFmtId="5" fontId="3" fillId="0" borderId="3" xfId="0" applyNumberFormat="1" applyFont="1" applyBorder="1" applyAlignment="1">
      <alignment/>
    </xf>
    <xf numFmtId="15" fontId="3" fillId="0" borderId="0" xfId="0" applyNumberFormat="1" applyFont="1" applyAlignment="1" quotePrefix="1">
      <alignment/>
    </xf>
    <xf numFmtId="3" fontId="11" fillId="0" borderId="0" xfId="0" applyNumberFormat="1" applyFont="1" applyAlignment="1">
      <alignment horizontal="left" indent="6"/>
    </xf>
    <xf numFmtId="3" fontId="11" fillId="0" borderId="0" xfId="0" applyNumberFormat="1" applyFont="1" applyFill="1" applyAlignment="1">
      <alignment horizontal="left" indent="3"/>
    </xf>
    <xf numFmtId="3" fontId="3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/>
    </xf>
    <xf numFmtId="164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42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42" fontId="3" fillId="0" borderId="8" xfId="0" applyNumberFormat="1" applyFont="1" applyBorder="1" applyAlignment="1">
      <alignment/>
    </xf>
    <xf numFmtId="3" fontId="3" fillId="0" borderId="0" xfId="0" applyNumberFormat="1" applyFont="1" applyBorder="1"/>
    <xf numFmtId="0" fontId="3" fillId="0" borderId="0" xfId="0" applyFont="1" applyBorder="1"/>
    <xf numFmtId="3" fontId="11" fillId="0" borderId="0" xfId="0" applyNumberFormat="1" applyFont="1" applyBorder="1" applyAlignment="1">
      <alignment horizontal="left" indent="3"/>
    </xf>
    <xf numFmtId="3" fontId="10" fillId="0" borderId="0" xfId="0" applyNumberFormat="1" applyFont="1" applyBorder="1" applyAlignment="1">
      <alignment/>
    </xf>
    <xf numFmtId="0" fontId="3" fillId="0" borderId="7" xfId="0" applyFont="1" applyBorder="1"/>
    <xf numFmtId="15" fontId="3" fillId="0" borderId="7" xfId="0" applyNumberFormat="1" applyFont="1" applyBorder="1" applyAlignment="1" quotePrefix="1">
      <alignment/>
    </xf>
    <xf numFmtId="3" fontId="3" fillId="0" borderId="0" xfId="0" applyNumberFormat="1" applyFont="1" applyBorder="1" applyAlignment="1">
      <alignment horizontal="left" indent="3"/>
    </xf>
    <xf numFmtId="5" fontId="3" fillId="0" borderId="9" xfId="0" applyNumberFormat="1" applyFont="1" applyBorder="1"/>
    <xf numFmtId="42" fontId="3" fillId="0" borderId="10" xfId="0" applyNumberFormat="1" applyFont="1" applyBorder="1" applyAlignment="1">
      <alignment/>
    </xf>
    <xf numFmtId="5" fontId="3" fillId="0" borderId="11" xfId="0" applyNumberFormat="1" applyFont="1" applyBorder="1" applyAlignment="1">
      <alignment/>
    </xf>
    <xf numFmtId="42" fontId="4" fillId="0" borderId="12" xfId="0" applyNumberFormat="1" applyFont="1" applyBorder="1" applyAlignment="1">
      <alignment/>
    </xf>
    <xf numFmtId="42" fontId="2" fillId="0" borderId="12" xfId="0" applyNumberFormat="1" applyFont="1" applyBorder="1" applyAlignment="1">
      <alignment/>
    </xf>
    <xf numFmtId="0" fontId="2" fillId="0" borderId="13" xfId="0" applyFont="1" applyBorder="1"/>
    <xf numFmtId="0" fontId="2" fillId="0" borderId="1" xfId="0" applyFont="1" applyBorder="1"/>
    <xf numFmtId="37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left" indent="3"/>
    </xf>
    <xf numFmtId="42" fontId="11" fillId="0" borderId="10" xfId="0" applyNumberFormat="1" applyFont="1" applyBorder="1" applyAlignment="1">
      <alignment/>
    </xf>
    <xf numFmtId="5" fontId="2" fillId="0" borderId="12" xfId="0" applyNumberFormat="1" applyFont="1" applyBorder="1" applyAlignment="1">
      <alignment/>
    </xf>
    <xf numFmtId="10" fontId="3" fillId="0" borderId="0" xfId="15" applyNumberFormat="1" applyFont="1" applyAlignment="1">
      <alignment horizontal="right"/>
    </xf>
    <xf numFmtId="3" fontId="11" fillId="0" borderId="0" xfId="0" applyNumberFormat="1" applyFont="1" applyFill="1" applyBorder="1" applyAlignment="1">
      <alignment horizontal="left" indent="3"/>
    </xf>
    <xf numFmtId="3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42" fontId="11" fillId="0" borderId="1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166" fontId="11" fillId="0" borderId="10" xfId="16" applyNumberFormat="1" applyFont="1" applyBorder="1" applyAlignment="1">
      <alignment horizontal="right"/>
    </xf>
    <xf numFmtId="3" fontId="11" fillId="0" borderId="7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0" fillId="0" borderId="7" xfId="0" applyBorder="1"/>
    <xf numFmtId="0" fontId="11" fillId="0" borderId="0" xfId="0" applyFont="1"/>
    <xf numFmtId="42" fontId="3" fillId="0" borderId="11" xfId="0" applyNumberFormat="1" applyFont="1" applyBorder="1" applyAlignment="1">
      <alignment/>
    </xf>
    <xf numFmtId="3" fontId="3" fillId="0" borderId="7" xfId="0" applyNumberFormat="1" applyFont="1" applyBorder="1" applyAlignment="1">
      <alignment vertical="center"/>
    </xf>
    <xf numFmtId="42" fontId="11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3" fillId="0" borderId="4" xfId="20" applyNumberFormat="1" applyFont="1" applyBorder="1" applyAlignment="1">
      <alignment/>
      <protection/>
    </xf>
    <xf numFmtId="3" fontId="2" fillId="0" borderId="5" xfId="20" applyNumberFormat="1" applyFont="1" applyBorder="1" applyAlignment="1">
      <alignment horizontal="left"/>
      <protection/>
    </xf>
    <xf numFmtId="3" fontId="3" fillId="0" borderId="5" xfId="20" applyNumberFormat="1" applyFont="1" applyBorder="1" applyAlignment="1">
      <alignment/>
      <protection/>
    </xf>
    <xf numFmtId="164" fontId="3" fillId="0" borderId="5" xfId="20" applyNumberFormat="1" applyFont="1" applyBorder="1" applyAlignment="1">
      <alignment horizontal="right"/>
      <protection/>
    </xf>
    <xf numFmtId="3" fontId="3" fillId="0" borderId="5" xfId="20" applyNumberFormat="1" applyFont="1" applyBorder="1" applyAlignment="1">
      <alignment horizontal="right"/>
      <protection/>
    </xf>
    <xf numFmtId="5" fontId="3" fillId="0" borderId="6" xfId="20" applyNumberFormat="1" applyFont="1" applyBorder="1" applyAlignment="1">
      <alignment/>
      <protection/>
    </xf>
    <xf numFmtId="0" fontId="15" fillId="0" borderId="0" xfId="20">
      <alignment/>
      <protection/>
    </xf>
    <xf numFmtId="3" fontId="3" fillId="0" borderId="7" xfId="20" applyNumberFormat="1" applyFont="1" applyBorder="1" applyAlignment="1">
      <alignment/>
      <protection/>
    </xf>
    <xf numFmtId="3" fontId="2" fillId="0" borderId="0" xfId="20" applyNumberFormat="1" applyFont="1" applyBorder="1" applyAlignment="1">
      <alignment horizontal="left"/>
      <protection/>
    </xf>
    <xf numFmtId="3" fontId="3" fillId="0" borderId="0" xfId="20" applyNumberFormat="1" applyFont="1" applyBorder="1" applyAlignment="1">
      <alignment/>
      <protection/>
    </xf>
    <xf numFmtId="164" fontId="3" fillId="0" borderId="0" xfId="20" applyNumberFormat="1" applyFont="1" applyBorder="1" applyAlignment="1">
      <alignment horizontal="right"/>
      <protection/>
    </xf>
    <xf numFmtId="3" fontId="3" fillId="0" borderId="0" xfId="20" applyNumberFormat="1" applyFont="1" applyBorder="1" applyAlignment="1">
      <alignment horizontal="right"/>
      <protection/>
    </xf>
    <xf numFmtId="5" fontId="3" fillId="0" borderId="8" xfId="20" applyNumberFormat="1" applyFont="1" applyBorder="1" applyAlignment="1">
      <alignment/>
      <protection/>
    </xf>
    <xf numFmtId="3" fontId="3" fillId="0" borderId="0" xfId="20" applyNumberFormat="1" applyFont="1" applyBorder="1">
      <alignment/>
      <protection/>
    </xf>
    <xf numFmtId="0" fontId="3" fillId="0" borderId="0" xfId="20" applyFont="1" applyBorder="1">
      <alignment/>
      <protection/>
    </xf>
    <xf numFmtId="5" fontId="3" fillId="0" borderId="9" xfId="20" applyNumberFormat="1" applyFont="1" applyBorder="1">
      <alignment/>
      <protection/>
    </xf>
    <xf numFmtId="5" fontId="3" fillId="0" borderId="10" xfId="20" applyNumberFormat="1" applyFont="1" applyBorder="1" applyAlignment="1">
      <alignment/>
      <protection/>
    </xf>
    <xf numFmtId="15" fontId="3" fillId="0" borderId="7" xfId="20" applyNumberFormat="1" applyFont="1" applyBorder="1" applyAlignment="1" quotePrefix="1">
      <alignment/>
      <protection/>
    </xf>
    <xf numFmtId="3" fontId="11" fillId="0" borderId="0" xfId="20" applyNumberFormat="1" applyFont="1" applyBorder="1" applyAlignment="1">
      <alignment/>
      <protection/>
    </xf>
    <xf numFmtId="5" fontId="11" fillId="0" borderId="10" xfId="20" applyNumberFormat="1" applyFont="1" applyBorder="1" applyAlignment="1">
      <alignment/>
      <protection/>
    </xf>
    <xf numFmtId="5" fontId="3" fillId="0" borderId="11" xfId="20" applyNumberFormat="1" applyFont="1" applyBorder="1" applyAlignment="1">
      <alignment/>
      <protection/>
    </xf>
    <xf numFmtId="0" fontId="3" fillId="0" borderId="7" xfId="20" applyFont="1" applyBorder="1">
      <alignment/>
      <protection/>
    </xf>
    <xf numFmtId="3" fontId="3" fillId="0" borderId="0" xfId="20" applyNumberFormat="1" applyFont="1" applyBorder="1" applyAlignment="1">
      <alignment horizontal="left" indent="3"/>
      <protection/>
    </xf>
    <xf numFmtId="3" fontId="4" fillId="0" borderId="0" xfId="20" applyNumberFormat="1" applyFont="1" applyBorder="1" applyAlignment="1">
      <alignment/>
      <protection/>
    </xf>
    <xf numFmtId="0" fontId="15" fillId="0" borderId="7" xfId="20" applyBorder="1">
      <alignment/>
      <protection/>
    </xf>
    <xf numFmtId="0" fontId="16" fillId="0" borderId="0" xfId="20" applyFont="1">
      <alignment/>
      <protection/>
    </xf>
    <xf numFmtId="5" fontId="17" fillId="0" borderId="10" xfId="20" applyNumberFormat="1" applyFont="1" applyBorder="1" quotePrefix="1">
      <alignment/>
      <protection/>
    </xf>
    <xf numFmtId="5" fontId="17" fillId="0" borderId="10" xfId="20" applyNumberFormat="1" applyFont="1" applyBorder="1">
      <alignment/>
      <protection/>
    </xf>
    <xf numFmtId="0" fontId="2" fillId="0" borderId="13" xfId="20" applyFont="1" applyBorder="1">
      <alignment/>
      <protection/>
    </xf>
    <xf numFmtId="0" fontId="2" fillId="0" borderId="1" xfId="20" applyFont="1" applyBorder="1">
      <alignment/>
      <protection/>
    </xf>
    <xf numFmtId="6" fontId="2" fillId="0" borderId="12" xfId="20" applyNumberFormat="1" applyFont="1" applyBorder="1" applyAlignment="1">
      <alignment/>
      <protection/>
    </xf>
    <xf numFmtId="3" fontId="11" fillId="0" borderId="7" xfId="20" applyNumberFormat="1" applyFont="1" applyBorder="1" applyAlignment="1">
      <alignment/>
      <protection/>
    </xf>
    <xf numFmtId="0" fontId="11" fillId="0" borderId="0" xfId="20" applyFont="1">
      <alignment/>
      <protection/>
    </xf>
    <xf numFmtId="3" fontId="10" fillId="0" borderId="0" xfId="20" applyNumberFormat="1" applyFont="1" applyBorder="1" applyAlignment="1">
      <alignment/>
      <protection/>
    </xf>
    <xf numFmtId="5" fontId="4" fillId="0" borderId="12" xfId="20" applyNumberFormat="1" applyFont="1" applyBorder="1" applyAlignment="1">
      <alignment/>
      <protection/>
    </xf>
    <xf numFmtId="5" fontId="2" fillId="0" borderId="12" xfId="20" applyNumberFormat="1" applyFont="1" applyBorder="1" applyAlignment="1">
      <alignment/>
      <protection/>
    </xf>
    <xf numFmtId="0" fontId="18" fillId="0" borderId="0" xfId="20" applyFont="1">
      <alignment/>
      <protection/>
    </xf>
    <xf numFmtId="5" fontId="17" fillId="0" borderId="0" xfId="20" applyNumberFormat="1" applyFont="1">
      <alignment/>
      <protection/>
    </xf>
    <xf numFmtId="0" fontId="15" fillId="0" borderId="10" xfId="20" applyBorder="1">
      <alignment/>
      <protection/>
    </xf>
    <xf numFmtId="0" fontId="19" fillId="0" borderId="0" xfId="0" applyFont="1"/>
    <xf numFmtId="5" fontId="20" fillId="0" borderId="10" xfId="20" applyNumberFormat="1" applyFont="1" applyBorder="1">
      <alignment/>
      <protection/>
    </xf>
    <xf numFmtId="0" fontId="17" fillId="0" borderId="0" xfId="20" applyFont="1">
      <alignment/>
      <protection/>
    </xf>
    <xf numFmtId="0" fontId="20" fillId="0" borderId="0" xfId="20" applyFont="1">
      <alignment/>
      <protection/>
    </xf>
    <xf numFmtId="5" fontId="10" fillId="0" borderId="10" xfId="20" applyNumberFormat="1" applyFont="1" applyBorder="1">
      <alignment/>
      <protection/>
    </xf>
    <xf numFmtId="5" fontId="17" fillId="0" borderId="10" xfId="16" applyNumberFormat="1" applyFont="1" applyBorder="1"/>
    <xf numFmtId="5" fontId="3" fillId="0" borderId="10" xfId="20" applyNumberFormat="1" applyFont="1" applyBorder="1">
      <alignment/>
      <protection/>
    </xf>
    <xf numFmtId="0" fontId="21" fillId="0" borderId="0" xfId="20" applyFont="1">
      <alignment/>
      <protection/>
    </xf>
    <xf numFmtId="164" fontId="12" fillId="0" borderId="0" xfId="20" applyNumberFormat="1" applyFont="1" applyBorder="1" applyAlignment="1">
      <alignment horizontal="right"/>
      <protection/>
    </xf>
    <xf numFmtId="164" fontId="11" fillId="0" borderId="0" xfId="20" applyNumberFormat="1" applyFont="1" applyBorder="1" applyAlignment="1">
      <alignment horizontal="right"/>
      <protection/>
    </xf>
    <xf numFmtId="3" fontId="11" fillId="0" borderId="0" xfId="20" applyNumberFormat="1" applyFont="1" applyBorder="1" applyAlignment="1">
      <alignment horizontal="right"/>
      <protection/>
    </xf>
    <xf numFmtId="6" fontId="3" fillId="0" borderId="0" xfId="16" applyNumberFormat="1" applyFont="1" applyBorder="1" applyAlignment="1">
      <alignment/>
    </xf>
    <xf numFmtId="6" fontId="3" fillId="0" borderId="0" xfId="16" applyNumberFormat="1" applyFont="1" applyBorder="1" applyAlignment="1">
      <alignment vertical="top"/>
    </xf>
    <xf numFmtId="0" fontId="10" fillId="0" borderId="0" xfId="20" applyFont="1" applyBorder="1">
      <alignment/>
      <protection/>
    </xf>
    <xf numFmtId="5" fontId="10" fillId="0" borderId="10" xfId="20" applyNumberFormat="1" applyFont="1" applyBorder="1" applyAlignment="1">
      <alignment/>
      <protection/>
    </xf>
    <xf numFmtId="0" fontId="3" fillId="0" borderId="0" xfId="20" applyFont="1" applyFill="1" applyBorder="1">
      <alignment/>
      <protection/>
    </xf>
    <xf numFmtId="3" fontId="3" fillId="0" borderId="0" xfId="20" applyNumberFormat="1" applyFont="1" applyFill="1" applyBorder="1" applyAlignment="1">
      <alignment horizontal="right"/>
      <protection/>
    </xf>
    <xf numFmtId="5" fontId="3" fillId="0" borderId="11" xfId="20" applyNumberFormat="1" applyFont="1" applyFill="1" applyBorder="1" applyAlignment="1">
      <alignment/>
      <protection/>
    </xf>
    <xf numFmtId="5" fontId="20" fillId="0" borderId="10" xfId="16" applyNumberFormat="1" applyFont="1" applyBorder="1"/>
    <xf numFmtId="4" fontId="3" fillId="0" borderId="0" xfId="20" applyNumberFormat="1" applyFont="1" applyBorder="1" applyAlignment="1">
      <alignment horizontal="left"/>
      <protection/>
    </xf>
    <xf numFmtId="5" fontId="17" fillId="0" borderId="14" xfId="20" applyNumberFormat="1" applyFont="1" applyBorder="1">
      <alignment/>
      <protection/>
    </xf>
    <xf numFmtId="3" fontId="3" fillId="0" borderId="7" xfId="20" applyNumberFormat="1" applyFont="1" applyFill="1" applyBorder="1" applyAlignment="1">
      <alignment/>
      <protection/>
    </xf>
    <xf numFmtId="0" fontId="17" fillId="0" borderId="0" xfId="20" applyFont="1" applyFill="1">
      <alignment/>
      <protection/>
    </xf>
    <xf numFmtId="0" fontId="22" fillId="0" borderId="0" xfId="20" applyFont="1">
      <alignment/>
      <protection/>
    </xf>
    <xf numFmtId="5" fontId="3" fillId="0" borderId="0" xfId="20" applyNumberFormat="1" applyFont="1" applyBorder="1" applyAlignment="1">
      <alignment/>
      <protection/>
    </xf>
    <xf numFmtId="5" fontId="3" fillId="0" borderId="0" xfId="20" applyNumberFormat="1" applyFont="1" applyBorder="1">
      <alignment/>
      <protection/>
    </xf>
    <xf numFmtId="5" fontId="20" fillId="0" borderId="0" xfId="16" applyNumberFormat="1" applyFont="1" applyBorder="1"/>
    <xf numFmtId="5" fontId="20" fillId="0" borderId="0" xfId="20" applyNumberFormat="1" applyFont="1" applyBorder="1">
      <alignment/>
      <protection/>
    </xf>
    <xf numFmtId="5" fontId="3" fillId="0" borderId="0" xfId="20" applyNumberFormat="1" applyFont="1" applyFill="1" applyBorder="1" applyAlignment="1">
      <alignment/>
      <protection/>
    </xf>
    <xf numFmtId="0" fontId="2" fillId="0" borderId="0" xfId="20" applyFont="1" applyBorder="1">
      <alignment/>
      <protection/>
    </xf>
    <xf numFmtId="6" fontId="2" fillId="0" borderId="0" xfId="20" applyNumberFormat="1" applyFont="1" applyBorder="1" applyAlignment="1">
      <alignment/>
      <protection/>
    </xf>
    <xf numFmtId="5" fontId="2" fillId="0" borderId="0" xfId="20" applyNumberFormat="1" applyFont="1" applyBorder="1" applyAlignment="1">
      <alignment/>
      <protection/>
    </xf>
    <xf numFmtId="3" fontId="2" fillId="0" borderId="0" xfId="20" applyNumberFormat="1" applyFont="1" applyBorder="1" applyAlignment="1">
      <alignment/>
      <protection/>
    </xf>
    <xf numFmtId="0" fontId="20" fillId="0" borderId="0" xfId="20" applyFont="1" applyFill="1">
      <alignment/>
      <protection/>
    </xf>
    <xf numFmtId="6" fontId="3" fillId="0" borderId="0" xfId="16" applyNumberFormat="1" applyFont="1" applyBorder="1" applyAlignment="1">
      <alignment horizontal="center"/>
    </xf>
    <xf numFmtId="0" fontId="23" fillId="0" borderId="0" xfId="0" applyFont="1"/>
    <xf numFmtId="3" fontId="24" fillId="0" borderId="0" xfId="20" applyNumberFormat="1" applyFont="1" applyBorder="1" applyAlignment="1">
      <alignment vertical="center" wrapText="1"/>
      <protection/>
    </xf>
    <xf numFmtId="6" fontId="3" fillId="0" borderId="0" xfId="16" applyNumberFormat="1" applyFont="1" applyAlignment="1">
      <alignment horizontal="center"/>
    </xf>
    <xf numFmtId="0" fontId="3" fillId="0" borderId="1" xfId="20" applyFont="1" applyBorder="1">
      <alignment/>
      <protection/>
    </xf>
    <xf numFmtId="3" fontId="3" fillId="0" borderId="1" xfId="20" applyNumberFormat="1" applyFont="1" applyBorder="1">
      <alignment/>
      <protection/>
    </xf>
    <xf numFmtId="6" fontId="20" fillId="0" borderId="0" xfId="20" applyNumberFormat="1" applyFont="1" applyAlignment="1">
      <alignment horizontal="center"/>
      <protection/>
    </xf>
    <xf numFmtId="6" fontId="20" fillId="0" borderId="0" xfId="16" applyNumberFormat="1" applyFont="1" applyAlignment="1">
      <alignment horizontal="center"/>
    </xf>
    <xf numFmtId="3" fontId="2" fillId="0" borderId="0" xfId="20" applyNumberFormat="1" applyFont="1" applyBorder="1" applyAlignment="1">
      <alignment horizontal="center"/>
      <protection/>
    </xf>
    <xf numFmtId="6" fontId="3" fillId="0" borderId="0" xfId="16" applyNumberFormat="1" applyFont="1" applyAlignment="1">
      <alignment horizontal="center" vertical="center"/>
    </xf>
    <xf numFmtId="6" fontId="20" fillId="0" borderId="0" xfId="20" applyNumberFormat="1" applyFont="1" applyAlignment="1">
      <alignment horizontal="center" vertical="center"/>
      <protection/>
    </xf>
    <xf numFmtId="6" fontId="3" fillId="0" borderId="0" xfId="16" applyNumberFormat="1" applyFont="1" applyBorder="1" applyAlignment="1">
      <alignment horizontal="center" vertical="center"/>
    </xf>
    <xf numFmtId="6" fontId="20" fillId="0" borderId="0" xfId="16" applyNumberFormat="1" applyFont="1" applyAlignment="1">
      <alignment horizontal="center" vertical="center"/>
    </xf>
    <xf numFmtId="3" fontId="3" fillId="0" borderId="0" xfId="20" applyNumberFormat="1" applyFont="1" applyBorder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20" fillId="0" borderId="0" xfId="20" applyFont="1" applyAlignment="1">
      <alignment horizontal="center"/>
      <protection/>
    </xf>
    <xf numFmtId="0" fontId="2" fillId="0" borderId="1" xfId="20" applyFont="1" applyBorder="1" applyAlignment="1">
      <alignment horizontal="center"/>
      <protection/>
    </xf>
    <xf numFmtId="3" fontId="3" fillId="0" borderId="1" xfId="20" applyNumberFormat="1" applyFont="1" applyBorder="1" applyAlignment="1">
      <alignment horizontal="center"/>
      <protection/>
    </xf>
    <xf numFmtId="0" fontId="23" fillId="0" borderId="0" xfId="0" applyFont="1" applyAlignment="1">
      <alignment horizontal="center"/>
    </xf>
    <xf numFmtId="0" fontId="2" fillId="0" borderId="0" xfId="20" applyFont="1" applyBorder="1" applyAlignment="1">
      <alignment horizontal="center"/>
      <protection/>
    </xf>
    <xf numFmtId="6" fontId="3" fillId="0" borderId="10" xfId="16" applyNumberFormat="1" applyFont="1" applyBorder="1" applyAlignment="1">
      <alignment horizontal="center"/>
    </xf>
    <xf numFmtId="5" fontId="20" fillId="0" borderId="10" xfId="20" applyNumberFormat="1" applyFont="1" applyBorder="1" applyAlignment="1">
      <alignment horizontal="center"/>
      <protection/>
    </xf>
    <xf numFmtId="5" fontId="3" fillId="0" borderId="10" xfId="16" applyNumberFormat="1" applyFont="1" applyBorder="1" applyAlignment="1">
      <alignment horizontal="center"/>
    </xf>
    <xf numFmtId="5" fontId="3" fillId="0" borderId="10" xfId="20" applyNumberFormat="1" applyFont="1" applyBorder="1" applyAlignment="1">
      <alignment horizontal="center"/>
      <protection/>
    </xf>
    <xf numFmtId="5" fontId="3" fillId="0" borderId="0" xfId="20" applyNumberFormat="1" applyFont="1" applyBorder="1" applyAlignment="1">
      <alignment horizontal="center"/>
      <protection/>
    </xf>
    <xf numFmtId="5" fontId="3" fillId="0" borderId="9" xfId="20" applyNumberFormat="1" applyFont="1" applyBorder="1" applyAlignment="1">
      <alignment horizontal="center"/>
      <protection/>
    </xf>
    <xf numFmtId="5" fontId="25" fillId="0" borderId="10" xfId="20" applyNumberFormat="1" applyFont="1" applyBorder="1" applyAlignment="1">
      <alignment horizontal="center"/>
      <protection/>
    </xf>
    <xf numFmtId="6" fontId="3" fillId="0" borderId="15" xfId="16" applyNumberFormat="1" applyFont="1" applyBorder="1" applyAlignment="1">
      <alignment horizontal="center"/>
    </xf>
    <xf numFmtId="5" fontId="3" fillId="0" borderId="11" xfId="20" applyNumberFormat="1" applyFont="1" applyBorder="1" applyAlignment="1">
      <alignment horizontal="center"/>
      <protection/>
    </xf>
    <xf numFmtId="5" fontId="3" fillId="0" borderId="11" xfId="20" applyNumberFormat="1" applyFont="1" applyFill="1" applyBorder="1" applyAlignment="1">
      <alignment horizontal="center"/>
      <protection/>
    </xf>
    <xf numFmtId="5" fontId="20" fillId="0" borderId="14" xfId="20" applyNumberFormat="1" applyFont="1" applyBorder="1" applyAlignment="1">
      <alignment horizontal="center"/>
      <protection/>
    </xf>
    <xf numFmtId="6" fontId="2" fillId="0" borderId="12" xfId="20" applyNumberFormat="1" applyFont="1" applyBorder="1" applyAlignment="1">
      <alignment horizontal="center"/>
      <protection/>
    </xf>
    <xf numFmtId="5" fontId="2" fillId="0" borderId="12" xfId="20" applyNumberFormat="1" applyFont="1" applyBorder="1" applyAlignment="1">
      <alignment horizontal="center"/>
      <protection/>
    </xf>
    <xf numFmtId="0" fontId="27" fillId="0" borderId="0" xfId="0" applyFont="1"/>
    <xf numFmtId="3" fontId="10" fillId="0" borderId="7" xfId="20" applyNumberFormat="1" applyFont="1" applyBorder="1" applyAlignment="1">
      <alignment/>
      <protection/>
    </xf>
    <xf numFmtId="3" fontId="10" fillId="0" borderId="0" xfId="20" applyNumberFormat="1" applyFont="1" applyBorder="1" applyAlignment="1">
      <alignment horizontal="center"/>
      <protection/>
    </xf>
    <xf numFmtId="164" fontId="10" fillId="0" borderId="0" xfId="20" applyNumberFormat="1" applyFont="1" applyBorder="1" applyAlignment="1">
      <alignment horizontal="right"/>
      <protection/>
    </xf>
    <xf numFmtId="3" fontId="10" fillId="0" borderId="0" xfId="20" applyNumberFormat="1" applyFont="1" applyBorder="1">
      <alignment/>
      <protection/>
    </xf>
    <xf numFmtId="5" fontId="10" fillId="0" borderId="9" xfId="20" applyNumberFormat="1" applyFont="1" applyBorder="1" applyAlignment="1">
      <alignment horizontal="center"/>
      <protection/>
    </xf>
    <xf numFmtId="5" fontId="10" fillId="0" borderId="10" xfId="20" applyNumberFormat="1" applyFont="1" applyBorder="1" applyAlignment="1">
      <alignment horizontal="center"/>
      <protection/>
    </xf>
    <xf numFmtId="3" fontId="10" fillId="0" borderId="0" xfId="20" applyNumberFormat="1" applyFont="1" applyBorder="1" applyAlignment="1">
      <alignment horizontal="right"/>
      <protection/>
    </xf>
    <xf numFmtId="15" fontId="10" fillId="0" borderId="7" xfId="20" applyNumberFormat="1" applyFont="1" applyBorder="1" applyAlignment="1" quotePrefix="1">
      <alignment/>
      <protection/>
    </xf>
    <xf numFmtId="6" fontId="10" fillId="0" borderId="0" xfId="16" applyNumberFormat="1" applyFont="1" applyBorder="1" applyAlignment="1">
      <alignment horizontal="center"/>
    </xf>
    <xf numFmtId="5" fontId="29" fillId="0" borderId="10" xfId="20" applyNumberFormat="1" applyFont="1" applyBorder="1" applyAlignment="1">
      <alignment horizontal="center"/>
      <protection/>
    </xf>
    <xf numFmtId="5" fontId="10" fillId="0" borderId="11" xfId="20" applyNumberFormat="1" applyFont="1" applyBorder="1" applyAlignment="1">
      <alignment horizontal="center"/>
      <protection/>
    </xf>
    <xf numFmtId="0" fontId="10" fillId="0" borderId="7" xfId="20" applyFont="1" applyBorder="1">
      <alignment/>
      <protection/>
    </xf>
    <xf numFmtId="0" fontId="10" fillId="0" borderId="0" xfId="20" applyFont="1" applyBorder="1" applyAlignment="1">
      <alignment horizontal="center"/>
      <protection/>
    </xf>
    <xf numFmtId="6" fontId="10" fillId="0" borderId="0" xfId="16" applyNumberFormat="1" applyFont="1" applyBorder="1" applyAlignment="1">
      <alignment horizontal="center" vertical="center"/>
    </xf>
    <xf numFmtId="3" fontId="10" fillId="0" borderId="7" xfId="20" applyNumberFormat="1" applyFont="1" applyFill="1" applyBorder="1" applyAlignment="1">
      <alignment/>
      <protection/>
    </xf>
    <xf numFmtId="0" fontId="10" fillId="0" borderId="0" xfId="20" applyFont="1" applyFill="1" applyBorder="1">
      <alignment/>
      <protection/>
    </xf>
    <xf numFmtId="3" fontId="10" fillId="0" borderId="0" xfId="20" applyNumberFormat="1" applyFont="1" applyFill="1" applyBorder="1" applyAlignment="1">
      <alignment horizontal="right"/>
      <protection/>
    </xf>
    <xf numFmtId="5" fontId="10" fillId="0" borderId="11" xfId="20" applyNumberFormat="1" applyFont="1" applyFill="1" applyBorder="1" applyAlignment="1">
      <alignment horizontal="center"/>
      <protection/>
    </xf>
    <xf numFmtId="0" fontId="26" fillId="0" borderId="13" xfId="20" applyFont="1" applyBorder="1">
      <alignment/>
      <protection/>
    </xf>
    <xf numFmtId="5" fontId="17" fillId="0" borderId="10" xfId="20" applyNumberFormat="1" applyFont="1" applyBorder="1" applyAlignment="1">
      <alignment horizontal="center"/>
      <protection/>
    </xf>
    <xf numFmtId="3" fontId="29" fillId="0" borderId="0" xfId="20" applyNumberFormat="1" applyFont="1" applyBorder="1" applyAlignment="1">
      <alignment/>
      <protection/>
    </xf>
    <xf numFmtId="5" fontId="29" fillId="0" borderId="10" xfId="16" applyNumberFormat="1" applyFont="1" applyBorder="1" applyAlignment="1">
      <alignment horizontal="center"/>
    </xf>
    <xf numFmtId="0" fontId="10" fillId="0" borderId="7" xfId="0" applyFont="1" applyBorder="1"/>
    <xf numFmtId="3" fontId="10" fillId="0" borderId="1" xfId="20" applyNumberFormat="1" applyFont="1" applyBorder="1" applyAlignment="1">
      <alignment horizontal="center"/>
      <protection/>
    </xf>
    <xf numFmtId="0" fontId="10" fillId="0" borderId="1" xfId="20" applyFont="1" applyBorder="1">
      <alignment/>
      <protection/>
    </xf>
    <xf numFmtId="3" fontId="10" fillId="0" borderId="1" xfId="20" applyNumberFormat="1" applyFont="1" applyBorder="1">
      <alignment/>
      <protection/>
    </xf>
    <xf numFmtId="5" fontId="26" fillId="0" borderId="12" xfId="20" applyNumberFormat="1" applyFont="1" applyBorder="1" applyAlignment="1">
      <alignment horizontal="center"/>
      <protection/>
    </xf>
    <xf numFmtId="0" fontId="31" fillId="0" borderId="0" xfId="0" applyFont="1"/>
    <xf numFmtId="0" fontId="29" fillId="0" borderId="0" xfId="20" applyFont="1" applyFill="1" applyBorder="1">
      <alignment/>
      <protection/>
    </xf>
    <xf numFmtId="0" fontId="27" fillId="0" borderId="0" xfId="0" applyFont="1" applyBorder="1"/>
    <xf numFmtId="6" fontId="17" fillId="0" borderId="0" xfId="16" applyNumberFormat="1" applyFont="1" applyBorder="1"/>
    <xf numFmtId="0" fontId="17" fillId="0" borderId="0" xfId="20" applyFont="1" applyBorder="1">
      <alignment/>
      <protection/>
    </xf>
    <xf numFmtId="0" fontId="17" fillId="0" borderId="0" xfId="20" applyFont="1" applyBorder="1" applyAlignment="1">
      <alignment horizontal="center"/>
      <protection/>
    </xf>
    <xf numFmtId="0" fontId="27" fillId="0" borderId="0" xfId="0" applyFont="1" applyBorder="1" applyAlignment="1">
      <alignment horizontal="center"/>
    </xf>
    <xf numFmtId="0" fontId="26" fillId="0" borderId="7" xfId="20" applyFont="1" applyBorder="1">
      <alignment/>
      <protection/>
    </xf>
    <xf numFmtId="0" fontId="26" fillId="0" borderId="0" xfId="20" applyFont="1" applyBorder="1" applyAlignment="1">
      <alignment horizontal="center"/>
      <protection/>
    </xf>
    <xf numFmtId="0" fontId="26" fillId="0" borderId="0" xfId="20" applyFont="1" applyBorder="1">
      <alignment/>
      <protection/>
    </xf>
    <xf numFmtId="6" fontId="26" fillId="0" borderId="10" xfId="20" applyNumberFormat="1" applyFont="1" applyBorder="1" applyAlignment="1">
      <alignment horizontal="center"/>
      <protection/>
    </xf>
    <xf numFmtId="6" fontId="10" fillId="0" borderId="0" xfId="16" applyNumberFormat="1" applyFont="1" applyBorder="1" applyAlignment="1">
      <alignment vertical="center"/>
    </xf>
    <xf numFmtId="6" fontId="17" fillId="0" borderId="10" xfId="16" applyNumberFormat="1" applyFont="1" applyBorder="1"/>
    <xf numFmtId="0" fontId="29" fillId="0" borderId="0" xfId="0" applyFont="1" applyBorder="1"/>
    <xf numFmtId="6" fontId="17" fillId="0" borderId="0" xfId="16" applyNumberFormat="1" applyFont="1" applyBorder="1" applyAlignment="1">
      <alignment horizontal="center"/>
    </xf>
    <xf numFmtId="5" fontId="27" fillId="0" borderId="0" xfId="0" applyNumberFormat="1" applyFont="1"/>
    <xf numFmtId="6" fontId="17" fillId="2" borderId="10" xfId="16" applyNumberFormat="1" applyFont="1" applyFill="1" applyBorder="1" applyAlignment="1">
      <alignment horizontal="center" vertical="center"/>
    </xf>
    <xf numFmtId="6" fontId="10" fillId="2" borderId="10" xfId="16" applyNumberFormat="1" applyFont="1" applyFill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 horizontal="left" vertical="center" wrapText="1"/>
    </xf>
    <xf numFmtId="3" fontId="14" fillId="0" borderId="17" xfId="0" applyNumberFormat="1" applyFont="1" applyBorder="1" applyAlignment="1">
      <alignment horizontal="left" vertical="center" wrapText="1"/>
    </xf>
    <xf numFmtId="3" fontId="14" fillId="0" borderId="18" xfId="0" applyNumberFormat="1" applyFont="1" applyBorder="1" applyAlignment="1">
      <alignment horizontal="left" vertical="center" wrapText="1"/>
    </xf>
    <xf numFmtId="3" fontId="2" fillId="0" borderId="16" xfId="20" applyNumberFormat="1" applyFont="1" applyBorder="1" applyAlignment="1">
      <alignment horizontal="center"/>
      <protection/>
    </xf>
    <xf numFmtId="3" fontId="2" fillId="0" borderId="17" xfId="20" applyNumberFormat="1" applyFont="1" applyBorder="1" applyAlignment="1">
      <alignment horizontal="center"/>
      <protection/>
    </xf>
    <xf numFmtId="3" fontId="2" fillId="0" borderId="18" xfId="20" applyNumberFormat="1" applyFont="1" applyBorder="1" applyAlignment="1">
      <alignment horizontal="center"/>
      <protection/>
    </xf>
    <xf numFmtId="3" fontId="14" fillId="0" borderId="16" xfId="20" applyNumberFormat="1" applyFont="1" applyBorder="1" applyAlignment="1">
      <alignment horizontal="left" vertical="center" wrapText="1"/>
      <protection/>
    </xf>
    <xf numFmtId="3" fontId="14" fillId="0" borderId="17" xfId="20" applyNumberFormat="1" applyFont="1" applyBorder="1" applyAlignment="1">
      <alignment horizontal="left" vertical="center" wrapText="1"/>
      <protection/>
    </xf>
    <xf numFmtId="3" fontId="14" fillId="0" borderId="18" xfId="20" applyNumberFormat="1" applyFont="1" applyBorder="1" applyAlignment="1">
      <alignment horizontal="left" vertical="center" wrapText="1"/>
      <protection/>
    </xf>
    <xf numFmtId="3" fontId="11" fillId="0" borderId="0" xfId="0" applyNumberFormat="1" applyFont="1" applyBorder="1" applyAlignment="1">
      <alignment horizontal="left" vertical="center" wrapText="1"/>
    </xf>
    <xf numFmtId="3" fontId="11" fillId="0" borderId="8" xfId="0" applyNumberFormat="1" applyFont="1" applyBorder="1" applyAlignment="1">
      <alignment horizontal="left" vertical="center" wrapText="1"/>
    </xf>
    <xf numFmtId="3" fontId="3" fillId="0" borderId="0" xfId="20" applyNumberFormat="1" applyFont="1" applyBorder="1" applyAlignment="1">
      <alignment horizontal="left" vertical="top" wrapText="1"/>
      <protection/>
    </xf>
    <xf numFmtId="3" fontId="2" fillId="0" borderId="0" xfId="20" applyNumberFormat="1" applyFont="1" applyBorder="1" applyAlignment="1">
      <alignment horizontal="center"/>
      <protection/>
    </xf>
    <xf numFmtId="3" fontId="24" fillId="0" borderId="16" xfId="20" applyNumberFormat="1" applyFont="1" applyBorder="1" applyAlignment="1">
      <alignment horizontal="left" vertical="center" wrapText="1"/>
      <protection/>
    </xf>
    <xf numFmtId="3" fontId="24" fillId="0" borderId="17" xfId="20" applyNumberFormat="1" applyFont="1" applyBorder="1" applyAlignment="1">
      <alignment horizontal="left" vertical="center" wrapText="1"/>
      <protection/>
    </xf>
    <xf numFmtId="3" fontId="24" fillId="0" borderId="18" xfId="20" applyNumberFormat="1" applyFont="1" applyBorder="1" applyAlignment="1">
      <alignment horizontal="left" vertical="center" wrapText="1"/>
      <protection/>
    </xf>
    <xf numFmtId="3" fontId="26" fillId="0" borderId="16" xfId="20" applyNumberFormat="1" applyFont="1" applyBorder="1" applyAlignment="1">
      <alignment horizontal="center"/>
      <protection/>
    </xf>
    <xf numFmtId="3" fontId="26" fillId="0" borderId="17" xfId="20" applyNumberFormat="1" applyFont="1" applyBorder="1" applyAlignment="1">
      <alignment horizontal="center"/>
      <protection/>
    </xf>
    <xf numFmtId="3" fontId="26" fillId="0" borderId="18" xfId="20" applyNumberFormat="1" applyFont="1" applyBorder="1" applyAlignment="1">
      <alignment horizontal="center"/>
      <protection/>
    </xf>
    <xf numFmtId="3" fontId="30" fillId="0" borderId="17" xfId="20" applyNumberFormat="1" applyFont="1" applyBorder="1" applyAlignment="1">
      <alignment horizontal="left" vertical="center" wrapText="1"/>
      <protection/>
    </xf>
    <xf numFmtId="3" fontId="26" fillId="0" borderId="13" xfId="20" applyNumberFormat="1" applyFont="1" applyBorder="1" applyAlignment="1">
      <alignment horizontal="center"/>
      <protection/>
    </xf>
    <xf numFmtId="3" fontId="26" fillId="0" borderId="1" xfId="20" applyNumberFormat="1" applyFont="1" applyBorder="1" applyAlignment="1">
      <alignment horizontal="center"/>
      <protection/>
    </xf>
    <xf numFmtId="3" fontId="26" fillId="0" borderId="19" xfId="20" applyNumberFormat="1" applyFont="1" applyBorder="1" applyAlignment="1">
      <alignment horizontal="center"/>
      <protection/>
    </xf>
    <xf numFmtId="6" fontId="17" fillId="0" borderId="0" xfId="16" applyNumberFormat="1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DOCBDGT\FINANCE\2017\1-January\Agenda%20Setting\2016\December%20Contingency%20Report%201.4.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-old"/>
      <sheetName val="2016-Incorr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4">
          <cell r="J24">
            <v>0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7"/>
  <sheetViews>
    <sheetView workbookViewId="0" topLeftCell="A1">
      <selection activeCell="A2" sqref="A1:IV65536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4.625" style="3" customWidth="1"/>
    <col min="6" max="7" width="1.4921875" style="3" customWidth="1"/>
    <col min="8" max="8" width="6.625" style="7" customWidth="1"/>
    <col min="9" max="9" width="1.4921875" style="3" customWidth="1"/>
    <col min="10" max="10" width="1.875" style="7" customWidth="1"/>
    <col min="11" max="11" width="13.50390625" style="6" customWidth="1"/>
    <col min="12" max="12" width="3.00390625" style="6" customWidth="1"/>
    <col min="13" max="13" width="8.125" style="7" customWidth="1"/>
    <col min="14" max="14" width="11.50390625" style="7" bestFit="1" customWidth="1"/>
    <col min="15" max="15" width="4.625" style="7" bestFit="1" customWidth="1"/>
    <col min="16" max="16384" width="10.625" style="7" customWidth="1"/>
  </cols>
  <sheetData>
    <row r="2" spans="2:12" ht="12.75">
      <c r="B2" s="1" t="s">
        <v>115</v>
      </c>
      <c r="C2" s="5"/>
      <c r="D2" s="5"/>
      <c r="L2" s="5"/>
    </row>
    <row r="4" spans="1:11" ht="12.75">
      <c r="A4" s="2" t="s">
        <v>116</v>
      </c>
      <c r="H4" s="4"/>
      <c r="I4" s="5"/>
      <c r="J4" s="5" t="s">
        <v>0</v>
      </c>
      <c r="K4" s="16">
        <v>4000000</v>
      </c>
    </row>
    <row r="5" spans="8:11" ht="12.75">
      <c r="H5" s="4"/>
      <c r="I5" s="5"/>
      <c r="J5" s="5"/>
      <c r="K5" s="16"/>
    </row>
    <row r="6" spans="1:11" ht="12.75">
      <c r="A6" s="2" t="s">
        <v>121</v>
      </c>
      <c r="K6" s="18"/>
    </row>
    <row r="7" spans="2:15" ht="12.75">
      <c r="B7" s="2" t="s">
        <v>117</v>
      </c>
      <c r="K7" s="18">
        <v>-250000</v>
      </c>
      <c r="N7" s="6">
        <f>+K4</f>
        <v>4000000</v>
      </c>
      <c r="O7" s="7" t="s">
        <v>103</v>
      </c>
    </row>
    <row r="8" spans="1:15" ht="12.75">
      <c r="A8" s="5"/>
      <c r="B8" s="13" t="s">
        <v>118</v>
      </c>
      <c r="C8" s="5"/>
      <c r="D8" s="5"/>
      <c r="E8" s="5"/>
      <c r="F8" s="5"/>
      <c r="G8" s="5"/>
      <c r="H8" s="9"/>
      <c r="I8" s="5"/>
      <c r="J8" s="5"/>
      <c r="K8" s="19">
        <v>-39201</v>
      </c>
      <c r="N8" s="6">
        <f>SUM(K7:K8)</f>
        <v>-289201</v>
      </c>
      <c r="O8" s="7" t="s">
        <v>101</v>
      </c>
    </row>
    <row r="9" spans="1:15" ht="12.75">
      <c r="A9" s="5"/>
      <c r="C9" s="5"/>
      <c r="D9" s="5"/>
      <c r="E9" s="5"/>
      <c r="F9" s="5"/>
      <c r="G9" s="5"/>
      <c r="I9" s="5"/>
      <c r="J9" s="5"/>
      <c r="N9" s="37">
        <f>+K9</f>
        <v>0</v>
      </c>
      <c r="O9" s="7" t="s">
        <v>102</v>
      </c>
    </row>
    <row r="10" spans="1:15" ht="12.75">
      <c r="A10" s="5"/>
      <c r="B10" s="13"/>
      <c r="C10" s="5"/>
      <c r="D10" s="5"/>
      <c r="E10" s="5"/>
      <c r="F10" s="5"/>
      <c r="G10" s="5"/>
      <c r="H10" s="4"/>
      <c r="I10" s="5"/>
      <c r="J10" s="5"/>
      <c r="K10" s="20"/>
      <c r="N10" s="6">
        <f>SUM(N7:N9)</f>
        <v>3710799</v>
      </c>
      <c r="O10" s="7" t="s">
        <v>104</v>
      </c>
    </row>
    <row r="11" spans="1:10" ht="12.75">
      <c r="A11" s="5"/>
      <c r="C11" s="5"/>
      <c r="D11" s="5"/>
      <c r="E11" s="5"/>
      <c r="F11" s="5"/>
      <c r="G11" s="5"/>
      <c r="I11" s="5"/>
      <c r="J11" s="5"/>
    </row>
    <row r="12" spans="1:11" ht="12.75">
      <c r="A12" s="5"/>
      <c r="B12" s="13"/>
      <c r="C12" s="5"/>
      <c r="D12" s="5"/>
      <c r="E12" s="5"/>
      <c r="F12" s="5"/>
      <c r="G12" s="5"/>
      <c r="H12" s="4"/>
      <c r="I12" s="5"/>
      <c r="J12" s="5"/>
      <c r="K12" s="20"/>
    </row>
    <row r="13" spans="1:11" ht="12.75">
      <c r="A13" s="5"/>
      <c r="B13" s="5"/>
      <c r="C13" s="5"/>
      <c r="D13" s="5"/>
      <c r="E13" s="5"/>
      <c r="F13" s="5"/>
      <c r="G13" s="5"/>
      <c r="H13" s="9"/>
      <c r="I13" s="5"/>
      <c r="J13" s="5"/>
      <c r="K13" s="38"/>
    </row>
    <row r="14" spans="1:12" ht="12.75">
      <c r="A14" s="2" t="s">
        <v>122</v>
      </c>
      <c r="J14" s="7" t="s">
        <v>0</v>
      </c>
      <c r="K14" s="14">
        <f>(K4+K7+K8+K9+K10)</f>
        <v>3710799</v>
      </c>
      <c r="L14" s="11"/>
    </row>
    <row r="15" ht="12.75">
      <c r="K15" s="14"/>
    </row>
    <row r="16" spans="1:10" ht="12.75">
      <c r="A16" s="5" t="s">
        <v>120</v>
      </c>
      <c r="B16" s="5"/>
      <c r="C16" s="5"/>
      <c r="D16" s="5"/>
      <c r="E16" s="5"/>
      <c r="F16" s="5"/>
      <c r="G16" s="5"/>
      <c r="I16" s="5"/>
      <c r="J16" s="5"/>
    </row>
    <row r="17" spans="1:10" ht="12.75">
      <c r="A17" s="5"/>
      <c r="B17" s="5" t="s">
        <v>119</v>
      </c>
      <c r="C17" s="5"/>
      <c r="D17" s="5"/>
      <c r="E17" s="5"/>
      <c r="F17" s="5"/>
      <c r="G17" s="5"/>
      <c r="I17" s="5"/>
      <c r="J17" s="5"/>
    </row>
    <row r="18" spans="1:10" ht="12.75">
      <c r="A18" s="5"/>
      <c r="B18" s="5"/>
      <c r="C18" s="5"/>
      <c r="D18" s="5"/>
      <c r="E18" s="5"/>
      <c r="F18" s="5"/>
      <c r="G18" s="5"/>
      <c r="I18" s="5"/>
      <c r="J18" s="5"/>
    </row>
    <row r="19" spans="1:11" ht="12.75">
      <c r="A19" s="5"/>
      <c r="B19" s="13"/>
      <c r="C19" s="5"/>
      <c r="D19" s="5"/>
      <c r="E19" s="5"/>
      <c r="F19" s="5"/>
      <c r="G19" s="5"/>
      <c r="H19" s="4"/>
      <c r="I19" s="5"/>
      <c r="J19" s="5"/>
      <c r="K19" s="17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10"/>
    </row>
    <row r="21" spans="1:12" ht="12.75">
      <c r="A21" s="5" t="s">
        <v>1</v>
      </c>
      <c r="B21" s="5"/>
      <c r="C21" s="5"/>
      <c r="D21" s="5"/>
      <c r="E21" s="5"/>
      <c r="F21" s="5"/>
      <c r="G21" s="5"/>
      <c r="H21" s="5"/>
      <c r="I21" s="5"/>
      <c r="J21" s="8" t="s">
        <v>0</v>
      </c>
      <c r="K21" s="12">
        <f>(K14+K11+K19)</f>
        <v>3710799</v>
      </c>
      <c r="L21" s="11"/>
    </row>
    <row r="24" ht="12.75">
      <c r="A24" s="7"/>
    </row>
    <row r="27" ht="12.75">
      <c r="A27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40"/>
  <sheetViews>
    <sheetView workbookViewId="0" topLeftCell="A1">
      <selection activeCell="J22" sqref="J22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1.625" style="3" customWidth="1"/>
    <col min="6" max="7" width="1.4921875" style="3" customWidth="1"/>
    <col min="8" max="8" width="29.625" style="7" bestFit="1" customWidth="1"/>
    <col min="9" max="9" width="2.875" style="3" customWidth="1"/>
    <col min="10" max="10" width="14.00390625" style="29" bestFit="1" customWidth="1"/>
    <col min="11" max="11" width="0.875" style="6" customWidth="1"/>
    <col min="12" max="13" width="10.125" style="7" hidden="1" customWidth="1"/>
    <col min="14" max="14" width="9.875" style="7" hidden="1" customWidth="1"/>
    <col min="15" max="16384" width="10.625" style="7" customWidth="1"/>
  </cols>
  <sheetData>
    <row r="1" ht="12.75">
      <c r="B1" s="1" t="s">
        <v>160</v>
      </c>
    </row>
    <row r="2" spans="2:14" ht="12.75">
      <c r="B2" s="2" t="s">
        <v>146</v>
      </c>
      <c r="C2" s="7"/>
      <c r="E2" s="13" t="s">
        <v>145</v>
      </c>
      <c r="J2" s="29">
        <f>9310058-10200000-2639936+4500000</f>
        <v>970122</v>
      </c>
      <c r="L2" s="33" t="s">
        <v>53</v>
      </c>
      <c r="M2" s="33" t="s">
        <v>53</v>
      </c>
      <c r="N2" s="33" t="s">
        <v>52</v>
      </c>
    </row>
    <row r="3" spans="3:14" ht="12.75">
      <c r="C3" s="7"/>
      <c r="E3" s="13" t="s">
        <v>148</v>
      </c>
      <c r="J3" s="29">
        <v>-4500000</v>
      </c>
      <c r="L3" s="33"/>
      <c r="M3" s="33"/>
      <c r="N3" s="33"/>
    </row>
    <row r="4" spans="5:10" ht="12.75">
      <c r="E4" s="4" t="s">
        <v>157</v>
      </c>
      <c r="I4" s="5"/>
      <c r="J4" s="29">
        <v>2200000</v>
      </c>
    </row>
    <row r="5" spans="5:14" ht="17.4">
      <c r="E5" s="4" t="s">
        <v>147</v>
      </c>
      <c r="I5" s="5"/>
      <c r="J5" s="40">
        <v>2639936</v>
      </c>
      <c r="L5" s="7">
        <v>4397910</v>
      </c>
      <c r="M5" s="7" t="e">
        <f>+#REF!+#REF!</f>
        <v>#REF!</v>
      </c>
      <c r="N5" s="7">
        <v>384857</v>
      </c>
    </row>
    <row r="6" spans="1:10" ht="12.75">
      <c r="A6" s="2" t="s">
        <v>88</v>
      </c>
      <c r="H6" s="4"/>
      <c r="I6" s="5"/>
      <c r="J6" s="29">
        <f>SUM(J2:J5)</f>
        <v>1310058</v>
      </c>
    </row>
    <row r="7" spans="8:9" ht="12.75">
      <c r="H7" s="4"/>
      <c r="I7" s="5"/>
    </row>
    <row r="8" spans="8:9" ht="12.75">
      <c r="H8" s="4"/>
      <c r="I8" s="5"/>
    </row>
    <row r="9" spans="1:14" ht="12.75">
      <c r="A9" s="2" t="s">
        <v>153</v>
      </c>
      <c r="M9" s="31">
        <v>200000</v>
      </c>
      <c r="N9" s="31">
        <v>-15529</v>
      </c>
    </row>
    <row r="10" spans="2:10" ht="12.75">
      <c r="B10" s="2" t="s">
        <v>151</v>
      </c>
      <c r="J10" s="29">
        <v>-75000</v>
      </c>
    </row>
    <row r="11" spans="2:10" ht="12.75">
      <c r="B11" s="2" t="s">
        <v>152</v>
      </c>
      <c r="J11" s="29">
        <v>-99700</v>
      </c>
    </row>
    <row r="12" spans="2:10" ht="12.75">
      <c r="B12" s="2" t="s">
        <v>158</v>
      </c>
      <c r="J12" s="29">
        <v>-822943</v>
      </c>
    </row>
    <row r="21" spans="1:17" ht="12.75">
      <c r="A21" s="5"/>
      <c r="B21" s="5"/>
      <c r="C21" s="5"/>
      <c r="D21" s="5"/>
      <c r="E21" s="5"/>
      <c r="F21" s="5"/>
      <c r="G21" s="5"/>
      <c r="I21" s="5"/>
      <c r="J21" s="34"/>
      <c r="P21" s="6">
        <f>+J6</f>
        <v>1310058</v>
      </c>
      <c r="Q21" s="7" t="s">
        <v>103</v>
      </c>
    </row>
    <row r="22" spans="1:17" ht="16.2" thickBot="1">
      <c r="A22" s="2" t="s">
        <v>154</v>
      </c>
      <c r="J22" s="28">
        <f>SUM(J6:J21)</f>
        <v>312415</v>
      </c>
      <c r="K22" s="11"/>
      <c r="P22" s="6"/>
      <c r="Q22" s="7" t="s">
        <v>101</v>
      </c>
    </row>
    <row r="23" spans="16:17" ht="16.2" thickTop="1">
      <c r="P23" s="39"/>
      <c r="Q23" s="7" t="s">
        <v>102</v>
      </c>
    </row>
    <row r="24" spans="1:17" ht="12.75">
      <c r="A24" s="5" t="s">
        <v>161</v>
      </c>
      <c r="B24" s="5"/>
      <c r="C24" s="5"/>
      <c r="D24" s="5"/>
      <c r="E24" s="5"/>
      <c r="F24" s="5"/>
      <c r="G24" s="5"/>
      <c r="I24" s="5"/>
      <c r="P24" s="6">
        <f>SUM(P21:P23)</f>
        <v>1310058</v>
      </c>
      <c r="Q24" s="7" t="s">
        <v>104</v>
      </c>
    </row>
    <row r="27" ht="12.75">
      <c r="B27" s="5"/>
    </row>
    <row r="28" ht="12.75">
      <c r="D28" s="2" t="s">
        <v>150</v>
      </c>
    </row>
    <row r="32" spans="1:10" ht="12.75">
      <c r="A32" s="5"/>
      <c r="B32" s="5"/>
      <c r="C32" s="5"/>
      <c r="D32" s="5"/>
      <c r="E32" s="5"/>
      <c r="F32" s="5"/>
      <c r="G32" s="5"/>
      <c r="I32" s="5"/>
      <c r="J32" s="32"/>
    </row>
    <row r="33" spans="1:10" ht="12.75">
      <c r="A33" s="5"/>
      <c r="B33" s="2" t="s">
        <v>162</v>
      </c>
      <c r="C33" s="5"/>
      <c r="D33" s="5"/>
      <c r="E33" s="5"/>
      <c r="F33" s="5"/>
      <c r="G33" s="5"/>
      <c r="I33" s="5"/>
      <c r="J33" s="29">
        <f>SUM(J24:J32)</f>
        <v>0</v>
      </c>
    </row>
    <row r="34" spans="1:9" ht="12.75">
      <c r="A34" s="5"/>
      <c r="C34" s="5"/>
      <c r="D34" s="5"/>
      <c r="E34" s="5"/>
      <c r="F34" s="5"/>
      <c r="G34" s="5"/>
      <c r="H34" s="4"/>
      <c r="I34" s="5"/>
    </row>
    <row r="35" spans="1:11" ht="16.2" thickBot="1">
      <c r="A35" s="5" t="s">
        <v>1</v>
      </c>
      <c r="B35" s="5"/>
      <c r="C35" s="5"/>
      <c r="D35" s="5"/>
      <c r="E35" s="5"/>
      <c r="F35" s="5"/>
      <c r="G35" s="5"/>
      <c r="H35" s="5"/>
      <c r="I35" s="5"/>
      <c r="J35" s="30">
        <f>SUM(J22+J33)</f>
        <v>312415</v>
      </c>
      <c r="K35" s="11"/>
    </row>
    <row r="36" ht="16.2" thickTop="1"/>
    <row r="38" ht="12.75">
      <c r="A38" s="2" t="s">
        <v>159</v>
      </c>
    </row>
    <row r="40" ht="12.75">
      <c r="A40" s="21" t="s">
        <v>17</v>
      </c>
    </row>
  </sheetData>
  <printOptions/>
  <pageMargins left="0.47" right="0.27" top="0.8" bottom="0.61" header="0.5" footer="0.22"/>
  <pageSetup horizontalDpi="600" verticalDpi="600" orientation="portrait" r:id="rId1"/>
  <headerFooter alignWithMargins="0">
    <oddFooter>&amp;C7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1"/>
  <sheetViews>
    <sheetView workbookViewId="0" topLeftCell="A13">
      <selection activeCell="J28" sqref="J28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1.625" style="3" customWidth="1"/>
    <col min="6" max="7" width="1.4921875" style="3" customWidth="1"/>
    <col min="8" max="8" width="11.50390625" style="7" customWidth="1"/>
    <col min="9" max="9" width="2.875" style="3" customWidth="1"/>
    <col min="10" max="10" width="14.00390625" style="29" bestFit="1" customWidth="1"/>
    <col min="11" max="11" width="0.875" style="6" customWidth="1"/>
    <col min="12" max="13" width="10.125" style="7" hidden="1" customWidth="1"/>
    <col min="14" max="14" width="9.875" style="7" hidden="1" customWidth="1"/>
    <col min="15" max="16384" width="10.625" style="7" customWidth="1"/>
  </cols>
  <sheetData>
    <row r="1" ht="12.75">
      <c r="B1" s="1" t="s">
        <v>155</v>
      </c>
    </row>
    <row r="2" ht="12.75">
      <c r="B2" s="1"/>
    </row>
    <row r="3" spans="1:10" ht="12.75">
      <c r="A3" s="2" t="s">
        <v>156</v>
      </c>
      <c r="H3" s="4"/>
      <c r="I3" s="5"/>
      <c r="J3" s="29">
        <v>3110427</v>
      </c>
    </row>
    <row r="4" spans="8:9" ht="12.75">
      <c r="H4" s="4"/>
      <c r="I4" s="5"/>
    </row>
    <row r="5" spans="8:9" ht="12.75">
      <c r="H5" s="4"/>
      <c r="I5" s="5"/>
    </row>
    <row r="6" spans="1:14" ht="12.75">
      <c r="A6" s="2" t="s">
        <v>170</v>
      </c>
      <c r="M6" s="31">
        <v>200000</v>
      </c>
      <c r="N6" s="31">
        <v>-15529</v>
      </c>
    </row>
    <row r="7" spans="2:14" ht="12.75">
      <c r="B7" s="2" t="s">
        <v>167</v>
      </c>
      <c r="J7" s="29">
        <v>949908</v>
      </c>
      <c r="M7" s="31"/>
      <c r="N7" s="31"/>
    </row>
    <row r="8" spans="2:14" ht="12.75">
      <c r="B8" s="43" t="s">
        <v>168</v>
      </c>
      <c r="M8" s="31"/>
      <c r="N8" s="31"/>
    </row>
    <row r="9" spans="2:14" ht="12.75">
      <c r="B9" s="2" t="s">
        <v>164</v>
      </c>
      <c r="J9" s="29">
        <v>2664568</v>
      </c>
      <c r="M9" s="31"/>
      <c r="N9" s="31"/>
    </row>
    <row r="10" spans="2:14" ht="12.75">
      <c r="B10" s="2" t="s">
        <v>166</v>
      </c>
      <c r="J10" s="29">
        <v>-400000</v>
      </c>
      <c r="M10" s="31"/>
      <c r="N10" s="31"/>
    </row>
    <row r="11" spans="2:10" ht="12.75">
      <c r="B11" s="2" t="s">
        <v>163</v>
      </c>
      <c r="J11" s="29">
        <v>-804253</v>
      </c>
    </row>
    <row r="12" spans="2:10" ht="12.75">
      <c r="B12" s="13" t="s">
        <v>166</v>
      </c>
      <c r="J12" s="29">
        <v>-200000</v>
      </c>
    </row>
    <row r="13" spans="2:10" ht="12.75">
      <c r="B13" s="13" t="s">
        <v>169</v>
      </c>
      <c r="J13" s="29">
        <v>-250000</v>
      </c>
    </row>
    <row r="22" spans="1:16" ht="12.75">
      <c r="A22" s="5"/>
      <c r="B22" s="5"/>
      <c r="C22" s="5"/>
      <c r="D22" s="5"/>
      <c r="E22" s="5"/>
      <c r="F22" s="5"/>
      <c r="G22" s="5"/>
      <c r="I22" s="5"/>
      <c r="J22" s="34"/>
      <c r="P22" s="6"/>
    </row>
    <row r="23" spans="1:16" ht="16.2" thickBot="1">
      <c r="A23" s="2" t="s">
        <v>171</v>
      </c>
      <c r="J23" s="28">
        <f>SUM(J3:J22)</f>
        <v>5070650</v>
      </c>
      <c r="K23" s="11"/>
      <c r="P23" s="6"/>
    </row>
    <row r="24" ht="16.2" thickTop="1">
      <c r="P24" s="41"/>
    </row>
    <row r="25" spans="1:16" ht="12.75">
      <c r="A25" s="5" t="s">
        <v>172</v>
      </c>
      <c r="B25" s="5"/>
      <c r="C25" s="5"/>
      <c r="D25" s="5"/>
      <c r="E25" s="5"/>
      <c r="F25" s="5"/>
      <c r="G25" s="5"/>
      <c r="I25" s="5"/>
      <c r="P25" s="18"/>
    </row>
    <row r="27" ht="12.75">
      <c r="P27" s="42"/>
    </row>
    <row r="33" spans="1:10" ht="12.75">
      <c r="A33" s="5"/>
      <c r="B33" s="5"/>
      <c r="C33" s="5"/>
      <c r="D33" s="5"/>
      <c r="E33" s="5"/>
      <c r="F33" s="5"/>
      <c r="G33" s="5"/>
      <c r="I33" s="5"/>
      <c r="J33" s="32"/>
    </row>
    <row r="34" spans="1:10" ht="12.75">
      <c r="A34" s="5"/>
      <c r="B34" s="2" t="s">
        <v>162</v>
      </c>
      <c r="C34" s="5"/>
      <c r="D34" s="5"/>
      <c r="E34" s="5"/>
      <c r="F34" s="5"/>
      <c r="G34" s="5"/>
      <c r="I34" s="5"/>
      <c r="J34" s="29">
        <f>SUM(J25:J33)</f>
        <v>0</v>
      </c>
    </row>
    <row r="35" spans="1:9" ht="12.75">
      <c r="A35" s="5"/>
      <c r="C35" s="5"/>
      <c r="D35" s="5"/>
      <c r="E35" s="5"/>
      <c r="F35" s="5"/>
      <c r="G35" s="5"/>
      <c r="H35" s="4"/>
      <c r="I35" s="5"/>
    </row>
    <row r="36" spans="1:11" ht="16.2" thickBot="1">
      <c r="A36" s="5" t="s">
        <v>1</v>
      </c>
      <c r="B36" s="5"/>
      <c r="C36" s="5"/>
      <c r="D36" s="5"/>
      <c r="E36" s="5"/>
      <c r="F36" s="5"/>
      <c r="G36" s="5"/>
      <c r="H36" s="5"/>
      <c r="I36" s="5"/>
      <c r="J36" s="30">
        <f>SUM(J23+J34)</f>
        <v>5070650</v>
      </c>
      <c r="K36" s="11"/>
    </row>
    <row r="37" ht="16.2" thickTop="1"/>
    <row r="41" ht="12.75">
      <c r="A41" s="21" t="s">
        <v>165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&amp;C&amp;"Times New Roman,Regular"13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43"/>
  <sheetViews>
    <sheetView workbookViewId="0" topLeftCell="A1">
      <selection activeCell="P15" sqref="P15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1.625" style="3" customWidth="1"/>
    <col min="6" max="7" width="1.4921875" style="3" customWidth="1"/>
    <col min="8" max="8" width="15.50390625" style="7" customWidth="1"/>
    <col min="9" max="9" width="2.875" style="3" customWidth="1"/>
    <col min="10" max="10" width="14.00390625" style="29" bestFit="1" customWidth="1"/>
    <col min="11" max="11" width="0.875" style="6" customWidth="1"/>
    <col min="12" max="13" width="10.125" style="7" hidden="1" customWidth="1"/>
    <col min="14" max="14" width="9.875" style="7" hidden="1" customWidth="1"/>
    <col min="15" max="16384" width="10.625" style="7" customWidth="1"/>
  </cols>
  <sheetData>
    <row r="1" ht="12.75">
      <c r="B1" s="1" t="s">
        <v>173</v>
      </c>
    </row>
    <row r="2" ht="12.75">
      <c r="B2" s="1"/>
    </row>
    <row r="3" spans="1:10" ht="12.75">
      <c r="A3" s="2" t="s">
        <v>174</v>
      </c>
      <c r="H3" s="4"/>
      <c r="I3" s="5"/>
      <c r="J3" s="44">
        <v>6655758</v>
      </c>
    </row>
    <row r="4" spans="8:9" ht="12.75">
      <c r="H4" s="4"/>
      <c r="I4" s="5"/>
    </row>
    <row r="5" spans="8:9" ht="12.75">
      <c r="H5" s="4"/>
      <c r="I5" s="5"/>
    </row>
    <row r="6" spans="1:14" ht="12.75">
      <c r="A6" s="2" t="s">
        <v>189</v>
      </c>
      <c r="M6" s="31">
        <v>200000</v>
      </c>
      <c r="N6" s="31">
        <v>-15529</v>
      </c>
    </row>
    <row r="7" spans="13:14" ht="12.75">
      <c r="M7" s="31"/>
      <c r="N7" s="31"/>
    </row>
    <row r="8" spans="2:14" ht="12.75">
      <c r="B8" s="43" t="s">
        <v>177</v>
      </c>
      <c r="J8" s="29">
        <v>-207650</v>
      </c>
      <c r="M8" s="31"/>
      <c r="N8" s="31"/>
    </row>
    <row r="9" spans="2:14" ht="12.75">
      <c r="B9" s="45" t="s">
        <v>176</v>
      </c>
      <c r="J9" s="29">
        <v>750000</v>
      </c>
      <c r="M9" s="31"/>
      <c r="N9" s="31"/>
    </row>
    <row r="10" spans="2:14" ht="12.75">
      <c r="B10" s="13" t="s">
        <v>179</v>
      </c>
      <c r="J10" s="29">
        <v>3958000</v>
      </c>
      <c r="M10" s="31"/>
      <c r="N10" s="31"/>
    </row>
    <row r="11" spans="2:10" ht="12.75">
      <c r="B11" s="2" t="s">
        <v>178</v>
      </c>
      <c r="D11" s="3"/>
      <c r="G11" s="7"/>
      <c r="H11" s="3"/>
      <c r="I11" s="29">
        <v>-150000</v>
      </c>
      <c r="J11" s="29">
        <v>-150000</v>
      </c>
    </row>
    <row r="12" spans="2:10" ht="12.75">
      <c r="B12" s="2" t="s">
        <v>191</v>
      </c>
      <c r="D12" s="3"/>
      <c r="G12" s="7"/>
      <c r="H12" s="3"/>
      <c r="J12" s="29">
        <v>-604170</v>
      </c>
    </row>
    <row r="13" spans="2:10" ht="12.75">
      <c r="B13" s="2" t="s">
        <v>192</v>
      </c>
      <c r="D13" s="3"/>
      <c r="G13" s="7"/>
      <c r="H13" s="3"/>
      <c r="J13" s="29">
        <v>-12234</v>
      </c>
    </row>
    <row r="14" spans="2:10" ht="12.75">
      <c r="B14" s="48" t="s">
        <v>183</v>
      </c>
      <c r="C14" s="46"/>
      <c r="J14" s="29">
        <v>-797874</v>
      </c>
    </row>
    <row r="15" spans="2:10" ht="12.75">
      <c r="B15" s="45" t="s">
        <v>182</v>
      </c>
      <c r="J15" s="29">
        <v>628000</v>
      </c>
    </row>
    <row r="16" spans="2:10" ht="12.75">
      <c r="B16" s="45" t="s">
        <v>184</v>
      </c>
      <c r="J16" s="29">
        <v>-491417</v>
      </c>
    </row>
    <row r="24" spans="1:16" ht="12.75">
      <c r="A24" s="5"/>
      <c r="B24" s="5"/>
      <c r="C24" s="5"/>
      <c r="D24" s="5"/>
      <c r="E24" s="5"/>
      <c r="F24" s="5"/>
      <c r="G24" s="5"/>
      <c r="I24" s="5"/>
      <c r="J24" s="34"/>
      <c r="P24" s="6"/>
    </row>
    <row r="25" spans="1:16" ht="16.2" thickBot="1">
      <c r="A25" s="2" t="s">
        <v>187</v>
      </c>
      <c r="J25" s="28">
        <f>SUM(J3:J24)</f>
        <v>9728413</v>
      </c>
      <c r="K25" s="11"/>
      <c r="P25" s="6"/>
    </row>
    <row r="26" ht="16.2" thickTop="1">
      <c r="P26" s="41"/>
    </row>
    <row r="27" spans="1:16" ht="12.75">
      <c r="A27" s="5" t="s">
        <v>185</v>
      </c>
      <c r="B27" s="5"/>
      <c r="C27" s="5"/>
      <c r="D27" s="5"/>
      <c r="E27" s="5"/>
      <c r="F27" s="5"/>
      <c r="G27" s="5"/>
      <c r="I27" s="5"/>
      <c r="P27" s="18"/>
    </row>
    <row r="28" spans="2:10" ht="12.75">
      <c r="B28" s="45" t="s">
        <v>188</v>
      </c>
      <c r="C28" s="46"/>
      <c r="J28" s="29">
        <v>1125000</v>
      </c>
    </row>
    <row r="29" spans="2:3" ht="12.75">
      <c r="B29" s="45"/>
      <c r="C29" s="46"/>
    </row>
    <row r="30" ht="12.75">
      <c r="B30" s="47"/>
    </row>
    <row r="35" spans="1:10" ht="12.75">
      <c r="A35" s="5"/>
      <c r="B35" s="5"/>
      <c r="C35" s="5"/>
      <c r="D35" s="5"/>
      <c r="E35" s="5"/>
      <c r="F35" s="5"/>
      <c r="G35" s="5"/>
      <c r="I35" s="5"/>
      <c r="J35" s="32"/>
    </row>
    <row r="36" spans="1:10" ht="12.75">
      <c r="A36" s="5"/>
      <c r="B36" s="2" t="s">
        <v>186</v>
      </c>
      <c r="C36" s="5"/>
      <c r="D36" s="5"/>
      <c r="E36" s="5"/>
      <c r="F36" s="5"/>
      <c r="G36" s="5"/>
      <c r="I36" s="5"/>
      <c r="J36" s="29">
        <f>SUM(J27:J35)</f>
        <v>1125000</v>
      </c>
    </row>
    <row r="37" spans="1:9" ht="12.75">
      <c r="A37" s="5"/>
      <c r="C37" s="5"/>
      <c r="D37" s="5"/>
      <c r="E37" s="5"/>
      <c r="F37" s="5"/>
      <c r="G37" s="5"/>
      <c r="H37" s="4"/>
      <c r="I37" s="5"/>
    </row>
    <row r="38" spans="1:11" ht="16.2" thickBot="1">
      <c r="A38" s="5" t="s">
        <v>1</v>
      </c>
      <c r="B38" s="5"/>
      <c r="C38" s="5"/>
      <c r="D38" s="5"/>
      <c r="E38" s="5"/>
      <c r="F38" s="5"/>
      <c r="G38" s="5"/>
      <c r="H38" s="5"/>
      <c r="I38" s="5"/>
      <c r="J38" s="30">
        <f>SUM(J25+J36)</f>
        <v>10853413</v>
      </c>
      <c r="K38" s="11"/>
    </row>
    <row r="39" ht="16.2" thickTop="1"/>
    <row r="43" ht="12.75">
      <c r="A43" s="21" t="s">
        <v>175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41"/>
  <sheetViews>
    <sheetView workbookViewId="0" topLeftCell="A4">
      <selection activeCell="C8" sqref="C8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1.625" style="3" customWidth="1"/>
    <col min="6" max="7" width="1.4921875" style="3" customWidth="1"/>
    <col min="8" max="8" width="11.50390625" style="7" customWidth="1"/>
    <col min="9" max="9" width="2.875" style="3" customWidth="1"/>
    <col min="10" max="10" width="14.00390625" style="29" bestFit="1" customWidth="1"/>
    <col min="11" max="11" width="0.875" style="6" customWidth="1"/>
    <col min="12" max="13" width="10.125" style="7" hidden="1" customWidth="1"/>
    <col min="14" max="14" width="9.875" style="7" hidden="1" customWidth="1"/>
    <col min="15" max="16384" width="10.625" style="7" customWidth="1"/>
  </cols>
  <sheetData>
    <row r="1" ht="12.75">
      <c r="B1" s="1" t="s">
        <v>181</v>
      </c>
    </row>
    <row r="2" ht="12.75">
      <c r="B2" s="1"/>
    </row>
    <row r="3" spans="1:10" ht="12.75">
      <c r="A3" s="2" t="s">
        <v>180</v>
      </c>
      <c r="H3" s="4"/>
      <c r="I3" s="5"/>
      <c r="J3" s="44">
        <v>7760427</v>
      </c>
    </row>
    <row r="4" spans="8:9" ht="12.75">
      <c r="H4" s="4"/>
      <c r="I4" s="5"/>
    </row>
    <row r="5" spans="8:9" ht="12.75">
      <c r="H5" s="4"/>
      <c r="I5" s="5"/>
    </row>
    <row r="6" spans="1:14" ht="12.75">
      <c r="A6" s="2" t="s">
        <v>204</v>
      </c>
      <c r="M6" s="31">
        <v>200000</v>
      </c>
      <c r="N6" s="31">
        <v>-15529</v>
      </c>
    </row>
    <row r="7" spans="2:14" ht="12.75">
      <c r="B7" s="49" t="s">
        <v>190</v>
      </c>
      <c r="C7" s="46"/>
      <c r="J7" s="29">
        <v>-5000</v>
      </c>
      <c r="M7" s="31"/>
      <c r="N7" s="31"/>
    </row>
    <row r="8" spans="2:14" ht="12.75">
      <c r="B8" s="49" t="s">
        <v>193</v>
      </c>
      <c r="C8" s="46"/>
      <c r="J8" s="29">
        <v>147541</v>
      </c>
      <c r="M8" s="31"/>
      <c r="N8" s="31"/>
    </row>
    <row r="9" spans="2:14" ht="12.75">
      <c r="B9" s="49" t="s">
        <v>194</v>
      </c>
      <c r="J9" s="29">
        <v>1108952</v>
      </c>
      <c r="M9" s="31"/>
      <c r="N9" s="31"/>
    </row>
    <row r="10" spans="2:14" ht="12.75">
      <c r="B10" s="49" t="s">
        <v>195</v>
      </c>
      <c r="J10" s="29">
        <v>-43899</v>
      </c>
      <c r="M10" s="31"/>
      <c r="N10" s="31"/>
    </row>
    <row r="11" spans="2:10" ht="12.75">
      <c r="B11" s="49" t="s">
        <v>196</v>
      </c>
      <c r="J11" s="29">
        <v>-25000</v>
      </c>
    </row>
    <row r="12" spans="2:10" ht="12.75">
      <c r="B12" s="49" t="s">
        <v>197</v>
      </c>
      <c r="J12" s="29">
        <v>57677</v>
      </c>
    </row>
    <row r="13" spans="2:10" ht="12.75">
      <c r="B13" s="49" t="s">
        <v>198</v>
      </c>
      <c r="C13" s="46"/>
      <c r="J13" s="29">
        <v>-190000</v>
      </c>
    </row>
    <row r="14" spans="2:10" ht="12.75">
      <c r="B14" s="49" t="s">
        <v>199</v>
      </c>
      <c r="J14" s="29">
        <v>1625000</v>
      </c>
    </row>
    <row r="15" spans="2:10" ht="12.75">
      <c r="B15" s="49" t="s">
        <v>200</v>
      </c>
      <c r="J15" s="29">
        <v>88990</v>
      </c>
    </row>
    <row r="16" spans="2:10" ht="12.75">
      <c r="B16" s="49" t="s">
        <v>201</v>
      </c>
      <c r="J16" s="29">
        <v>-56660</v>
      </c>
    </row>
    <row r="22" spans="1:16" ht="12.75">
      <c r="A22" s="5"/>
      <c r="B22" s="5"/>
      <c r="C22" s="5"/>
      <c r="D22" s="5"/>
      <c r="E22" s="5"/>
      <c r="F22" s="5"/>
      <c r="G22" s="5"/>
      <c r="I22" s="5"/>
      <c r="J22" s="34"/>
      <c r="P22" s="6"/>
    </row>
    <row r="23" spans="1:16" ht="16.2" thickBot="1">
      <c r="A23" s="2" t="s">
        <v>205</v>
      </c>
      <c r="J23" s="28">
        <f>SUM(J3:J22)</f>
        <v>10468028</v>
      </c>
      <c r="K23" s="11"/>
      <c r="P23" s="6"/>
    </row>
    <row r="24" ht="16.2" thickTop="1">
      <c r="P24" s="41"/>
    </row>
    <row r="25" spans="1:16" ht="12.75">
      <c r="A25" s="5" t="s">
        <v>206</v>
      </c>
      <c r="B25" s="5"/>
      <c r="C25" s="5"/>
      <c r="D25" s="5"/>
      <c r="E25" s="5"/>
      <c r="F25" s="5"/>
      <c r="G25" s="5"/>
      <c r="I25" s="5"/>
      <c r="P25" s="18"/>
    </row>
    <row r="26" ht="12.75">
      <c r="B26" s="49"/>
    </row>
    <row r="27" spans="2:3" ht="12.75">
      <c r="B27" s="49"/>
      <c r="C27" s="46"/>
    </row>
    <row r="28" ht="12.75">
      <c r="B28" s="49"/>
    </row>
    <row r="29" ht="12.75">
      <c r="B29" s="49"/>
    </row>
    <row r="30" ht="12.75">
      <c r="B30" s="49"/>
    </row>
    <row r="33" spans="1:10" ht="12.75">
      <c r="A33" s="5"/>
      <c r="B33" s="5"/>
      <c r="C33" s="5"/>
      <c r="D33" s="5"/>
      <c r="E33" s="5"/>
      <c r="F33" s="5"/>
      <c r="G33" s="5"/>
      <c r="I33" s="5"/>
      <c r="J33" s="32"/>
    </row>
    <row r="34" spans="1:10" ht="12.75">
      <c r="A34" s="5"/>
      <c r="B34" s="2" t="s">
        <v>162</v>
      </c>
      <c r="C34" s="5"/>
      <c r="D34" s="5"/>
      <c r="E34" s="5"/>
      <c r="F34" s="5"/>
      <c r="G34" s="5"/>
      <c r="I34" s="5"/>
      <c r="J34" s="29">
        <f>SUM(J25:J33)</f>
        <v>0</v>
      </c>
    </row>
    <row r="35" spans="1:9" ht="12.75">
      <c r="A35" s="5"/>
      <c r="C35" s="5"/>
      <c r="D35" s="5"/>
      <c r="E35" s="5"/>
      <c r="F35" s="5"/>
      <c r="G35" s="5"/>
      <c r="H35" s="4"/>
      <c r="I35" s="5"/>
    </row>
    <row r="36" spans="1:11" ht="16.2" thickBot="1">
      <c r="A36" s="5" t="s">
        <v>1</v>
      </c>
      <c r="B36" s="5"/>
      <c r="C36" s="5"/>
      <c r="D36" s="5"/>
      <c r="E36" s="5"/>
      <c r="F36" s="5"/>
      <c r="G36" s="5"/>
      <c r="H36" s="5"/>
      <c r="I36" s="5"/>
      <c r="J36" s="30">
        <f>SUM(J23+J34)</f>
        <v>10468028</v>
      </c>
      <c r="K36" s="11"/>
    </row>
    <row r="37" ht="16.2" thickTop="1"/>
    <row r="41" ht="12.75">
      <c r="A41" s="21" t="s">
        <v>175</v>
      </c>
    </row>
  </sheetData>
  <printOptions/>
  <pageMargins left="0.75" right="0.75" top="1" bottom="1" header="0.5" footer="0.5"/>
  <pageSetup fitToHeight="1" fitToWidth="1" horizontalDpi="600" verticalDpi="600" orientation="portrait" scale="10" r:id="rId1"/>
  <headerFooter alignWithMargins="0">
    <oddFooter>&amp;C3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41"/>
  <sheetViews>
    <sheetView workbookViewId="0" topLeftCell="A4">
      <selection activeCell="B7" sqref="B7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1.625" style="3" customWidth="1"/>
    <col min="6" max="7" width="1.4921875" style="3" customWidth="1"/>
    <col min="8" max="8" width="11.50390625" style="7" customWidth="1"/>
    <col min="9" max="9" width="2.875" style="3" customWidth="1"/>
    <col min="10" max="10" width="14.00390625" style="29" bestFit="1" customWidth="1"/>
    <col min="11" max="11" width="0.875" style="6" customWidth="1"/>
    <col min="12" max="13" width="10.125" style="7" hidden="1" customWidth="1"/>
    <col min="14" max="14" width="9.875" style="7" hidden="1" customWidth="1"/>
    <col min="15" max="16384" width="10.625" style="7" customWidth="1"/>
  </cols>
  <sheetData>
    <row r="1" ht="12.75">
      <c r="B1" s="1" t="s">
        <v>202</v>
      </c>
    </row>
    <row r="2" ht="12.75">
      <c r="B2" s="1"/>
    </row>
    <row r="3" spans="1:10" ht="12.75">
      <c r="A3" s="2" t="s">
        <v>203</v>
      </c>
      <c r="H3" s="4"/>
      <c r="I3" s="5"/>
      <c r="J3" s="44">
        <v>5800000</v>
      </c>
    </row>
    <row r="4" spans="8:9" ht="12.75">
      <c r="H4" s="4"/>
      <c r="I4" s="5"/>
    </row>
    <row r="5" spans="8:9" ht="12.75">
      <c r="H5" s="4"/>
      <c r="I5" s="5"/>
    </row>
    <row r="6" spans="1:14" ht="12.75">
      <c r="A6" s="2" t="s">
        <v>214</v>
      </c>
      <c r="M6" s="31">
        <v>200000</v>
      </c>
      <c r="N6" s="31">
        <v>-15529</v>
      </c>
    </row>
    <row r="7" spans="2:14" ht="12.75">
      <c r="B7" s="45" t="s">
        <v>207</v>
      </c>
      <c r="C7" s="46"/>
      <c r="J7" s="29">
        <v>-200000</v>
      </c>
      <c r="M7" s="31"/>
      <c r="N7" s="31"/>
    </row>
    <row r="8" spans="2:14" ht="12.75">
      <c r="B8" s="49" t="s">
        <v>208</v>
      </c>
      <c r="C8" s="46"/>
      <c r="J8" s="29">
        <v>-54500</v>
      </c>
      <c r="M8" s="31"/>
      <c r="N8" s="31"/>
    </row>
    <row r="9" spans="2:14" ht="12.75">
      <c r="B9" s="49" t="s">
        <v>209</v>
      </c>
      <c r="J9" s="29">
        <v>-47000</v>
      </c>
      <c r="M9" s="31"/>
      <c r="N9" s="31"/>
    </row>
    <row r="10" spans="2:14" ht="12.75">
      <c r="B10" s="49" t="s">
        <v>210</v>
      </c>
      <c r="J10" s="29">
        <v>-422000</v>
      </c>
      <c r="M10" s="31"/>
      <c r="N10" s="31"/>
    </row>
    <row r="11" spans="2:10" ht="12.75">
      <c r="B11" s="49" t="s">
        <v>211</v>
      </c>
      <c r="C11" s="46"/>
      <c r="J11" s="29">
        <v>2175000</v>
      </c>
    </row>
    <row r="12" ht="12.75">
      <c r="B12" s="49"/>
    </row>
    <row r="13" spans="2:3" ht="12.75">
      <c r="B13" s="49"/>
      <c r="C13" s="46"/>
    </row>
    <row r="14" ht="12.75">
      <c r="B14" s="49"/>
    </row>
    <row r="15" ht="12.75">
      <c r="B15" s="49"/>
    </row>
    <row r="16" ht="12.75">
      <c r="B16" s="49"/>
    </row>
    <row r="22" spans="1:16" ht="12.75">
      <c r="A22" s="5"/>
      <c r="B22" s="5"/>
      <c r="C22" s="5"/>
      <c r="D22" s="5"/>
      <c r="E22" s="5"/>
      <c r="F22" s="5"/>
      <c r="G22" s="5"/>
      <c r="I22" s="5"/>
      <c r="J22" s="34"/>
      <c r="P22" s="6"/>
    </row>
    <row r="23" spans="1:16" ht="16.2" thickBot="1">
      <c r="A23" s="2" t="s">
        <v>215</v>
      </c>
      <c r="J23" s="28">
        <f>SUM(J3:J22)</f>
        <v>7251500</v>
      </c>
      <c r="K23" s="11"/>
      <c r="P23" s="6"/>
    </row>
    <row r="24" ht="16.2" thickTop="1">
      <c r="P24" s="41"/>
    </row>
    <row r="25" spans="1:16" ht="12.75">
      <c r="A25" s="5" t="s">
        <v>216</v>
      </c>
      <c r="B25" s="5"/>
      <c r="C25" s="5"/>
      <c r="D25" s="5"/>
      <c r="E25" s="5"/>
      <c r="F25" s="5"/>
      <c r="G25" s="5"/>
      <c r="I25" s="5"/>
      <c r="P25" s="18"/>
    </row>
    <row r="26" ht="12.75">
      <c r="B26" s="49"/>
    </row>
    <row r="27" spans="2:3" ht="12.75">
      <c r="B27" s="49"/>
      <c r="C27" s="46"/>
    </row>
    <row r="28" ht="12.75">
      <c r="B28" s="49"/>
    </row>
    <row r="29" ht="12.75">
      <c r="B29" s="49"/>
    </row>
    <row r="30" ht="12.75">
      <c r="B30" s="49"/>
    </row>
    <row r="33" spans="1:10" ht="12.75">
      <c r="A33" s="5"/>
      <c r="B33" s="5"/>
      <c r="C33" s="5"/>
      <c r="D33" s="5"/>
      <c r="E33" s="5"/>
      <c r="F33" s="5"/>
      <c r="G33" s="5"/>
      <c r="I33" s="5"/>
      <c r="J33" s="32"/>
    </row>
    <row r="34" spans="1:10" ht="12.75">
      <c r="A34" s="5"/>
      <c r="B34" s="2" t="s">
        <v>162</v>
      </c>
      <c r="C34" s="5"/>
      <c r="D34" s="5"/>
      <c r="E34" s="5"/>
      <c r="F34" s="5"/>
      <c r="G34" s="5"/>
      <c r="I34" s="5"/>
      <c r="J34" s="29">
        <f>SUM(J25:J33)</f>
        <v>0</v>
      </c>
    </row>
    <row r="35" spans="1:9" ht="12.75">
      <c r="A35" s="5"/>
      <c r="C35" s="5"/>
      <c r="D35" s="5"/>
      <c r="E35" s="5"/>
      <c r="F35" s="5"/>
      <c r="G35" s="5"/>
      <c r="H35" s="4"/>
      <c r="I35" s="5"/>
    </row>
    <row r="36" spans="1:11" ht="16.2" thickBot="1">
      <c r="A36" s="5" t="s">
        <v>1</v>
      </c>
      <c r="B36" s="5"/>
      <c r="C36" s="5"/>
      <c r="D36" s="5"/>
      <c r="E36" s="5"/>
      <c r="F36" s="5"/>
      <c r="G36" s="5"/>
      <c r="H36" s="5"/>
      <c r="I36" s="5"/>
      <c r="J36" s="30">
        <f>SUM(J23+J34)</f>
        <v>7251500</v>
      </c>
      <c r="K36" s="11"/>
    </row>
    <row r="37" ht="16.2" thickTop="1"/>
    <row r="41" ht="12.75">
      <c r="A41" s="21" t="s">
        <v>175</v>
      </c>
    </row>
  </sheetData>
  <printOptions/>
  <pageMargins left="0.5" right="0.5" top="0.5" bottom="0.25" header="0.5" footer="0.5"/>
  <pageSetup fitToHeight="1" fitToWidth="1" horizontalDpi="600" verticalDpi="600" orientation="portrait" scale="10" r:id="rId1"/>
  <headerFooter alignWithMargins="0">
    <oddFooter>&amp;C9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46"/>
  <sheetViews>
    <sheetView workbookViewId="0" topLeftCell="A1">
      <selection activeCell="E46" sqref="E46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1.625" style="3" customWidth="1"/>
    <col min="6" max="7" width="1.4921875" style="3" customWidth="1"/>
    <col min="8" max="8" width="11.50390625" style="7" customWidth="1"/>
    <col min="9" max="9" width="2.875" style="3" customWidth="1"/>
    <col min="10" max="10" width="14.00390625" style="29" bestFit="1" customWidth="1"/>
    <col min="11" max="11" width="0.875" style="6" customWidth="1"/>
    <col min="12" max="13" width="10.125" style="7" hidden="1" customWidth="1"/>
    <col min="14" max="14" width="9.875" style="7" hidden="1" customWidth="1"/>
    <col min="15" max="16384" width="10.625" style="7" customWidth="1"/>
  </cols>
  <sheetData>
    <row r="1" ht="12.75">
      <c r="B1" s="1" t="s">
        <v>212</v>
      </c>
    </row>
    <row r="2" ht="12.75">
      <c r="B2" s="1"/>
    </row>
    <row r="3" spans="1:10" ht="12.75">
      <c r="A3" s="2" t="s">
        <v>213</v>
      </c>
      <c r="H3" s="4"/>
      <c r="I3" s="5"/>
      <c r="J3" s="44">
        <v>8650000</v>
      </c>
    </row>
    <row r="4" spans="8:9" ht="12.75">
      <c r="H4" s="4"/>
      <c r="I4" s="5"/>
    </row>
    <row r="5" spans="8:9" ht="12.75">
      <c r="H5" s="4"/>
      <c r="I5" s="5"/>
    </row>
    <row r="6" spans="1:14" ht="12.75">
      <c r="A6" s="2" t="s">
        <v>228</v>
      </c>
      <c r="M6" s="31">
        <v>200000</v>
      </c>
      <c r="N6" s="31">
        <v>-15529</v>
      </c>
    </row>
    <row r="7" spans="2:14" ht="12.75">
      <c r="B7" s="48" t="s">
        <v>219</v>
      </c>
      <c r="C7" s="46"/>
      <c r="J7" s="29">
        <v>-50000</v>
      </c>
      <c r="M7" s="31"/>
      <c r="N7" s="31"/>
    </row>
    <row r="8" spans="2:14" ht="12.75">
      <c r="B8" s="48" t="s">
        <v>217</v>
      </c>
      <c r="C8" s="46"/>
      <c r="J8" s="29">
        <v>291135</v>
      </c>
      <c r="M8" s="31"/>
      <c r="N8" s="31"/>
    </row>
    <row r="9" spans="2:14" ht="12.75">
      <c r="B9" s="50" t="s">
        <v>218</v>
      </c>
      <c r="M9" s="31"/>
      <c r="N9" s="31"/>
    </row>
    <row r="10" spans="2:14" ht="12.75">
      <c r="B10" s="49" t="s">
        <v>220</v>
      </c>
      <c r="J10" s="29">
        <v>-67500</v>
      </c>
      <c r="M10" s="31"/>
      <c r="N10" s="31"/>
    </row>
    <row r="11" spans="2:10" ht="12.75">
      <c r="B11" s="49" t="s">
        <v>222</v>
      </c>
      <c r="J11" s="29">
        <v>-86158</v>
      </c>
    </row>
    <row r="12" ht="12.75">
      <c r="B12" s="50" t="s">
        <v>221</v>
      </c>
    </row>
    <row r="13" spans="2:10" ht="12.75">
      <c r="B13" s="49" t="s">
        <v>223</v>
      </c>
      <c r="J13" s="29">
        <v>-64032</v>
      </c>
    </row>
    <row r="14" spans="2:3" ht="12.75">
      <c r="B14" s="50" t="s">
        <v>224</v>
      </c>
      <c r="C14" s="46"/>
    </row>
    <row r="15" spans="2:10" ht="12.75">
      <c r="B15" s="43" t="s">
        <v>226</v>
      </c>
      <c r="J15" s="29">
        <v>613350</v>
      </c>
    </row>
    <row r="16" ht="12.75">
      <c r="B16" s="51" t="s">
        <v>225</v>
      </c>
    </row>
    <row r="22" spans="1:16" ht="12.75">
      <c r="A22" s="5"/>
      <c r="B22" s="5"/>
      <c r="C22" s="5"/>
      <c r="D22" s="5"/>
      <c r="E22" s="5"/>
      <c r="F22" s="5"/>
      <c r="G22" s="5"/>
      <c r="I22" s="5"/>
      <c r="J22" s="34"/>
      <c r="P22" s="6"/>
    </row>
    <row r="23" spans="1:16" ht="16.2" thickBot="1">
      <c r="A23" s="2" t="s">
        <v>229</v>
      </c>
      <c r="J23" s="28">
        <f>SUM(J3:J22)</f>
        <v>9286795</v>
      </c>
      <c r="K23" s="11"/>
      <c r="P23" s="6"/>
    </row>
    <row r="24" ht="16.2" thickTop="1">
      <c r="P24" s="41"/>
    </row>
    <row r="25" spans="1:16" ht="12.75">
      <c r="A25" s="5" t="s">
        <v>227</v>
      </c>
      <c r="B25" s="5"/>
      <c r="C25" s="5"/>
      <c r="D25" s="5"/>
      <c r="E25" s="5"/>
      <c r="F25" s="5"/>
      <c r="G25" s="5"/>
      <c r="I25" s="5"/>
      <c r="P25" s="18"/>
    </row>
    <row r="26" ht="12.75">
      <c r="B26" s="43"/>
    </row>
    <row r="27" ht="12.75">
      <c r="B27" s="51"/>
    </row>
    <row r="28" ht="12.75">
      <c r="B28" s="49"/>
    </row>
    <row r="29" ht="12.75">
      <c r="B29" s="49"/>
    </row>
    <row r="30" ht="12.75">
      <c r="B30" s="49"/>
    </row>
    <row r="33" spans="1:10" ht="12.75">
      <c r="A33" s="5"/>
      <c r="B33" s="5"/>
      <c r="C33" s="5"/>
      <c r="D33" s="5"/>
      <c r="E33" s="5"/>
      <c r="F33" s="5"/>
      <c r="G33" s="5"/>
      <c r="I33" s="5"/>
      <c r="J33" s="32"/>
    </row>
    <row r="34" spans="1:10" ht="12.75">
      <c r="A34" s="5"/>
      <c r="B34" s="2" t="s">
        <v>186</v>
      </c>
      <c r="C34" s="5"/>
      <c r="D34" s="5"/>
      <c r="E34" s="5"/>
      <c r="F34" s="5"/>
      <c r="G34" s="5"/>
      <c r="I34" s="5"/>
      <c r="J34" s="29">
        <f>SUM(J25:J33)</f>
        <v>0</v>
      </c>
    </row>
    <row r="35" spans="1:9" ht="12.75">
      <c r="A35" s="5"/>
      <c r="C35" s="5"/>
      <c r="D35" s="5"/>
      <c r="E35" s="5"/>
      <c r="F35" s="5"/>
      <c r="G35" s="5"/>
      <c r="H35" s="4"/>
      <c r="I35" s="5"/>
    </row>
    <row r="36" spans="1:11" ht="16.2" thickBot="1">
      <c r="A36" s="5" t="s">
        <v>1</v>
      </c>
      <c r="B36" s="5"/>
      <c r="C36" s="5"/>
      <c r="D36" s="5"/>
      <c r="E36" s="5"/>
      <c r="F36" s="5"/>
      <c r="G36" s="5"/>
      <c r="H36" s="5"/>
      <c r="I36" s="5"/>
      <c r="J36" s="30">
        <f>SUM(J23+J34)</f>
        <v>9286795</v>
      </c>
      <c r="K36" s="11"/>
    </row>
    <row r="37" ht="16.2" thickTop="1"/>
    <row r="41" ht="12.75">
      <c r="A41" s="21" t="s">
        <v>175</v>
      </c>
    </row>
    <row r="46" ht="12.75">
      <c r="E46" s="52"/>
    </row>
  </sheetData>
  <printOptions/>
  <pageMargins left="0.5" right="0.5" top="0.5" bottom="0.25" header="0.5" footer="0.5"/>
  <pageSetup fitToHeight="1" fitToWidth="1" horizontalDpi="600" verticalDpi="600" orientation="portrait" scale="10" r:id="rId1"/>
  <headerFooter alignWithMargins="0">
    <oddFooter>&amp;C5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P41"/>
  <sheetViews>
    <sheetView workbookViewId="0" topLeftCell="A1">
      <selection activeCell="B34" sqref="B34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1.625" style="3" customWidth="1"/>
    <col min="6" max="7" width="1.4921875" style="3" customWidth="1"/>
    <col min="8" max="8" width="11.50390625" style="7" customWidth="1"/>
    <col min="9" max="9" width="2.875" style="3" customWidth="1"/>
    <col min="10" max="10" width="14.00390625" style="29" bestFit="1" customWidth="1"/>
    <col min="11" max="11" width="0.875" style="6" customWidth="1"/>
    <col min="12" max="13" width="10.125" style="7" hidden="1" customWidth="1"/>
    <col min="14" max="14" width="9.875" style="7" hidden="1" customWidth="1"/>
    <col min="15" max="16384" width="10.625" style="7" customWidth="1"/>
  </cols>
  <sheetData>
    <row r="1" ht="12.75">
      <c r="B1" s="1" t="s">
        <v>239</v>
      </c>
    </row>
    <row r="2" ht="12.75">
      <c r="B2" s="1"/>
    </row>
    <row r="3" spans="1:10" ht="12.75">
      <c r="A3" s="2" t="s">
        <v>240</v>
      </c>
      <c r="H3" s="4"/>
      <c r="I3" s="5"/>
      <c r="J3" s="44">
        <v>1550000</v>
      </c>
    </row>
    <row r="4" spans="8:9" ht="12.75">
      <c r="H4" s="4"/>
      <c r="I4" s="5"/>
    </row>
    <row r="5" spans="8:9" ht="12.75">
      <c r="H5" s="4"/>
      <c r="I5" s="5"/>
    </row>
    <row r="6" spans="1:14" ht="12.75">
      <c r="A6" s="2" t="s">
        <v>234</v>
      </c>
      <c r="M6" s="31">
        <v>200000</v>
      </c>
      <c r="N6" s="31">
        <v>-15529</v>
      </c>
    </row>
    <row r="7" spans="2:14" ht="12.75">
      <c r="B7" s="48" t="s">
        <v>241</v>
      </c>
      <c r="C7" s="46"/>
      <c r="J7" s="29">
        <v>-21115</v>
      </c>
      <c r="M7" s="31"/>
      <c r="N7" s="31"/>
    </row>
    <row r="8" spans="2:14" ht="12.75">
      <c r="B8" s="55" t="s">
        <v>242</v>
      </c>
      <c r="C8" s="46"/>
      <c r="M8" s="31"/>
      <c r="N8" s="31"/>
    </row>
    <row r="9" spans="13:14" ht="12.75">
      <c r="M9" s="31"/>
      <c r="N9" s="31"/>
    </row>
    <row r="10" spans="2:14" ht="12.75">
      <c r="B10" s="50" t="s">
        <v>243</v>
      </c>
      <c r="J10" s="29">
        <v>-540000</v>
      </c>
      <c r="M10" s="31"/>
      <c r="N10" s="31"/>
    </row>
    <row r="11" ht="12.75">
      <c r="B11" s="49"/>
    </row>
    <row r="12" ht="12.75">
      <c r="B12" s="50"/>
    </row>
    <row r="13" ht="12.75">
      <c r="B13" s="49"/>
    </row>
    <row r="14" spans="2:3" ht="12.75">
      <c r="B14" s="50"/>
      <c r="C14" s="46"/>
    </row>
    <row r="15" ht="12.75">
      <c r="B15" s="43"/>
    </row>
    <row r="16" ht="12.75">
      <c r="B16" s="51"/>
    </row>
    <row r="22" spans="1:16" ht="12.75">
      <c r="A22" s="5"/>
      <c r="B22" s="5"/>
      <c r="C22" s="5"/>
      <c r="D22" s="5"/>
      <c r="E22" s="5"/>
      <c r="F22" s="5"/>
      <c r="G22" s="5"/>
      <c r="I22" s="5"/>
      <c r="J22" s="34"/>
      <c r="P22" s="6"/>
    </row>
    <row r="23" spans="1:16" ht="16.2" thickBot="1">
      <c r="A23" s="2" t="s">
        <v>235</v>
      </c>
      <c r="J23" s="53">
        <f>SUM(J3:J22)</f>
        <v>988885</v>
      </c>
      <c r="K23" s="11"/>
      <c r="P23" s="6"/>
    </row>
    <row r="24" ht="16.2" thickTop="1">
      <c r="P24" s="41"/>
    </row>
    <row r="25" spans="1:16" ht="12.75">
      <c r="A25" s="5" t="s">
        <v>231</v>
      </c>
      <c r="B25" s="5"/>
      <c r="C25" s="5"/>
      <c r="D25" s="5"/>
      <c r="E25" s="5"/>
      <c r="F25" s="5"/>
      <c r="G25" s="5"/>
      <c r="I25" s="5"/>
      <c r="P25" s="18"/>
    </row>
    <row r="26" spans="1:2" ht="12.75">
      <c r="A26" s="54" t="s">
        <v>236</v>
      </c>
      <c r="B26" s="43"/>
    </row>
    <row r="27" ht="12.75">
      <c r="B27" s="48"/>
    </row>
    <row r="28" spans="2:10" ht="12.75">
      <c r="B28" s="48" t="s">
        <v>244</v>
      </c>
      <c r="J28" s="29">
        <v>-38579</v>
      </c>
    </row>
    <row r="29" ht="12.75">
      <c r="B29" s="55" t="s">
        <v>245</v>
      </c>
    </row>
    <row r="30" ht="12.75">
      <c r="B30" s="49"/>
    </row>
    <row r="33" spans="1:10" ht="12.75">
      <c r="A33" s="5"/>
      <c r="B33" s="5"/>
      <c r="C33" s="5"/>
      <c r="D33" s="5"/>
      <c r="E33" s="5"/>
      <c r="F33" s="5"/>
      <c r="G33" s="5"/>
      <c r="I33" s="5"/>
      <c r="J33" s="32"/>
    </row>
    <row r="34" spans="1:10" ht="12.75">
      <c r="A34" s="5"/>
      <c r="B34" s="2" t="s">
        <v>230</v>
      </c>
      <c r="C34" s="5"/>
      <c r="D34" s="5"/>
      <c r="E34" s="5"/>
      <c r="F34" s="5"/>
      <c r="G34" s="5"/>
      <c r="I34" s="5"/>
      <c r="J34" s="29">
        <f>SUM(J25:J33)</f>
        <v>-38579</v>
      </c>
    </row>
    <row r="35" spans="1:9" ht="12.75">
      <c r="A35" s="5"/>
      <c r="C35" s="5"/>
      <c r="D35" s="5"/>
      <c r="E35" s="5"/>
      <c r="F35" s="5"/>
      <c r="G35" s="5"/>
      <c r="H35" s="4"/>
      <c r="I35" s="5"/>
    </row>
    <row r="36" spans="1:11" ht="16.2" thickBot="1">
      <c r="A36" s="5" t="s">
        <v>1</v>
      </c>
      <c r="B36" s="5"/>
      <c r="C36" s="5"/>
      <c r="D36" s="5"/>
      <c r="E36" s="5"/>
      <c r="F36" s="5"/>
      <c r="G36" s="5"/>
      <c r="H36" s="5"/>
      <c r="I36" s="5"/>
      <c r="J36" s="30">
        <f>SUM(J23+J34)</f>
        <v>950306</v>
      </c>
      <c r="K36" s="11"/>
    </row>
    <row r="37" ht="16.2" thickTop="1"/>
    <row r="41" ht="12.75">
      <c r="A41" s="21" t="s">
        <v>175</v>
      </c>
    </row>
  </sheetData>
  <printOptions/>
  <pageMargins left="0.5" right="0.5" top="0.5" bottom="0.25" header="0.5" footer="0.5"/>
  <pageSetup fitToHeight="1" fitToWidth="1" horizontalDpi="600" verticalDpi="600" orientation="portrait" scale="10" r:id="rId1"/>
  <headerFooter alignWithMargins="0">
    <oddFooter>&amp;C&amp;"Times New Roman,Regular"&amp;12 23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41"/>
  <sheetViews>
    <sheetView workbookViewId="0" topLeftCell="A1">
      <selection activeCell="P1" sqref="P1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1.625" style="3" customWidth="1"/>
    <col min="6" max="7" width="1.4921875" style="3" customWidth="1"/>
    <col min="8" max="8" width="11.50390625" style="7" customWidth="1"/>
    <col min="9" max="9" width="2.875" style="3" customWidth="1"/>
    <col min="10" max="10" width="14.00390625" style="29" bestFit="1" customWidth="1"/>
    <col min="11" max="11" width="0.875" style="6" customWidth="1"/>
    <col min="12" max="13" width="10.125" style="7" hidden="1" customWidth="1"/>
    <col min="14" max="14" width="9.875" style="7" hidden="1" customWidth="1"/>
    <col min="15" max="16384" width="10.625" style="7" customWidth="1"/>
  </cols>
  <sheetData>
    <row r="1" ht="12.75">
      <c r="B1" s="1" t="s">
        <v>232</v>
      </c>
    </row>
    <row r="2" ht="12.75">
      <c r="B2" s="1"/>
    </row>
    <row r="3" spans="1:10" ht="12.75">
      <c r="A3" s="2" t="s">
        <v>233</v>
      </c>
      <c r="H3" s="4"/>
      <c r="I3" s="5"/>
      <c r="J3" s="44">
        <v>4103329</v>
      </c>
    </row>
    <row r="4" spans="8:9" ht="12.75">
      <c r="H4" s="4"/>
      <c r="I4" s="5"/>
    </row>
    <row r="5" spans="8:9" ht="12.75">
      <c r="H5" s="4"/>
      <c r="I5" s="5"/>
    </row>
    <row r="6" spans="1:14" ht="12.75">
      <c r="A6" s="2" t="s">
        <v>257</v>
      </c>
      <c r="M6" s="31">
        <v>200000</v>
      </c>
      <c r="N6" s="31">
        <v>-15529</v>
      </c>
    </row>
    <row r="7" spans="2:14" ht="12.75">
      <c r="B7" s="48"/>
      <c r="C7" s="46"/>
      <c r="M7" s="31"/>
      <c r="N7" s="31"/>
    </row>
    <row r="8" spans="2:14" ht="12.75">
      <c r="B8" s="48" t="s">
        <v>237</v>
      </c>
      <c r="C8" s="46"/>
      <c r="J8" s="29">
        <v>57500</v>
      </c>
      <c r="M8" s="31"/>
      <c r="N8" s="31"/>
    </row>
    <row r="9" spans="2:14" ht="12.75">
      <c r="B9" s="48" t="s">
        <v>238</v>
      </c>
      <c r="J9" s="29">
        <v>600000</v>
      </c>
      <c r="M9" s="31"/>
      <c r="N9" s="31"/>
    </row>
    <row r="10" spans="2:14" ht="12.75">
      <c r="B10" s="48" t="s">
        <v>246</v>
      </c>
      <c r="J10" s="29">
        <v>-100000</v>
      </c>
      <c r="M10" s="31"/>
      <c r="N10" s="31"/>
    </row>
    <row r="11" spans="2:10" ht="12.75">
      <c r="B11" s="48" t="s">
        <v>247</v>
      </c>
      <c r="J11" s="29">
        <v>-657500</v>
      </c>
    </row>
    <row r="12" spans="2:10" ht="12.75">
      <c r="B12" s="48" t="s">
        <v>249</v>
      </c>
      <c r="J12" s="29">
        <v>2000000</v>
      </c>
    </row>
    <row r="13" spans="2:10" ht="12.75">
      <c r="B13" s="48" t="s">
        <v>248</v>
      </c>
      <c r="J13" s="29">
        <v>-200000</v>
      </c>
    </row>
    <row r="14" spans="2:10" ht="12.75">
      <c r="B14" s="48" t="s">
        <v>250</v>
      </c>
      <c r="C14" s="46"/>
      <c r="J14" s="29">
        <v>-2000000</v>
      </c>
    </row>
    <row r="15" spans="2:10" ht="12.75">
      <c r="B15" s="56" t="s">
        <v>252</v>
      </c>
      <c r="J15" s="29">
        <v>2837416</v>
      </c>
    </row>
    <row r="16" spans="2:10" ht="12.75">
      <c r="B16" s="48" t="s">
        <v>251</v>
      </c>
      <c r="J16" s="29">
        <v>-38000</v>
      </c>
    </row>
    <row r="17" spans="2:10" ht="12.75">
      <c r="B17" s="48" t="s">
        <v>250</v>
      </c>
      <c r="J17" s="29">
        <v>-605250</v>
      </c>
    </row>
    <row r="18" spans="2:10" ht="12.75">
      <c r="B18" s="48" t="s">
        <v>253</v>
      </c>
      <c r="J18" s="29">
        <v>-75000</v>
      </c>
    </row>
    <row r="19" spans="2:10" ht="12.75">
      <c r="B19" s="48" t="s">
        <v>254</v>
      </c>
      <c r="J19" s="29">
        <v>-112343</v>
      </c>
    </row>
    <row r="20" spans="2:10" ht="12.75">
      <c r="B20" s="48" t="s">
        <v>256</v>
      </c>
      <c r="J20" s="29">
        <v>-1394000</v>
      </c>
    </row>
    <row r="21" spans="2:10" ht="12.75">
      <c r="B21" s="48" t="s">
        <v>256</v>
      </c>
      <c r="J21" s="29">
        <v>-2675000</v>
      </c>
    </row>
    <row r="22" spans="1:16" ht="12.75">
      <c r="A22" s="5"/>
      <c r="B22" s="5"/>
      <c r="C22" s="5"/>
      <c r="D22" s="5"/>
      <c r="E22" s="5"/>
      <c r="F22" s="5"/>
      <c r="G22" s="5"/>
      <c r="I22" s="5"/>
      <c r="J22" s="34"/>
      <c r="P22" s="6"/>
    </row>
    <row r="23" spans="1:16" ht="16.2" thickBot="1">
      <c r="A23" s="2" t="s">
        <v>258</v>
      </c>
      <c r="J23" s="53">
        <f>SUM(J3:J22)</f>
        <v>1741152</v>
      </c>
      <c r="K23" s="11"/>
      <c r="P23" s="6"/>
    </row>
    <row r="24" ht="16.2" thickTop="1">
      <c r="P24" s="41"/>
    </row>
    <row r="25" spans="1:16" ht="12.75">
      <c r="A25" s="5" t="s">
        <v>231</v>
      </c>
      <c r="B25" s="5"/>
      <c r="C25" s="5"/>
      <c r="D25" s="5"/>
      <c r="E25" s="5"/>
      <c r="F25" s="5"/>
      <c r="G25" s="5"/>
      <c r="I25" s="5"/>
      <c r="P25" s="18"/>
    </row>
    <row r="26" spans="1:10" ht="12.75">
      <c r="A26" s="54" t="s">
        <v>259</v>
      </c>
      <c r="B26" s="43"/>
      <c r="J26" s="29">
        <v>0</v>
      </c>
    </row>
    <row r="27" ht="12.75">
      <c r="B27" s="48"/>
    </row>
    <row r="28" ht="12.75">
      <c r="B28" s="48"/>
    </row>
    <row r="29" ht="12.75">
      <c r="B29" s="48"/>
    </row>
    <row r="30" ht="12.75">
      <c r="B30" s="48"/>
    </row>
    <row r="31" ht="12.75">
      <c r="B31" s="48"/>
    </row>
    <row r="33" spans="1:10" ht="12.75">
      <c r="A33" s="5"/>
      <c r="B33" s="5"/>
      <c r="C33" s="5"/>
      <c r="D33" s="5"/>
      <c r="E33" s="5"/>
      <c r="F33" s="5"/>
      <c r="G33" s="5"/>
      <c r="I33" s="5"/>
      <c r="J33" s="32"/>
    </row>
    <row r="34" spans="1:10" ht="12.75">
      <c r="A34" s="5"/>
      <c r="B34" s="2" t="s">
        <v>230</v>
      </c>
      <c r="C34" s="5"/>
      <c r="D34" s="5"/>
      <c r="E34" s="5"/>
      <c r="F34" s="5"/>
      <c r="G34" s="5"/>
      <c r="I34" s="5"/>
      <c r="J34" s="29">
        <f>SUM(J25:J33)</f>
        <v>0</v>
      </c>
    </row>
    <row r="35" spans="1:9" ht="12.75">
      <c r="A35" s="5"/>
      <c r="C35" s="5"/>
      <c r="D35" s="5"/>
      <c r="E35" s="5"/>
      <c r="F35" s="5"/>
      <c r="G35" s="5"/>
      <c r="H35" s="4"/>
      <c r="I35" s="5"/>
    </row>
    <row r="36" spans="1:11" ht="16.2" thickBot="1">
      <c r="A36" s="5" t="s">
        <v>1</v>
      </c>
      <c r="B36" s="5"/>
      <c r="C36" s="5"/>
      <c r="D36" s="5"/>
      <c r="E36" s="5"/>
      <c r="F36" s="5"/>
      <c r="G36" s="5"/>
      <c r="H36" s="5"/>
      <c r="I36" s="5"/>
      <c r="J36" s="30">
        <f>SUM(J23+J34)</f>
        <v>1741152</v>
      </c>
      <c r="K36" s="11"/>
    </row>
    <row r="37" ht="16.2" thickTop="1"/>
    <row r="41" ht="12.75">
      <c r="A41" s="21" t="s">
        <v>175</v>
      </c>
    </row>
  </sheetData>
  <printOptions/>
  <pageMargins left="0.5" right="0.5" top="0.5" bottom="0.25" header="0.5" footer="0.5"/>
  <pageSetup fitToHeight="1" fitToWidth="1" horizontalDpi="600" verticalDpi="600" orientation="portrait" scale="10" r:id="rId1"/>
  <headerFooter alignWithMargins="0">
    <oddFooter>&amp;C&amp;"Times New Roman,Regular"&amp;12 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T53"/>
  <sheetViews>
    <sheetView workbookViewId="0" topLeftCell="A1">
      <selection activeCell="O55" sqref="O55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1.625" style="3" customWidth="1"/>
    <col min="6" max="7" width="1.4921875" style="3" customWidth="1"/>
    <col min="8" max="8" width="11.50390625" style="7" customWidth="1"/>
    <col min="9" max="9" width="4.875" style="3" customWidth="1"/>
    <col min="10" max="10" width="14.875" style="29" customWidth="1"/>
    <col min="11" max="11" width="0.875" style="6" customWidth="1"/>
    <col min="12" max="13" width="10.125" style="7" hidden="1" customWidth="1"/>
    <col min="14" max="14" width="9.875" style="7" hidden="1" customWidth="1"/>
    <col min="15" max="16384" width="10.625" style="7" customWidth="1"/>
  </cols>
  <sheetData>
    <row r="1" spans="1:10" ht="12.75">
      <c r="A1" s="57"/>
      <c r="B1" s="58" t="s">
        <v>255</v>
      </c>
      <c r="C1" s="59"/>
      <c r="D1" s="59"/>
      <c r="E1" s="60"/>
      <c r="F1" s="60"/>
      <c r="G1" s="60"/>
      <c r="H1" s="61"/>
      <c r="I1" s="60"/>
      <c r="J1" s="62"/>
    </row>
    <row r="2" spans="1:10" ht="12.75">
      <c r="A2" s="63"/>
      <c r="B2" s="64"/>
      <c r="C2" s="65"/>
      <c r="D2" s="65"/>
      <c r="E2" s="66"/>
      <c r="F2" s="66"/>
      <c r="G2" s="66"/>
      <c r="H2" s="42"/>
      <c r="I2" s="66"/>
      <c r="J2" s="67"/>
    </row>
    <row r="3" spans="1:10" ht="12.75">
      <c r="A3" s="255" t="s">
        <v>263</v>
      </c>
      <c r="B3" s="256"/>
      <c r="C3" s="256"/>
      <c r="D3" s="256"/>
      <c r="E3" s="256"/>
      <c r="F3" s="256"/>
      <c r="G3" s="256"/>
      <c r="H3" s="256"/>
      <c r="I3" s="256"/>
      <c r="J3" s="257"/>
    </row>
    <row r="4" spans="1:10" ht="12.75">
      <c r="A4" s="63" t="s">
        <v>262</v>
      </c>
      <c r="B4" s="65"/>
      <c r="C4" s="65"/>
      <c r="D4" s="65"/>
      <c r="E4" s="66"/>
      <c r="F4" s="66"/>
      <c r="G4" s="66"/>
      <c r="H4" s="68"/>
      <c r="I4" s="69"/>
      <c r="J4" s="75">
        <v>4344544</v>
      </c>
    </row>
    <row r="5" spans="1:10" ht="12.75">
      <c r="A5" s="63"/>
      <c r="B5" s="65"/>
      <c r="C5" s="65"/>
      <c r="D5" s="65"/>
      <c r="E5" s="66"/>
      <c r="F5" s="66"/>
      <c r="G5" s="66"/>
      <c r="H5" s="68"/>
      <c r="I5" s="69"/>
      <c r="J5" s="76"/>
    </row>
    <row r="6" spans="1:10" ht="12.75">
      <c r="A6" s="63"/>
      <c r="B6" s="65"/>
      <c r="C6" s="65"/>
      <c r="D6" s="65"/>
      <c r="E6" s="66"/>
      <c r="F6" s="66"/>
      <c r="G6" s="66"/>
      <c r="H6" s="68"/>
      <c r="I6" s="69"/>
      <c r="J6" s="76"/>
    </row>
    <row r="7" spans="1:14" ht="12.75">
      <c r="A7" s="63" t="s">
        <v>290</v>
      </c>
      <c r="B7" s="65"/>
      <c r="C7" s="65"/>
      <c r="D7" s="65"/>
      <c r="E7" s="66"/>
      <c r="F7" s="66"/>
      <c r="G7" s="66"/>
      <c r="H7" s="42"/>
      <c r="I7" s="66"/>
      <c r="J7" s="76"/>
      <c r="M7" s="31">
        <v>200000</v>
      </c>
      <c r="N7" s="31">
        <v>-15529</v>
      </c>
    </row>
    <row r="8" spans="1:14" ht="12.75">
      <c r="A8" s="63"/>
      <c r="B8" s="70" t="s">
        <v>260</v>
      </c>
      <c r="C8" s="71"/>
      <c r="D8" s="65"/>
      <c r="E8" s="66"/>
      <c r="F8" s="66"/>
      <c r="G8" s="66"/>
      <c r="H8" s="42"/>
      <c r="I8" s="66"/>
      <c r="J8" s="85">
        <v>-57428</v>
      </c>
      <c r="M8" s="31"/>
      <c r="N8" s="31"/>
    </row>
    <row r="9" spans="1:14" ht="12.75">
      <c r="A9" s="63"/>
      <c r="B9" s="70" t="s">
        <v>261</v>
      </c>
      <c r="C9" s="65"/>
      <c r="D9" s="65"/>
      <c r="E9" s="66"/>
      <c r="F9" s="66"/>
      <c r="G9" s="66"/>
      <c r="H9" s="42"/>
      <c r="I9" s="66"/>
      <c r="J9" s="85">
        <v>-84030</v>
      </c>
      <c r="M9" s="31"/>
      <c r="N9" s="31"/>
    </row>
    <row r="10" spans="1:16" ht="12.75">
      <c r="A10" s="63"/>
      <c r="B10" s="70" t="s">
        <v>270</v>
      </c>
      <c r="C10" s="65"/>
      <c r="D10" s="65"/>
      <c r="E10" s="66"/>
      <c r="F10" s="66"/>
      <c r="G10" s="66"/>
      <c r="H10" s="42"/>
      <c r="I10" s="66"/>
      <c r="J10" s="85">
        <v>-50000</v>
      </c>
      <c r="M10" s="31"/>
      <c r="N10" s="31"/>
      <c r="P10" s="41"/>
    </row>
    <row r="11" spans="1:16" ht="12.75">
      <c r="A11" s="63"/>
      <c r="B11" s="70" t="s">
        <v>271</v>
      </c>
      <c r="C11" s="65"/>
      <c r="D11" s="65"/>
      <c r="E11" s="66"/>
      <c r="F11" s="66"/>
      <c r="G11" s="66"/>
      <c r="H11" s="42"/>
      <c r="I11" s="66"/>
      <c r="J11" s="85">
        <v>-285000</v>
      </c>
      <c r="M11" s="31"/>
      <c r="N11" s="31"/>
      <c r="P11" s="41"/>
    </row>
    <row r="12" spans="1:16" ht="12.75">
      <c r="A12" s="63"/>
      <c r="B12" s="70" t="s">
        <v>275</v>
      </c>
      <c r="C12" s="65"/>
      <c r="D12" s="65"/>
      <c r="E12" s="66"/>
      <c r="F12" s="66"/>
      <c r="G12" s="66"/>
      <c r="H12" s="42"/>
      <c r="I12" s="66"/>
      <c r="J12" s="85">
        <v>-2000000</v>
      </c>
      <c r="M12" s="31"/>
      <c r="N12" s="31"/>
      <c r="P12" s="41"/>
    </row>
    <row r="13" spans="1:16" ht="12.75">
      <c r="A13" s="63"/>
      <c r="B13" s="70" t="s">
        <v>289</v>
      </c>
      <c r="C13" s="65"/>
      <c r="D13" s="65"/>
      <c r="E13" s="66"/>
      <c r="F13" s="66"/>
      <c r="G13" s="66"/>
      <c r="H13" s="42"/>
      <c r="I13" s="66"/>
      <c r="J13" s="85">
        <v>-20000</v>
      </c>
      <c r="M13" s="31"/>
      <c r="N13" s="31"/>
      <c r="P13" s="41"/>
    </row>
    <row r="14" spans="1:16" ht="12.75">
      <c r="A14" s="63"/>
      <c r="B14" s="70" t="s">
        <v>273</v>
      </c>
      <c r="C14" s="65"/>
      <c r="D14" s="65"/>
      <c r="E14" s="66"/>
      <c r="F14" s="66"/>
      <c r="G14" s="66"/>
      <c r="H14" s="42"/>
      <c r="I14" s="66"/>
      <c r="J14" s="85">
        <v>607697</v>
      </c>
      <c r="M14" s="31"/>
      <c r="N14" s="31"/>
      <c r="P14" s="41"/>
    </row>
    <row r="15" spans="1:16" ht="12.75">
      <c r="A15" s="63"/>
      <c r="B15" s="70" t="s">
        <v>274</v>
      </c>
      <c r="C15" s="65"/>
      <c r="D15" s="65"/>
      <c r="E15" s="66"/>
      <c r="F15" s="66"/>
      <c r="G15" s="66"/>
      <c r="H15" s="42"/>
      <c r="I15" s="66"/>
      <c r="J15" s="85">
        <v>-405000</v>
      </c>
      <c r="M15" s="31"/>
      <c r="N15" s="31"/>
      <c r="P15" s="41"/>
    </row>
    <row r="16" spans="1:16" ht="12.75">
      <c r="A16" s="63"/>
      <c r="B16" s="84" t="s">
        <v>278</v>
      </c>
      <c r="C16" s="69"/>
      <c r="D16" s="69"/>
      <c r="E16" s="69"/>
      <c r="F16" s="69"/>
      <c r="G16" s="69"/>
      <c r="H16" s="42"/>
      <c r="I16" s="69"/>
      <c r="J16" s="85">
        <v>3500000</v>
      </c>
      <c r="M16" s="31"/>
      <c r="N16" s="31"/>
      <c r="P16" s="41"/>
    </row>
    <row r="17" spans="1:16" ht="12.75">
      <c r="A17" s="63"/>
      <c r="B17" s="84" t="s">
        <v>276</v>
      </c>
      <c r="C17" s="69"/>
      <c r="D17" s="69"/>
      <c r="E17" s="69"/>
      <c r="F17" s="69"/>
      <c r="G17" s="69"/>
      <c r="H17" s="42"/>
      <c r="I17" s="69"/>
      <c r="J17" s="85">
        <v>-200000</v>
      </c>
      <c r="M17" s="31"/>
      <c r="N17" s="31"/>
      <c r="O17" s="93"/>
      <c r="P17" s="41"/>
    </row>
    <row r="18" spans="1:16" ht="12.75">
      <c r="A18" s="63"/>
      <c r="B18" s="88" t="s">
        <v>277</v>
      </c>
      <c r="C18" s="89"/>
      <c r="D18" s="89"/>
      <c r="E18" s="90"/>
      <c r="F18" s="90"/>
      <c r="G18" s="90"/>
      <c r="H18" s="91"/>
      <c r="I18" s="90"/>
      <c r="J18" s="92">
        <v>-19216</v>
      </c>
      <c r="M18" s="31"/>
      <c r="N18" s="31"/>
      <c r="P18" s="41"/>
    </row>
    <row r="19" spans="1:16" ht="12.75">
      <c r="A19" s="63"/>
      <c r="B19" s="88" t="s">
        <v>279</v>
      </c>
      <c r="C19" s="89"/>
      <c r="D19" s="89"/>
      <c r="E19" s="90"/>
      <c r="F19" s="90"/>
      <c r="G19" s="90"/>
      <c r="H19" s="91"/>
      <c r="I19" s="90"/>
      <c r="J19" s="92">
        <v>569000</v>
      </c>
      <c r="M19" s="31"/>
      <c r="N19" s="31"/>
      <c r="P19" s="41"/>
    </row>
    <row r="20" spans="1:16" ht="12.75">
      <c r="A20" s="63"/>
      <c r="B20" s="88" t="s">
        <v>280</v>
      </c>
      <c r="C20" s="89"/>
      <c r="D20" s="89"/>
      <c r="E20" s="90"/>
      <c r="F20" s="90"/>
      <c r="G20" s="90"/>
      <c r="H20" s="91"/>
      <c r="I20" s="90"/>
      <c r="J20" s="92">
        <v>-210000</v>
      </c>
      <c r="M20" s="31"/>
      <c r="N20" s="31"/>
      <c r="P20" s="41"/>
    </row>
    <row r="21" spans="1:16" ht="12.75">
      <c r="A21" s="63"/>
      <c r="B21" s="88" t="s">
        <v>281</v>
      </c>
      <c r="C21" s="89"/>
      <c r="D21" s="89"/>
      <c r="E21" s="90"/>
      <c r="F21" s="90"/>
      <c r="G21" s="90"/>
      <c r="H21" s="91"/>
      <c r="I21" s="90"/>
      <c r="J21" s="92">
        <v>-841000</v>
      </c>
      <c r="M21" s="31"/>
      <c r="N21" s="31"/>
      <c r="P21" s="41"/>
    </row>
    <row r="22" spans="1:16" ht="12.75">
      <c r="A22" s="63"/>
      <c r="B22" s="70" t="s">
        <v>282</v>
      </c>
      <c r="C22" s="65"/>
      <c r="D22" s="65"/>
      <c r="E22" s="66"/>
      <c r="F22" s="66"/>
      <c r="G22" s="66"/>
      <c r="H22" s="42"/>
      <c r="I22" s="66"/>
      <c r="J22" s="85">
        <v>-655000</v>
      </c>
      <c r="M22" s="31"/>
      <c r="N22" s="31"/>
      <c r="P22" s="41"/>
    </row>
    <row r="23" spans="1:16" ht="12.75">
      <c r="A23" s="63"/>
      <c r="B23" s="70" t="s">
        <v>283</v>
      </c>
      <c r="C23" s="65"/>
      <c r="D23" s="65"/>
      <c r="E23" s="66"/>
      <c r="F23" s="66"/>
      <c r="G23" s="66"/>
      <c r="H23" s="42"/>
      <c r="I23" s="66"/>
      <c r="J23" s="85">
        <v>-25633</v>
      </c>
      <c r="M23" s="31"/>
      <c r="N23" s="31"/>
      <c r="P23" s="41"/>
    </row>
    <row r="24" spans="1:16" ht="12.75">
      <c r="A24" s="63"/>
      <c r="B24" s="70" t="s">
        <v>284</v>
      </c>
      <c r="C24" s="65"/>
      <c r="D24" s="65"/>
      <c r="E24" s="66"/>
      <c r="F24" s="66"/>
      <c r="G24" s="66"/>
      <c r="H24" s="42"/>
      <c r="I24" s="66"/>
      <c r="J24" s="85">
        <v>-78374</v>
      </c>
      <c r="M24" s="31"/>
      <c r="N24" s="31"/>
      <c r="P24" s="41"/>
    </row>
    <row r="25" spans="1:16" ht="16.2" thickBot="1">
      <c r="A25" s="63" t="s">
        <v>288</v>
      </c>
      <c r="B25" s="65"/>
      <c r="C25" s="65"/>
      <c r="D25" s="65"/>
      <c r="E25" s="66"/>
      <c r="F25" s="66"/>
      <c r="G25" s="66"/>
      <c r="H25" s="42"/>
      <c r="I25" s="66"/>
      <c r="J25" s="77">
        <f>SUM(J4:J24)</f>
        <v>4090560</v>
      </c>
      <c r="K25" s="11"/>
      <c r="P25" s="18"/>
    </row>
    <row r="26" spans="1:10" ht="16.2" thickTop="1">
      <c r="A26" s="63"/>
      <c r="B26" s="65"/>
      <c r="C26" s="65"/>
      <c r="D26" s="65"/>
      <c r="E26" s="66"/>
      <c r="F26" s="66"/>
      <c r="G26" s="66"/>
      <c r="H26" s="42"/>
      <c r="I26" s="66"/>
      <c r="J26" s="76"/>
    </row>
    <row r="27" spans="1:10" ht="12.75">
      <c r="A27" s="72" t="s">
        <v>268</v>
      </c>
      <c r="B27" s="69"/>
      <c r="C27" s="69"/>
      <c r="D27" s="69"/>
      <c r="E27" s="69"/>
      <c r="F27" s="69"/>
      <c r="G27" s="69"/>
      <c r="H27" s="42"/>
      <c r="I27" s="69"/>
      <c r="J27" s="76"/>
    </row>
    <row r="28" spans="1:10" ht="12.75">
      <c r="A28" s="73" t="s">
        <v>291</v>
      </c>
      <c r="B28" s="74"/>
      <c r="C28" s="65"/>
      <c r="D28" s="65"/>
      <c r="E28" s="66"/>
      <c r="F28" s="66"/>
      <c r="G28" s="66"/>
      <c r="H28" s="42"/>
      <c r="I28" s="66"/>
      <c r="J28" s="76"/>
    </row>
    <row r="29" spans="1:10" ht="12.75">
      <c r="A29" s="73"/>
      <c r="B29" s="74"/>
      <c r="C29" s="65"/>
      <c r="D29" s="65"/>
      <c r="E29" s="66"/>
      <c r="F29" s="66"/>
      <c r="G29" s="66"/>
      <c r="H29" s="42"/>
      <c r="I29" s="66"/>
      <c r="J29" s="76"/>
    </row>
    <row r="30" spans="1:10" ht="12.75">
      <c r="A30" s="73"/>
      <c r="B30" s="70" t="s">
        <v>275</v>
      </c>
      <c r="C30" s="7"/>
      <c r="D30" s="7"/>
      <c r="E30" s="7"/>
      <c r="F30" s="7"/>
      <c r="G30" s="7"/>
      <c r="I30" s="7"/>
      <c r="J30" s="94">
        <v>-226292</v>
      </c>
    </row>
    <row r="31" spans="1:10" ht="12.75">
      <c r="A31" s="73"/>
      <c r="B31" s="70"/>
      <c r="C31" s="65"/>
      <c r="D31" s="65"/>
      <c r="E31" s="66"/>
      <c r="F31" s="66"/>
      <c r="G31" s="66"/>
      <c r="H31" s="42"/>
      <c r="I31" s="66"/>
      <c r="J31" s="85"/>
    </row>
    <row r="32" spans="1:10" ht="12.75">
      <c r="A32" s="73"/>
      <c r="B32" s="70"/>
      <c r="C32" s="65"/>
      <c r="D32" s="65"/>
      <c r="E32" s="66"/>
      <c r="F32" s="66"/>
      <c r="G32" s="66"/>
      <c r="H32" s="42"/>
      <c r="I32" s="66"/>
      <c r="J32" s="85"/>
    </row>
    <row r="33" spans="1:15" s="83" customFormat="1" ht="12.75">
      <c r="A33" s="72"/>
      <c r="B33" s="65" t="s">
        <v>230</v>
      </c>
      <c r="C33" s="69"/>
      <c r="D33" s="69"/>
      <c r="E33" s="69"/>
      <c r="F33" s="69"/>
      <c r="G33" s="69"/>
      <c r="H33" s="42"/>
      <c r="I33" s="69"/>
      <c r="J33" s="85">
        <f>SUM(J29:J32)</f>
        <v>-226292</v>
      </c>
      <c r="K33" s="6"/>
      <c r="L33" s="7"/>
      <c r="M33" s="7"/>
      <c r="N33" s="7"/>
      <c r="O33" s="7"/>
    </row>
    <row r="34" spans="1:10" ht="12.75">
      <c r="A34" s="72"/>
      <c r="B34" s="65"/>
      <c r="C34" s="69"/>
      <c r="D34" s="69"/>
      <c r="E34" s="69"/>
      <c r="F34" s="69"/>
      <c r="G34" s="69"/>
      <c r="H34" s="68"/>
      <c r="I34" s="69"/>
      <c r="J34" s="76"/>
    </row>
    <row r="35" spans="1:15" ht="12.75">
      <c r="A35" s="80" t="s">
        <v>1</v>
      </c>
      <c r="B35" s="81"/>
      <c r="C35" s="81"/>
      <c r="D35" s="81"/>
      <c r="E35" s="81"/>
      <c r="F35" s="81"/>
      <c r="G35" s="81"/>
      <c r="H35" s="81"/>
      <c r="I35" s="81"/>
      <c r="J35" s="86">
        <f>SUM(J25+J33)</f>
        <v>3864268</v>
      </c>
      <c r="K35" s="82"/>
      <c r="L35" s="83"/>
      <c r="M35" s="83"/>
      <c r="N35" s="83"/>
      <c r="O35" s="83"/>
    </row>
    <row r="36" spans="1:10" ht="29.4" customHeight="1">
      <c r="A36" s="258"/>
      <c r="B36" s="259"/>
      <c r="C36" s="259"/>
      <c r="D36" s="259"/>
      <c r="E36" s="259"/>
      <c r="F36" s="259"/>
      <c r="G36" s="259"/>
      <c r="H36" s="259"/>
      <c r="I36" s="259"/>
      <c r="J36" s="260"/>
    </row>
    <row r="37" spans="1:10" ht="12.75">
      <c r="A37" s="255" t="s">
        <v>264</v>
      </c>
      <c r="B37" s="256"/>
      <c r="C37" s="256"/>
      <c r="D37" s="256"/>
      <c r="E37" s="256"/>
      <c r="F37" s="256"/>
      <c r="G37" s="256"/>
      <c r="H37" s="256"/>
      <c r="I37" s="256"/>
      <c r="J37" s="257"/>
    </row>
    <row r="38" spans="1:10" ht="12.75">
      <c r="A38" s="63" t="s">
        <v>265</v>
      </c>
      <c r="B38" s="65"/>
      <c r="C38" s="65"/>
      <c r="D38" s="65"/>
      <c r="E38" s="66"/>
      <c r="F38" s="66"/>
      <c r="G38" s="66"/>
      <c r="H38" s="68"/>
      <c r="I38" s="69"/>
      <c r="J38" s="75">
        <v>3314130</v>
      </c>
    </row>
    <row r="39" spans="1:10" ht="12.75">
      <c r="A39" s="63"/>
      <c r="B39" s="65"/>
      <c r="C39" s="65"/>
      <c r="D39" s="65"/>
      <c r="E39" s="66"/>
      <c r="F39" s="66"/>
      <c r="G39" s="66"/>
      <c r="H39" s="68"/>
      <c r="I39" s="69"/>
      <c r="J39" s="76"/>
    </row>
    <row r="40" spans="1:10" ht="12.75">
      <c r="A40" s="63"/>
      <c r="B40" s="65"/>
      <c r="C40" s="65"/>
      <c r="D40" s="65"/>
      <c r="E40" s="66"/>
      <c r="F40" s="66"/>
      <c r="G40" s="66"/>
      <c r="H40" s="68"/>
      <c r="I40" s="69"/>
      <c r="J40" s="76"/>
    </row>
    <row r="41" spans="1:20" ht="12.75">
      <c r="A41" s="63" t="s">
        <v>290</v>
      </c>
      <c r="B41" s="65"/>
      <c r="C41" s="65"/>
      <c r="D41" s="65"/>
      <c r="E41" s="66"/>
      <c r="F41" s="66"/>
      <c r="G41" s="66"/>
      <c r="H41" s="42"/>
      <c r="I41" s="66"/>
      <c r="J41" s="76"/>
      <c r="M41" s="31">
        <v>200000</v>
      </c>
      <c r="N41" s="31">
        <v>-15529</v>
      </c>
      <c r="T41" s="87">
        <f>(282985125-279321196)/279321196</f>
        <v>0.013117260889861005</v>
      </c>
    </row>
    <row r="42" spans="1:16" ht="12.75">
      <c r="A42" s="63"/>
      <c r="B42" s="70" t="s">
        <v>266</v>
      </c>
      <c r="C42" s="71"/>
      <c r="D42" s="65"/>
      <c r="E42" s="66"/>
      <c r="F42" s="66"/>
      <c r="G42" s="66"/>
      <c r="H42" s="42"/>
      <c r="I42" s="66"/>
      <c r="J42" s="85">
        <v>3750000</v>
      </c>
      <c r="M42" s="31"/>
      <c r="N42" s="31"/>
      <c r="P42" s="7">
        <f>5000000</f>
        <v>5000000</v>
      </c>
    </row>
    <row r="43" spans="1:16" ht="12.75">
      <c r="A43" s="63"/>
      <c r="B43" s="70" t="s">
        <v>267</v>
      </c>
      <c r="C43" s="65"/>
      <c r="D43" s="65"/>
      <c r="E43" s="66"/>
      <c r="F43" s="66"/>
      <c r="G43" s="66"/>
      <c r="H43" s="42"/>
      <c r="I43" s="66"/>
      <c r="J43" s="85">
        <f>-1*(3084000+656000)</f>
        <v>-3740000</v>
      </c>
      <c r="M43" s="31"/>
      <c r="N43" s="31"/>
      <c r="P43" s="7">
        <f>P42-J42</f>
        <v>1250000</v>
      </c>
    </row>
    <row r="44" spans="1:14" ht="12.75">
      <c r="A44" s="63"/>
      <c r="B44" s="70" t="s">
        <v>269</v>
      </c>
      <c r="C44" s="65"/>
      <c r="D44" s="65"/>
      <c r="E44" s="66"/>
      <c r="F44" s="66"/>
      <c r="G44" s="66"/>
      <c r="H44" s="42"/>
      <c r="I44" s="66"/>
      <c r="J44" s="85">
        <v>-338130</v>
      </c>
      <c r="M44" s="31"/>
      <c r="N44" s="31"/>
    </row>
    <row r="45" spans="1:11" ht="16.2" thickBot="1">
      <c r="A45" s="63" t="s">
        <v>292</v>
      </c>
      <c r="B45" s="65"/>
      <c r="C45" s="65"/>
      <c r="D45" s="65"/>
      <c r="E45" s="66"/>
      <c r="F45" s="66"/>
      <c r="G45" s="66"/>
      <c r="H45" s="42"/>
      <c r="I45" s="66"/>
      <c r="J45" s="77">
        <f>SUM(J38:J44)</f>
        <v>2986000</v>
      </c>
      <c r="K45" s="11"/>
    </row>
    <row r="46" spans="1:10" ht="16.2" thickTop="1">
      <c r="A46" s="63"/>
      <c r="B46" s="65"/>
      <c r="C46" s="65"/>
      <c r="D46" s="65"/>
      <c r="E46" s="66"/>
      <c r="F46" s="66"/>
      <c r="G46" s="66"/>
      <c r="H46" s="42"/>
      <c r="I46" s="66"/>
      <c r="J46" s="76"/>
    </row>
    <row r="47" spans="1:10" ht="12.75">
      <c r="A47" s="72" t="s">
        <v>272</v>
      </c>
      <c r="B47" s="69"/>
      <c r="C47" s="69"/>
      <c r="D47" s="69"/>
      <c r="E47" s="69"/>
      <c r="F47" s="69"/>
      <c r="G47" s="69"/>
      <c r="H47" s="42"/>
      <c r="I47" s="69"/>
      <c r="J47" s="76"/>
    </row>
    <row r="48" spans="1:10" ht="12.75">
      <c r="A48" s="73" t="s">
        <v>291</v>
      </c>
      <c r="B48" s="74"/>
      <c r="C48" s="65"/>
      <c r="D48" s="65"/>
      <c r="E48" s="66"/>
      <c r="F48" s="66"/>
      <c r="G48" s="66"/>
      <c r="H48" s="42"/>
      <c r="I48" s="66"/>
      <c r="J48" s="76"/>
    </row>
    <row r="49" spans="1:10" ht="12.75">
      <c r="A49" s="63"/>
      <c r="B49" s="70"/>
      <c r="C49" s="65"/>
      <c r="D49" s="65"/>
      <c r="E49" s="66"/>
      <c r="F49" s="66"/>
      <c r="G49" s="66"/>
      <c r="H49" s="42"/>
      <c r="I49" s="66"/>
      <c r="J49" s="85"/>
    </row>
    <row r="50" spans="1:10" ht="12.75">
      <c r="A50" s="72"/>
      <c r="B50" s="69"/>
      <c r="C50" s="69"/>
      <c r="D50" s="69"/>
      <c r="E50" s="69"/>
      <c r="F50" s="69"/>
      <c r="G50" s="69"/>
      <c r="H50" s="42"/>
      <c r="I50" s="69"/>
      <c r="J50" s="78"/>
    </row>
    <row r="51" spans="1:10" ht="12.75">
      <c r="A51" s="72"/>
      <c r="B51" s="65" t="s">
        <v>230</v>
      </c>
      <c r="C51" s="69"/>
      <c r="D51" s="69"/>
      <c r="E51" s="69"/>
      <c r="F51" s="69"/>
      <c r="G51" s="69"/>
      <c r="H51" s="42"/>
      <c r="I51" s="69"/>
      <c r="J51" s="76">
        <f>SUM(J47:J50)</f>
        <v>0</v>
      </c>
    </row>
    <row r="52" spans="1:15" s="83" customFormat="1" ht="12.75">
      <c r="A52" s="72"/>
      <c r="B52" s="65"/>
      <c r="C52" s="69"/>
      <c r="D52" s="69"/>
      <c r="E52" s="69"/>
      <c r="F52" s="69"/>
      <c r="G52" s="69"/>
      <c r="H52" s="68"/>
      <c r="I52" s="69"/>
      <c r="J52" s="76"/>
      <c r="K52" s="6"/>
      <c r="L52" s="7"/>
      <c r="M52" s="7"/>
      <c r="N52" s="7"/>
      <c r="O52" s="7"/>
    </row>
    <row r="53" spans="1:15" ht="12.75">
      <c r="A53" s="80" t="s">
        <v>1</v>
      </c>
      <c r="B53" s="81"/>
      <c r="C53" s="81"/>
      <c r="D53" s="81"/>
      <c r="E53" s="81"/>
      <c r="F53" s="81"/>
      <c r="G53" s="81"/>
      <c r="H53" s="81"/>
      <c r="I53" s="81"/>
      <c r="J53" s="79">
        <f>SUM(J45+J51)</f>
        <v>2986000</v>
      </c>
      <c r="K53" s="82"/>
      <c r="L53" s="83"/>
      <c r="M53" s="83"/>
      <c r="N53" s="83"/>
      <c r="O53" s="83"/>
    </row>
  </sheetData>
  <mergeCells count="3">
    <mergeCell ref="A3:J3"/>
    <mergeCell ref="A37:J37"/>
    <mergeCell ref="A36:J36"/>
  </mergeCells>
  <printOptions horizontalCentered="1"/>
  <pageMargins left="0.5" right="0.5" top="0.5" bottom="0.75" header="0.5" footer="0.25"/>
  <pageSetup fitToHeight="1" fitToWidth="1" horizontalDpi="600" verticalDpi="600" orientation="portrait" scale="10" r:id="rId1"/>
  <headerFooter alignWithMargins="0">
    <oddFooter>&amp;C&amp;"Times New Roman,Regular"&amp;12 15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J43"/>
  <sheetViews>
    <sheetView workbookViewId="0" topLeftCell="A4">
      <selection activeCell="K13" sqref="K13"/>
    </sheetView>
  </sheetViews>
  <sheetFormatPr defaultColWidth="9.00390625" defaultRowHeight="12.75"/>
  <cols>
    <col min="8" max="8" width="7.50390625" style="0" customWidth="1"/>
    <col min="10" max="10" width="12.625" style="0" bestFit="1" customWidth="1"/>
  </cols>
  <sheetData>
    <row r="1" spans="1:10" ht="15.6">
      <c r="A1" s="57"/>
      <c r="B1" s="58" t="s">
        <v>285</v>
      </c>
      <c r="C1" s="59"/>
      <c r="D1" s="59"/>
      <c r="E1" s="60"/>
      <c r="F1" s="60"/>
      <c r="G1" s="60"/>
      <c r="H1" s="61"/>
      <c r="I1" s="60"/>
      <c r="J1" s="62"/>
    </row>
    <row r="2" spans="1:10" ht="15.6">
      <c r="A2" s="63"/>
      <c r="B2" s="64"/>
      <c r="C2" s="65"/>
      <c r="D2" s="65"/>
      <c r="E2" s="66"/>
      <c r="F2" s="66"/>
      <c r="G2" s="66"/>
      <c r="H2" s="42"/>
      <c r="I2" s="66"/>
      <c r="J2" s="67"/>
    </row>
    <row r="3" spans="1:10" ht="15.6">
      <c r="A3" s="255" t="s">
        <v>263</v>
      </c>
      <c r="B3" s="256"/>
      <c r="C3" s="256"/>
      <c r="D3" s="256"/>
      <c r="E3" s="256"/>
      <c r="F3" s="256"/>
      <c r="G3" s="256"/>
      <c r="H3" s="256"/>
      <c r="I3" s="256"/>
      <c r="J3" s="257"/>
    </row>
    <row r="4" spans="1:10" ht="15.6">
      <c r="A4" s="63" t="s">
        <v>286</v>
      </c>
      <c r="B4" s="65"/>
      <c r="C4" s="65"/>
      <c r="D4" s="65"/>
      <c r="E4" s="66"/>
      <c r="F4" s="66"/>
      <c r="G4" s="66"/>
      <c r="H4" s="68"/>
      <c r="I4" s="69"/>
      <c r="J4" s="75">
        <v>5468621</v>
      </c>
    </row>
    <row r="5" spans="1:10" ht="15.6">
      <c r="A5" s="63"/>
      <c r="B5" s="65"/>
      <c r="C5" s="65"/>
      <c r="D5" s="65"/>
      <c r="E5" s="66"/>
      <c r="F5" s="66"/>
      <c r="G5" s="66"/>
      <c r="H5" s="68"/>
      <c r="I5" s="69"/>
      <c r="J5" s="76"/>
    </row>
    <row r="6" spans="1:10" ht="15.6">
      <c r="A6" s="63" t="s">
        <v>317</v>
      </c>
      <c r="B6" s="65"/>
      <c r="C6" s="65"/>
      <c r="D6" s="65"/>
      <c r="E6" s="66"/>
      <c r="F6" s="66"/>
      <c r="G6" s="66"/>
      <c r="H6" s="42"/>
      <c r="I6" s="66"/>
      <c r="J6" s="76"/>
    </row>
    <row r="7" spans="1:10" ht="15.6">
      <c r="A7" s="63"/>
      <c r="B7" s="96" t="s">
        <v>293</v>
      </c>
      <c r="C7" s="71"/>
      <c r="D7" s="65"/>
      <c r="E7" s="66"/>
      <c r="F7" s="66"/>
      <c r="G7" s="66"/>
      <c r="H7" s="42"/>
      <c r="I7" s="66"/>
      <c r="J7" s="85">
        <v>-5000</v>
      </c>
    </row>
    <row r="8" spans="1:10" ht="15.6">
      <c r="A8" s="97"/>
      <c r="B8" s="98" t="s">
        <v>295</v>
      </c>
      <c r="C8" s="65"/>
      <c r="D8" s="65"/>
      <c r="E8" s="66"/>
      <c r="F8" s="66"/>
      <c r="G8" s="66"/>
      <c r="H8" s="42"/>
      <c r="I8" s="66"/>
      <c r="J8" s="85">
        <v>-90000</v>
      </c>
    </row>
    <row r="9" spans="1:10" ht="15.6">
      <c r="A9" s="97"/>
      <c r="B9" s="98" t="s">
        <v>297</v>
      </c>
      <c r="C9" s="65"/>
      <c r="D9" s="65"/>
      <c r="E9" s="66"/>
      <c r="F9" s="66"/>
      <c r="G9" s="66"/>
      <c r="H9" s="42"/>
      <c r="I9" s="66"/>
      <c r="J9" s="85">
        <v>-1500000</v>
      </c>
    </row>
    <row r="10" spans="1:10" ht="15.6">
      <c r="A10" s="97"/>
      <c r="B10" s="98" t="s">
        <v>298</v>
      </c>
      <c r="C10" s="65"/>
      <c r="D10" s="65"/>
      <c r="E10" s="66"/>
      <c r="F10" s="66"/>
      <c r="G10" s="66"/>
      <c r="H10" s="42"/>
      <c r="I10" s="66"/>
      <c r="J10" s="85">
        <v>-150000</v>
      </c>
    </row>
    <row r="11" spans="1:10" ht="15.6">
      <c r="A11" s="97"/>
      <c r="B11" s="98" t="s">
        <v>299</v>
      </c>
      <c r="C11" s="65"/>
      <c r="D11" s="65"/>
      <c r="E11" s="66"/>
      <c r="F11" s="66"/>
      <c r="G11" s="66"/>
      <c r="H11" s="42"/>
      <c r="I11" s="66"/>
      <c r="J11" s="85">
        <v>-200000</v>
      </c>
    </row>
    <row r="12" spans="1:10" ht="15.6">
      <c r="A12" s="97"/>
      <c r="B12" s="98" t="s">
        <v>300</v>
      </c>
      <c r="C12" s="65"/>
      <c r="D12" s="65"/>
      <c r="E12" s="66"/>
      <c r="F12" s="66"/>
      <c r="G12" s="66"/>
      <c r="H12" s="42"/>
      <c r="I12" s="66"/>
      <c r="J12" s="85">
        <v>-502500</v>
      </c>
    </row>
    <row r="13" spans="1:10" ht="15.6">
      <c r="A13" s="97"/>
      <c r="B13" s="98" t="s">
        <v>302</v>
      </c>
      <c r="C13" s="65"/>
      <c r="D13" s="65"/>
      <c r="E13" s="66"/>
      <c r="F13" s="66"/>
      <c r="G13" s="66"/>
      <c r="H13" s="42"/>
      <c r="I13" s="66"/>
      <c r="J13" s="85">
        <v>-969097</v>
      </c>
    </row>
    <row r="14" spans="1:10" ht="15.6">
      <c r="A14" s="63"/>
      <c r="B14" s="98" t="s">
        <v>301</v>
      </c>
      <c r="C14" s="89"/>
      <c r="D14" s="89"/>
      <c r="E14" s="90"/>
      <c r="F14" s="90"/>
      <c r="G14" s="90"/>
      <c r="H14" s="91"/>
      <c r="I14" s="90"/>
      <c r="J14" s="92">
        <v>-1480000</v>
      </c>
    </row>
    <row r="15" spans="1:10" ht="15.6">
      <c r="A15" s="73"/>
      <c r="B15" s="98" t="s">
        <v>303</v>
      </c>
      <c r="C15" s="65"/>
      <c r="D15" s="65"/>
      <c r="E15" s="66"/>
      <c r="F15" s="66"/>
      <c r="G15" s="66"/>
      <c r="H15" s="42"/>
      <c r="I15" s="66"/>
      <c r="J15" s="85">
        <v>-50000</v>
      </c>
    </row>
    <row r="16" spans="1:10" ht="15.6">
      <c r="A16" s="73"/>
      <c r="B16" s="96" t="s">
        <v>304</v>
      </c>
      <c r="C16" s="65"/>
      <c r="D16" s="65"/>
      <c r="E16" s="66"/>
      <c r="F16" s="66"/>
      <c r="G16" s="66"/>
      <c r="H16" s="42"/>
      <c r="I16" s="66"/>
      <c r="J16" s="85">
        <v>-200000</v>
      </c>
    </row>
    <row r="17" spans="1:10" ht="15.6">
      <c r="A17" s="73"/>
      <c r="B17" s="96" t="s">
        <v>305</v>
      </c>
      <c r="C17" s="65"/>
      <c r="D17" s="65"/>
      <c r="E17" s="66"/>
      <c r="F17" s="66"/>
      <c r="G17" s="66"/>
      <c r="H17" s="42"/>
      <c r="I17" s="66"/>
      <c r="J17" s="85">
        <v>-223344</v>
      </c>
    </row>
    <row r="18" spans="1:10" ht="15.6">
      <c r="A18" s="73"/>
      <c r="B18" s="96" t="s">
        <v>306</v>
      </c>
      <c r="C18" s="65"/>
      <c r="D18" s="65"/>
      <c r="E18" s="66"/>
      <c r="F18" s="66"/>
      <c r="G18" s="66"/>
      <c r="H18" s="42"/>
      <c r="I18" s="66"/>
      <c r="J18" s="85">
        <v>-25000</v>
      </c>
    </row>
    <row r="19" spans="1:10" ht="16.2" thickBot="1">
      <c r="A19" s="63" t="s">
        <v>318</v>
      </c>
      <c r="B19" s="65"/>
      <c r="C19" s="65"/>
      <c r="D19" s="65"/>
      <c r="E19" s="66"/>
      <c r="F19" s="66"/>
      <c r="G19" s="66"/>
      <c r="H19" s="42"/>
      <c r="I19" s="66"/>
      <c r="J19" s="77">
        <f>SUM(J4:J18)</f>
        <v>73680</v>
      </c>
    </row>
    <row r="20" spans="1:10" ht="16.2" thickTop="1">
      <c r="A20" s="63"/>
      <c r="B20" s="65"/>
      <c r="C20" s="65"/>
      <c r="D20" s="65"/>
      <c r="E20" s="66"/>
      <c r="F20" s="66"/>
      <c r="G20" s="66"/>
      <c r="H20" s="42"/>
      <c r="I20" s="66"/>
      <c r="J20" s="76"/>
    </row>
    <row r="21" spans="1:10" ht="15.6">
      <c r="A21" s="72" t="s">
        <v>268</v>
      </c>
      <c r="B21" s="69"/>
      <c r="C21" s="69"/>
      <c r="D21" s="69"/>
      <c r="E21" s="69"/>
      <c r="F21" s="69"/>
      <c r="G21" s="69"/>
      <c r="H21" s="42"/>
      <c r="I21" s="69"/>
      <c r="J21" s="76"/>
    </row>
    <row r="22" spans="1:10" ht="15.6">
      <c r="A22" s="73" t="s">
        <v>319</v>
      </c>
      <c r="B22" s="74"/>
      <c r="C22" s="65"/>
      <c r="D22" s="65"/>
      <c r="E22" s="66"/>
      <c r="F22" s="66"/>
      <c r="G22" s="66"/>
      <c r="H22" s="42"/>
      <c r="I22" s="66"/>
      <c r="J22" s="76"/>
    </row>
    <row r="23" spans="1:10" ht="15.6">
      <c r="A23" s="73"/>
      <c r="B23" s="96"/>
      <c r="C23" s="65"/>
      <c r="D23" s="65"/>
      <c r="E23" s="66"/>
      <c r="F23" s="66"/>
      <c r="G23" s="66"/>
      <c r="H23" s="42"/>
      <c r="I23" s="66"/>
      <c r="J23" s="76"/>
    </row>
    <row r="24" spans="1:10" ht="16.2" thickBot="1">
      <c r="A24" s="72"/>
      <c r="B24" s="65" t="s">
        <v>230</v>
      </c>
      <c r="C24" s="69"/>
      <c r="D24" s="69"/>
      <c r="E24" s="69"/>
      <c r="F24" s="69"/>
      <c r="G24" s="69"/>
      <c r="H24" s="42"/>
      <c r="I24" s="69"/>
      <c r="J24" s="99">
        <f>SUM(J23:J23)</f>
        <v>0</v>
      </c>
    </row>
    <row r="25" spans="1:10" ht="16.2" thickTop="1">
      <c r="A25" s="72"/>
      <c r="B25" s="65"/>
      <c r="C25" s="69"/>
      <c r="D25" s="69"/>
      <c r="E25" s="69"/>
      <c r="F25" s="69"/>
      <c r="G25" s="69"/>
      <c r="H25" s="68"/>
      <c r="I25" s="69"/>
      <c r="J25" s="76"/>
    </row>
    <row r="26" spans="1:10" ht="15.6">
      <c r="A26" s="80" t="s">
        <v>1</v>
      </c>
      <c r="B26" s="81"/>
      <c r="C26" s="81"/>
      <c r="D26" s="81"/>
      <c r="E26" s="81"/>
      <c r="F26" s="81"/>
      <c r="G26" s="81"/>
      <c r="H26" s="81"/>
      <c r="I26" s="81"/>
      <c r="J26" s="86">
        <f>SUM(UnallocApproved+UnallocPending)</f>
        <v>73680</v>
      </c>
    </row>
    <row r="27" spans="1:10" ht="12.75">
      <c r="A27" s="258"/>
      <c r="B27" s="259"/>
      <c r="C27" s="259"/>
      <c r="D27" s="259"/>
      <c r="E27" s="259"/>
      <c r="F27" s="259"/>
      <c r="G27" s="259"/>
      <c r="H27" s="259"/>
      <c r="I27" s="259"/>
      <c r="J27" s="260"/>
    </row>
    <row r="28" spans="1:10" ht="15.6">
      <c r="A28" s="255" t="s">
        <v>264</v>
      </c>
      <c r="B28" s="256"/>
      <c r="C28" s="256"/>
      <c r="D28" s="256"/>
      <c r="E28" s="256"/>
      <c r="F28" s="256"/>
      <c r="G28" s="256"/>
      <c r="H28" s="256"/>
      <c r="I28" s="256"/>
      <c r="J28" s="257"/>
    </row>
    <row r="29" spans="1:10" ht="15.6">
      <c r="A29" s="63" t="s">
        <v>287</v>
      </c>
      <c r="B29" s="65"/>
      <c r="C29" s="65"/>
      <c r="D29" s="65"/>
      <c r="E29" s="66"/>
      <c r="F29" s="66"/>
      <c r="G29" s="66"/>
      <c r="H29" s="68"/>
      <c r="I29" s="69"/>
      <c r="J29" s="75">
        <v>3117670</v>
      </c>
    </row>
    <row r="30" spans="1:10" ht="15.6">
      <c r="A30" s="63"/>
      <c r="B30" s="65"/>
      <c r="C30" s="65"/>
      <c r="D30" s="65"/>
      <c r="E30" s="66"/>
      <c r="F30" s="66"/>
      <c r="G30" s="66"/>
      <c r="H30" s="68"/>
      <c r="I30" s="69"/>
      <c r="J30" s="76"/>
    </row>
    <row r="31" spans="1:10" ht="15.6">
      <c r="A31" s="63" t="s">
        <v>317</v>
      </c>
      <c r="B31" s="65"/>
      <c r="C31" s="65"/>
      <c r="D31" s="65"/>
      <c r="E31" s="66"/>
      <c r="F31" s="66"/>
      <c r="G31" s="66"/>
      <c r="H31" s="42"/>
      <c r="I31" s="66"/>
      <c r="J31" s="76"/>
    </row>
    <row r="32" spans="1:10" ht="15.6">
      <c r="A32" s="95"/>
      <c r="B32" s="98" t="s">
        <v>294</v>
      </c>
      <c r="C32" s="71"/>
      <c r="D32" s="65"/>
      <c r="E32" s="66"/>
      <c r="F32" s="66"/>
      <c r="G32" s="66"/>
      <c r="H32" s="42"/>
      <c r="I32" s="66"/>
      <c r="J32" s="85">
        <v>-750000</v>
      </c>
    </row>
    <row r="33" spans="1:10" ht="15.6">
      <c r="A33" s="95"/>
      <c r="B33" s="98" t="s">
        <v>296</v>
      </c>
      <c r="C33" s="71"/>
      <c r="D33" s="65"/>
      <c r="E33" s="66"/>
      <c r="F33" s="66"/>
      <c r="G33" s="66"/>
      <c r="H33" s="42"/>
      <c r="I33" s="66"/>
      <c r="J33" s="85">
        <v>-200000</v>
      </c>
    </row>
    <row r="34" spans="1:10" ht="15.6">
      <c r="A34" s="63"/>
      <c r="B34" s="98"/>
      <c r="C34" s="65"/>
      <c r="D34" s="65"/>
      <c r="E34" s="66"/>
      <c r="F34" s="66"/>
      <c r="G34" s="66"/>
      <c r="H34" s="42"/>
      <c r="I34" s="66"/>
      <c r="J34" s="85"/>
    </row>
    <row r="35" spans="1:10" ht="16.2" thickBot="1">
      <c r="A35" s="63" t="s">
        <v>320</v>
      </c>
      <c r="B35" s="65"/>
      <c r="C35" s="65"/>
      <c r="D35" s="65"/>
      <c r="E35" s="66"/>
      <c r="F35" s="66"/>
      <c r="G35" s="66"/>
      <c r="H35" s="42"/>
      <c r="I35" s="66"/>
      <c r="J35" s="77">
        <f>SUM(J29:J34)</f>
        <v>2167670</v>
      </c>
    </row>
    <row r="36" spans="1:10" ht="16.2" thickTop="1">
      <c r="A36" s="63"/>
      <c r="B36" s="65"/>
      <c r="C36" s="65"/>
      <c r="D36" s="65"/>
      <c r="E36" s="66"/>
      <c r="F36" s="66"/>
      <c r="G36" s="66"/>
      <c r="H36" s="42"/>
      <c r="I36" s="66"/>
      <c r="J36" s="76"/>
    </row>
    <row r="37" spans="1:10" ht="15.6">
      <c r="A37" s="72" t="s">
        <v>272</v>
      </c>
      <c r="B37" s="69"/>
      <c r="C37" s="69"/>
      <c r="D37" s="69"/>
      <c r="E37" s="69"/>
      <c r="F37" s="69"/>
      <c r="G37" s="69"/>
      <c r="H37" s="42"/>
      <c r="I37" s="69"/>
      <c r="J37" s="76"/>
    </row>
    <row r="38" spans="1:10" ht="15.6">
      <c r="A38" s="73" t="s">
        <v>319</v>
      </c>
      <c r="B38" s="74"/>
      <c r="C38" s="65"/>
      <c r="D38" s="65"/>
      <c r="E38" s="66"/>
      <c r="F38" s="66"/>
      <c r="G38" s="66"/>
      <c r="H38" s="42"/>
      <c r="I38" s="66"/>
      <c r="J38" s="76"/>
    </row>
    <row r="39" spans="1:10" ht="15.6">
      <c r="A39" s="63"/>
      <c r="B39" s="98"/>
      <c r="C39" s="65"/>
      <c r="D39" s="65"/>
      <c r="E39" s="66"/>
      <c r="F39" s="66"/>
      <c r="G39" s="66"/>
      <c r="H39" s="42"/>
      <c r="I39" s="66"/>
      <c r="J39" s="85"/>
    </row>
    <row r="40" spans="1:10" ht="15.6">
      <c r="A40" s="72"/>
      <c r="B40" s="69"/>
      <c r="C40" s="69"/>
      <c r="D40" s="69"/>
      <c r="E40" s="69"/>
      <c r="F40" s="69"/>
      <c r="G40" s="69"/>
      <c r="H40" s="42"/>
      <c r="I40" s="69"/>
      <c r="J40" s="78"/>
    </row>
    <row r="41" spans="1:10" ht="16.2" thickBot="1">
      <c r="A41" s="72"/>
      <c r="B41" s="65" t="s">
        <v>230</v>
      </c>
      <c r="C41" s="69"/>
      <c r="D41" s="69"/>
      <c r="E41" s="69"/>
      <c r="F41" s="69"/>
      <c r="G41" s="69"/>
      <c r="H41" s="42"/>
      <c r="I41" s="69"/>
      <c r="J41" s="99">
        <f>SUM(J37:J40)</f>
        <v>0</v>
      </c>
    </row>
    <row r="42" spans="1:10" ht="16.2" thickTop="1">
      <c r="A42" s="72"/>
      <c r="B42" s="65"/>
      <c r="C42" s="69"/>
      <c r="D42" s="69"/>
      <c r="E42" s="69"/>
      <c r="F42" s="69"/>
      <c r="G42" s="69"/>
      <c r="H42" s="68"/>
      <c r="I42" s="69"/>
      <c r="J42" s="76"/>
    </row>
    <row r="43" spans="1:10" ht="15.6">
      <c r="A43" s="80" t="s">
        <v>1</v>
      </c>
      <c r="B43" s="81"/>
      <c r="C43" s="81"/>
      <c r="D43" s="81"/>
      <c r="E43" s="81"/>
      <c r="F43" s="81"/>
      <c r="G43" s="81"/>
      <c r="H43" s="81"/>
      <c r="I43" s="81"/>
      <c r="J43" s="79">
        <f>SUM(AllocApproved+AllocPending)</f>
        <v>2167670</v>
      </c>
    </row>
  </sheetData>
  <mergeCells count="3">
    <mergeCell ref="A3:J3"/>
    <mergeCell ref="A27:J27"/>
    <mergeCell ref="A28:J28"/>
  </mergeCells>
  <printOptions/>
  <pageMargins left="0.7" right="0.7" top="0.75" bottom="0.75" header="0.3" footer="0.3"/>
  <pageSetup fitToHeight="1" fitToWidth="1" horizontalDpi="600" verticalDpi="600" orientation="portrait" r:id="rId1"/>
  <headerFooter>
    <oddFooter>&amp;C&amp;"Times New Roman,Regular"&amp;12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30"/>
  <sheetViews>
    <sheetView workbookViewId="0" topLeftCell="A1">
      <selection activeCell="D8" sqref="D8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4.625" style="3" customWidth="1"/>
    <col min="6" max="7" width="1.4921875" style="3" customWidth="1"/>
    <col min="8" max="8" width="6.625" style="7" customWidth="1"/>
    <col min="9" max="9" width="1.4921875" style="3" customWidth="1"/>
    <col min="10" max="10" width="1.875" style="7" customWidth="1"/>
    <col min="11" max="11" width="13.50390625" style="6" customWidth="1"/>
    <col min="12" max="12" width="3.00390625" style="6" customWidth="1"/>
    <col min="13" max="13" width="8.125" style="7" customWidth="1"/>
    <col min="14" max="14" width="11.50390625" style="7" bestFit="1" customWidth="1"/>
    <col min="15" max="15" width="4.625" style="7" bestFit="1" customWidth="1"/>
    <col min="16" max="16384" width="10.625" style="7" customWidth="1"/>
  </cols>
  <sheetData>
    <row r="2" spans="2:12" ht="12.75">
      <c r="B2" s="1" t="s">
        <v>123</v>
      </c>
      <c r="C2" s="5"/>
      <c r="D2" s="5"/>
      <c r="L2" s="5"/>
    </row>
    <row r="4" spans="1:11" ht="12.75">
      <c r="A4" s="2" t="s">
        <v>124</v>
      </c>
      <c r="H4" s="4"/>
      <c r="I4" s="5"/>
      <c r="J4" s="5" t="s">
        <v>0</v>
      </c>
      <c r="K4" s="16">
        <v>4250000</v>
      </c>
    </row>
    <row r="5" spans="8:11" ht="12.75">
      <c r="H5" s="4"/>
      <c r="I5" s="5"/>
      <c r="J5" s="5"/>
      <c r="K5" s="16"/>
    </row>
    <row r="6" spans="1:11" ht="12.75">
      <c r="A6" s="2" t="s">
        <v>139</v>
      </c>
      <c r="K6" s="18"/>
    </row>
    <row r="7" spans="2:15" ht="12.75">
      <c r="B7" s="2" t="s">
        <v>125</v>
      </c>
      <c r="K7" s="18">
        <v>-80000</v>
      </c>
      <c r="N7" s="6">
        <f>+K4</f>
        <v>4250000</v>
      </c>
      <c r="O7" s="7" t="s">
        <v>103</v>
      </c>
    </row>
    <row r="8" spans="1:15" ht="12.75">
      <c r="A8" s="5"/>
      <c r="B8" s="13" t="s">
        <v>126</v>
      </c>
      <c r="C8" s="5"/>
      <c r="D8" s="5"/>
      <c r="E8" s="5"/>
      <c r="F8" s="5"/>
      <c r="G8" s="5"/>
      <c r="H8" s="9"/>
      <c r="I8" s="5"/>
      <c r="J8" s="5"/>
      <c r="K8" s="19">
        <v>-100000</v>
      </c>
      <c r="N8" s="6">
        <f>SUM(K7:K12)+SUM(K14:K15)</f>
        <v>-2500000</v>
      </c>
      <c r="O8" s="7" t="s">
        <v>101</v>
      </c>
    </row>
    <row r="9" spans="1:15" ht="12.75">
      <c r="A9" s="5"/>
      <c r="B9" s="2" t="s">
        <v>127</v>
      </c>
      <c r="C9" s="5"/>
      <c r="D9" s="5"/>
      <c r="E9" s="5"/>
      <c r="F9" s="5"/>
      <c r="G9" s="5"/>
      <c r="I9" s="5"/>
      <c r="J9" s="5"/>
      <c r="K9" s="6">
        <v>-487183</v>
      </c>
      <c r="N9" s="37">
        <f>+K13</f>
        <v>500000</v>
      </c>
      <c r="O9" s="7" t="s">
        <v>102</v>
      </c>
    </row>
    <row r="10" spans="1:15" ht="12.75">
      <c r="A10" s="5"/>
      <c r="B10" s="13" t="s">
        <v>128</v>
      </c>
      <c r="C10" s="5"/>
      <c r="D10" s="5"/>
      <c r="E10" s="5"/>
      <c r="F10" s="5"/>
      <c r="G10" s="5"/>
      <c r="H10" s="4"/>
      <c r="I10" s="5"/>
      <c r="J10" s="5"/>
      <c r="K10" s="20">
        <v>-965079</v>
      </c>
      <c r="N10" s="6">
        <f>SUM(N7:N9)</f>
        <v>2250000</v>
      </c>
      <c r="O10" s="7" t="s">
        <v>104</v>
      </c>
    </row>
    <row r="11" spans="1:14" ht="12.75">
      <c r="A11" s="5"/>
      <c r="B11" s="13" t="s">
        <v>129</v>
      </c>
      <c r="C11" s="5"/>
      <c r="D11" s="5"/>
      <c r="E11" s="5"/>
      <c r="F11" s="5"/>
      <c r="G11" s="5"/>
      <c r="H11" s="4"/>
      <c r="I11" s="5"/>
      <c r="J11" s="5"/>
      <c r="K11" s="20">
        <v>-106000</v>
      </c>
      <c r="N11" s="6"/>
    </row>
    <row r="12" spans="1:14" ht="12.75">
      <c r="A12" s="5"/>
      <c r="B12" s="13" t="s">
        <v>130</v>
      </c>
      <c r="C12" s="5"/>
      <c r="D12" s="5"/>
      <c r="E12" s="5"/>
      <c r="F12" s="5"/>
      <c r="G12" s="5"/>
      <c r="H12" s="4"/>
      <c r="I12" s="5"/>
      <c r="J12" s="5"/>
      <c r="K12" s="20">
        <v>-112000</v>
      </c>
      <c r="N12" s="6"/>
    </row>
    <row r="13" spans="1:14" ht="12.75">
      <c r="A13" s="5"/>
      <c r="B13" s="13" t="s">
        <v>131</v>
      </c>
      <c r="C13" s="5"/>
      <c r="D13" s="5"/>
      <c r="E13" s="5"/>
      <c r="F13" s="5"/>
      <c r="G13" s="5"/>
      <c r="H13" s="4"/>
      <c r="I13" s="5"/>
      <c r="J13" s="5"/>
      <c r="K13" s="20">
        <v>500000</v>
      </c>
      <c r="N13" s="6"/>
    </row>
    <row r="14" spans="1:11" ht="12.75">
      <c r="A14" s="5"/>
      <c r="B14" s="2" t="s">
        <v>132</v>
      </c>
      <c r="C14" s="5"/>
      <c r="D14" s="5"/>
      <c r="E14" s="5"/>
      <c r="F14" s="5"/>
      <c r="G14" s="5"/>
      <c r="I14" s="5"/>
      <c r="J14" s="5"/>
      <c r="K14" s="6">
        <v>-500000</v>
      </c>
    </row>
    <row r="15" spans="1:11" ht="12.75">
      <c r="A15" s="5"/>
      <c r="B15" s="13" t="s">
        <v>133</v>
      </c>
      <c r="C15" s="5"/>
      <c r="D15" s="5"/>
      <c r="E15" s="5"/>
      <c r="F15" s="5"/>
      <c r="G15" s="5"/>
      <c r="H15" s="4"/>
      <c r="I15" s="5"/>
      <c r="J15" s="5"/>
      <c r="K15" s="20">
        <v>-149738</v>
      </c>
    </row>
    <row r="16" spans="1:11" ht="12.75">
      <c r="A16" s="5"/>
      <c r="B16" s="5"/>
      <c r="C16" s="5"/>
      <c r="D16" s="5"/>
      <c r="E16" s="5"/>
      <c r="F16" s="5"/>
      <c r="G16" s="5"/>
      <c r="H16" s="9"/>
      <c r="I16" s="5"/>
      <c r="J16" s="5"/>
      <c r="K16" s="38"/>
    </row>
    <row r="17" spans="1:12" ht="12.75">
      <c r="A17" s="2" t="s">
        <v>137</v>
      </c>
      <c r="J17" s="7" t="s">
        <v>0</v>
      </c>
      <c r="K17" s="14">
        <f>+K4+SUM(K7:K12)+SUM(K14:K15)+K13</f>
        <v>2250000</v>
      </c>
      <c r="L17" s="11"/>
    </row>
    <row r="18" ht="12.75">
      <c r="K18" s="14"/>
    </row>
    <row r="19" spans="1:10" ht="12.75">
      <c r="A19" s="5" t="s">
        <v>138</v>
      </c>
      <c r="B19" s="5"/>
      <c r="C19" s="5"/>
      <c r="D19" s="5"/>
      <c r="E19" s="5"/>
      <c r="F19" s="5"/>
      <c r="G19" s="5"/>
      <c r="I19" s="5"/>
      <c r="J19" s="5"/>
    </row>
    <row r="20" spans="1:10" ht="12.75">
      <c r="A20" s="5"/>
      <c r="B20" s="5" t="s">
        <v>119</v>
      </c>
      <c r="C20" s="5"/>
      <c r="D20" s="5"/>
      <c r="E20" s="5"/>
      <c r="F20" s="5"/>
      <c r="G20" s="5"/>
      <c r="I20" s="5"/>
      <c r="J20" s="5"/>
    </row>
    <row r="21" spans="1:10" ht="12.75">
      <c r="A21" s="5"/>
      <c r="B21" s="5"/>
      <c r="C21" s="5"/>
      <c r="D21" s="5"/>
      <c r="E21" s="5"/>
      <c r="F21" s="5"/>
      <c r="G21" s="5"/>
      <c r="I21" s="5"/>
      <c r="J21" s="5"/>
    </row>
    <row r="22" spans="1:11" ht="12.75">
      <c r="A22" s="5"/>
      <c r="B22" s="13"/>
      <c r="C22" s="5"/>
      <c r="D22" s="5"/>
      <c r="E22" s="5"/>
      <c r="F22" s="5"/>
      <c r="G22" s="5"/>
      <c r="H22" s="4"/>
      <c r="I22" s="5"/>
      <c r="J22" s="5"/>
      <c r="K22" s="17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10"/>
    </row>
    <row r="24" spans="1:12" ht="12.75">
      <c r="A24" s="5" t="s">
        <v>1</v>
      </c>
      <c r="B24" s="5"/>
      <c r="C24" s="5"/>
      <c r="D24" s="5"/>
      <c r="E24" s="5"/>
      <c r="F24" s="5"/>
      <c r="G24" s="5"/>
      <c r="H24" s="5"/>
      <c r="I24" s="5"/>
      <c r="J24" s="8" t="s">
        <v>0</v>
      </c>
      <c r="K24" s="12">
        <f>+K17+K23</f>
        <v>2250000</v>
      </c>
      <c r="L24" s="11" t="s">
        <v>134</v>
      </c>
    </row>
    <row r="26" spans="1:2" ht="12.75">
      <c r="A26" s="7" t="s">
        <v>134</v>
      </c>
      <c r="B26" s="2" t="s">
        <v>135</v>
      </c>
    </row>
    <row r="27" spans="1:2" ht="12.75">
      <c r="A27" s="7"/>
      <c r="B27" s="2" t="s">
        <v>136</v>
      </c>
    </row>
    <row r="30" ht="12.75">
      <c r="A30" s="7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J62"/>
  <sheetViews>
    <sheetView view="pageLayout" workbookViewId="0" topLeftCell="A22">
      <selection activeCell="E25" sqref="E25"/>
    </sheetView>
  </sheetViews>
  <sheetFormatPr defaultColWidth="9.125" defaultRowHeight="12.75"/>
  <cols>
    <col min="1" max="7" width="9.125" style="109" customWidth="1"/>
    <col min="8" max="8" width="5.50390625" style="109" customWidth="1"/>
    <col min="9" max="9" width="4.50390625" style="109" customWidth="1"/>
    <col min="10" max="10" width="15.125" style="140" customWidth="1"/>
    <col min="11" max="16384" width="9.125" style="109" customWidth="1"/>
  </cols>
  <sheetData>
    <row r="1" spans="1:10" ht="15.6">
      <c r="A1" s="103"/>
      <c r="B1" s="104" t="s">
        <v>309</v>
      </c>
      <c r="C1" s="105"/>
      <c r="D1" s="105"/>
      <c r="E1" s="106"/>
      <c r="F1" s="106"/>
      <c r="G1" s="106"/>
      <c r="H1" s="107"/>
      <c r="I1" s="106"/>
      <c r="J1" s="108"/>
    </row>
    <row r="2" spans="1:10" ht="15.6">
      <c r="A2" s="110"/>
      <c r="B2" s="111"/>
      <c r="C2" s="112"/>
      <c r="D2" s="112"/>
      <c r="E2" s="113"/>
      <c r="F2" s="113"/>
      <c r="G2" s="113"/>
      <c r="H2" s="114"/>
      <c r="I2" s="113"/>
      <c r="J2" s="115"/>
    </row>
    <row r="3" spans="1:10" ht="15.6">
      <c r="A3" s="261" t="s">
        <v>263</v>
      </c>
      <c r="B3" s="262"/>
      <c r="C3" s="262"/>
      <c r="D3" s="262"/>
      <c r="E3" s="262"/>
      <c r="F3" s="262"/>
      <c r="G3" s="262"/>
      <c r="H3" s="262"/>
      <c r="I3" s="262"/>
      <c r="J3" s="263"/>
    </row>
    <row r="4" spans="1:10" ht="15.6">
      <c r="A4" s="110" t="s">
        <v>315</v>
      </c>
      <c r="B4" s="112"/>
      <c r="C4" s="112"/>
      <c r="D4" s="112"/>
      <c r="E4" s="113"/>
      <c r="F4" s="113"/>
      <c r="G4" s="113"/>
      <c r="H4" s="116"/>
      <c r="I4" s="117"/>
      <c r="J4" s="118">
        <v>5176701</v>
      </c>
    </row>
    <row r="5" spans="1:10" ht="15.6">
      <c r="A5" s="110"/>
      <c r="B5" s="112"/>
      <c r="C5" s="112"/>
      <c r="D5" s="112"/>
      <c r="E5" s="113"/>
      <c r="F5" s="113"/>
      <c r="G5" s="113"/>
      <c r="H5" s="116"/>
      <c r="I5" s="117"/>
      <c r="J5" s="119"/>
    </row>
    <row r="6" spans="1:10" ht="15.6">
      <c r="A6" s="110" t="s">
        <v>341</v>
      </c>
      <c r="B6" s="112"/>
      <c r="C6" s="112"/>
      <c r="D6" s="112"/>
      <c r="E6" s="113"/>
      <c r="F6" s="113"/>
      <c r="G6" s="113"/>
      <c r="H6" s="114"/>
      <c r="I6" s="113"/>
      <c r="J6" s="119"/>
    </row>
    <row r="7" spans="1:10" ht="15.6">
      <c r="A7" s="110"/>
      <c r="B7" s="112"/>
      <c r="C7" s="145" t="s">
        <v>340</v>
      </c>
      <c r="D7" s="112"/>
      <c r="E7" s="113"/>
      <c r="F7" s="113"/>
      <c r="G7" s="113"/>
      <c r="H7" s="114"/>
      <c r="I7" s="113"/>
      <c r="J7" s="119">
        <v>-25000</v>
      </c>
    </row>
    <row r="8" spans="1:10" ht="15.6">
      <c r="A8" s="110"/>
      <c r="B8" s="112"/>
      <c r="C8" s="145" t="s">
        <v>339</v>
      </c>
      <c r="D8" s="112"/>
      <c r="E8" s="113"/>
      <c r="F8" s="113"/>
      <c r="G8" s="113"/>
      <c r="H8" s="114"/>
      <c r="I8" s="113"/>
      <c r="J8" s="119">
        <v>-202595</v>
      </c>
    </row>
    <row r="9" spans="1:10" ht="15.6">
      <c r="A9" s="110"/>
      <c r="B9" s="112"/>
      <c r="C9" s="145" t="s">
        <v>338</v>
      </c>
      <c r="D9" s="112"/>
      <c r="E9" s="113"/>
      <c r="F9" s="113"/>
      <c r="G9" s="113"/>
      <c r="H9" s="114"/>
      <c r="I9" s="113"/>
      <c r="J9" s="119">
        <v>-500000</v>
      </c>
    </row>
    <row r="10" spans="1:10" ht="15.6">
      <c r="A10" s="110"/>
      <c r="B10" s="112"/>
      <c r="C10" s="145" t="s">
        <v>337</v>
      </c>
      <c r="D10" s="112"/>
      <c r="E10" s="113"/>
      <c r="F10" s="113"/>
      <c r="G10" s="113"/>
      <c r="H10" s="114"/>
      <c r="I10" s="113"/>
      <c r="J10" s="119">
        <v>-40500</v>
      </c>
    </row>
    <row r="11" spans="1:10" ht="15.6">
      <c r="A11" s="120"/>
      <c r="B11" s="121"/>
      <c r="C11" s="145" t="s">
        <v>336</v>
      </c>
      <c r="D11" s="112"/>
      <c r="E11" s="113"/>
      <c r="F11" s="113"/>
      <c r="G11" s="113"/>
      <c r="H11" s="114"/>
      <c r="I11" s="113"/>
      <c r="J11" s="119">
        <v>-355000</v>
      </c>
    </row>
    <row r="12" spans="1:10" ht="15.6">
      <c r="A12" s="120"/>
      <c r="B12" s="121"/>
      <c r="C12" s="145" t="s">
        <v>335</v>
      </c>
      <c r="D12" s="112"/>
      <c r="E12" s="113"/>
      <c r="F12" s="149"/>
      <c r="J12" s="143">
        <v>-15000</v>
      </c>
    </row>
    <row r="13" spans="1:10" ht="15.6">
      <c r="A13" s="120"/>
      <c r="B13" s="121"/>
      <c r="C13" s="145" t="s">
        <v>334</v>
      </c>
      <c r="D13" s="112"/>
      <c r="E13" s="113"/>
      <c r="F13" s="113"/>
      <c r="G13" s="113"/>
      <c r="H13" s="114"/>
      <c r="I13" s="113"/>
      <c r="J13" s="143">
        <v>-374235</v>
      </c>
    </row>
    <row r="14" spans="1:10" ht="15.6">
      <c r="A14" s="120"/>
      <c r="B14" s="121"/>
      <c r="C14" s="145" t="s">
        <v>333</v>
      </c>
      <c r="D14" s="112"/>
      <c r="E14" s="113"/>
      <c r="F14" s="113"/>
      <c r="G14" s="113"/>
      <c r="H14" s="114"/>
      <c r="I14" s="113"/>
      <c r="J14" s="119">
        <v>-472000</v>
      </c>
    </row>
    <row r="15" spans="1:10" ht="15.6">
      <c r="A15" s="120"/>
      <c r="B15" s="121"/>
      <c r="C15" s="145" t="s">
        <v>332</v>
      </c>
      <c r="D15" s="112"/>
      <c r="E15" s="113"/>
      <c r="F15" s="113"/>
      <c r="G15" s="113"/>
      <c r="H15" s="114"/>
      <c r="I15" s="113"/>
      <c r="J15" s="119">
        <v>-82000</v>
      </c>
    </row>
    <row r="16" spans="1:10" ht="15.6">
      <c r="A16" s="120"/>
      <c r="B16" s="121"/>
      <c r="C16" s="145" t="s">
        <v>331</v>
      </c>
      <c r="D16" s="112"/>
      <c r="E16" s="113"/>
      <c r="F16" s="113"/>
      <c r="G16" s="113"/>
      <c r="H16" s="114"/>
      <c r="I16" s="113"/>
      <c r="J16" s="119">
        <v>-226479</v>
      </c>
    </row>
    <row r="17" spans="1:10" ht="15.6">
      <c r="A17" s="120"/>
      <c r="B17" s="121"/>
      <c r="C17" s="145" t="s">
        <v>330</v>
      </c>
      <c r="D17" s="149"/>
      <c r="E17" s="149"/>
      <c r="F17" s="113"/>
      <c r="G17" s="113"/>
      <c r="H17" s="114"/>
      <c r="I17" s="113"/>
      <c r="J17" s="143">
        <v>-75000</v>
      </c>
    </row>
    <row r="18" spans="1:10" ht="15.6">
      <c r="A18" s="120"/>
      <c r="B18" s="121"/>
      <c r="C18" s="145" t="s">
        <v>329</v>
      </c>
      <c r="D18" s="149"/>
      <c r="E18" s="149"/>
      <c r="F18" s="113"/>
      <c r="G18" s="113"/>
      <c r="H18" s="114"/>
      <c r="I18" s="113"/>
      <c r="J18" s="143">
        <v>-100000</v>
      </c>
    </row>
    <row r="19" spans="1:10" ht="15.6">
      <c r="A19" s="120"/>
      <c r="B19" s="121"/>
      <c r="C19" s="145" t="s">
        <v>328</v>
      </c>
      <c r="D19" s="112"/>
      <c r="E19" s="113"/>
      <c r="F19" s="113"/>
      <c r="G19" s="113"/>
      <c r="H19" s="114"/>
      <c r="I19" s="113"/>
      <c r="J19" s="143">
        <v>-100000</v>
      </c>
    </row>
    <row r="20" spans="1:10" ht="15.6">
      <c r="A20" s="120"/>
      <c r="B20" s="121"/>
      <c r="C20" s="145" t="s">
        <v>327</v>
      </c>
      <c r="D20" s="112"/>
      <c r="E20" s="113"/>
      <c r="F20" s="113"/>
      <c r="G20" s="113"/>
      <c r="H20" s="114"/>
      <c r="I20" s="113"/>
      <c r="J20" s="143">
        <v>-46000</v>
      </c>
    </row>
    <row r="21" spans="1:10" ht="15.6">
      <c r="A21" s="120"/>
      <c r="B21" s="121"/>
      <c r="C21" s="144" t="s">
        <v>326</v>
      </c>
      <c r="D21" s="144"/>
      <c r="E21" s="144"/>
      <c r="F21" s="144"/>
      <c r="G21" s="144"/>
      <c r="H21" s="144"/>
      <c r="I21" s="144"/>
      <c r="J21" s="146">
        <v>-190000</v>
      </c>
    </row>
    <row r="22" spans="1:10" ht="15.6">
      <c r="A22" s="120"/>
      <c r="B22" s="121"/>
      <c r="C22" s="144" t="s">
        <v>325</v>
      </c>
      <c r="D22" s="144"/>
      <c r="E22" s="144"/>
      <c r="F22" s="144"/>
      <c r="G22" s="144"/>
      <c r="H22" s="144"/>
      <c r="I22" s="144"/>
      <c r="J22" s="147">
        <v>-30155</v>
      </c>
    </row>
    <row r="23" spans="1:10" ht="15.6">
      <c r="A23" s="120"/>
      <c r="B23" s="121"/>
      <c r="C23" s="145" t="s">
        <v>324</v>
      </c>
      <c r="D23" s="112"/>
      <c r="E23" s="113"/>
      <c r="F23" s="113"/>
      <c r="G23" s="113"/>
      <c r="H23" s="114"/>
      <c r="I23" s="113"/>
      <c r="J23" s="119">
        <v>-37500</v>
      </c>
    </row>
    <row r="24" spans="1:10" ht="15.6">
      <c r="A24" s="134"/>
      <c r="B24" s="121"/>
      <c r="C24" s="112" t="s">
        <v>323</v>
      </c>
      <c r="D24" s="142"/>
      <c r="E24" s="112"/>
      <c r="F24" s="113"/>
      <c r="G24" s="113"/>
      <c r="H24" s="113"/>
      <c r="I24" s="114"/>
      <c r="J24" s="130">
        <v>-260194.92</v>
      </c>
    </row>
    <row r="25" spans="1:10" ht="15.6">
      <c r="A25" s="120"/>
      <c r="B25" s="121"/>
      <c r="C25" s="128"/>
      <c r="D25" s="112"/>
      <c r="E25" s="113"/>
      <c r="F25" s="113"/>
      <c r="G25" s="113"/>
      <c r="H25" s="114"/>
      <c r="I25" s="113"/>
      <c r="J25" s="119"/>
    </row>
    <row r="26" spans="1:10" ht="16.2" thickBot="1">
      <c r="A26" s="110" t="s">
        <v>342</v>
      </c>
      <c r="B26" s="112"/>
      <c r="C26" s="112"/>
      <c r="D26" s="112"/>
      <c r="E26" s="113"/>
      <c r="F26" s="113"/>
      <c r="G26" s="113"/>
      <c r="H26" s="114"/>
      <c r="I26" s="113"/>
      <c r="J26" s="123">
        <f>SUM(J4:J24)</f>
        <v>2045042.08</v>
      </c>
    </row>
    <row r="27" spans="1:10" ht="16.2" thickTop="1">
      <c r="A27" s="110"/>
      <c r="B27" s="112"/>
      <c r="C27" s="112"/>
      <c r="D27" s="112"/>
      <c r="E27" s="113"/>
      <c r="F27" s="113"/>
      <c r="G27" s="113"/>
      <c r="H27" s="114"/>
      <c r="I27" s="113"/>
      <c r="J27" s="119"/>
    </row>
    <row r="28" spans="1:10" ht="15.6">
      <c r="A28" s="124" t="s">
        <v>268</v>
      </c>
      <c r="B28" s="117"/>
      <c r="C28" s="117"/>
      <c r="D28" s="117"/>
      <c r="E28" s="117"/>
      <c r="F28" s="117"/>
      <c r="G28" s="117"/>
      <c r="H28" s="114"/>
      <c r="I28" s="117"/>
      <c r="J28" s="119"/>
    </row>
    <row r="29" spans="1:10" ht="15.6">
      <c r="A29" s="120" t="s">
        <v>343</v>
      </c>
      <c r="B29" s="125"/>
      <c r="C29" s="112"/>
      <c r="D29" s="112"/>
      <c r="E29" s="113"/>
      <c r="F29" s="113"/>
      <c r="G29" s="113"/>
      <c r="H29" s="114"/>
      <c r="I29" s="113"/>
      <c r="J29" s="119"/>
    </row>
    <row r="30" spans="1:10" ht="15.6">
      <c r="A30" s="120"/>
      <c r="C30" s="144" t="s">
        <v>345</v>
      </c>
      <c r="J30" s="119">
        <v>-57730</v>
      </c>
    </row>
    <row r="31" spans="1:10" ht="15.6">
      <c r="A31" s="120"/>
      <c r="B31" s="125"/>
      <c r="J31" s="141"/>
    </row>
    <row r="32" spans="1:10" ht="15.6">
      <c r="A32" s="120"/>
      <c r="B32" s="125"/>
      <c r="J32" s="141"/>
    </row>
    <row r="33" spans="1:10" ht="15.6">
      <c r="A33" s="120"/>
      <c r="B33" s="125"/>
      <c r="J33" s="141"/>
    </row>
    <row r="34" spans="1:10" ht="15.6">
      <c r="A34" s="120"/>
      <c r="B34" s="125"/>
      <c r="C34" s="128"/>
      <c r="D34" s="112"/>
      <c r="E34" s="113"/>
      <c r="F34" s="113"/>
      <c r="G34" s="113"/>
      <c r="H34" s="114"/>
      <c r="I34" s="113"/>
      <c r="J34" s="119"/>
    </row>
    <row r="35" spans="1:10" ht="16.2" thickBot="1">
      <c r="A35" s="124"/>
      <c r="B35" s="112" t="s">
        <v>230</v>
      </c>
      <c r="C35" s="117"/>
      <c r="D35" s="117"/>
      <c r="E35" s="117"/>
      <c r="F35" s="117"/>
      <c r="G35" s="117"/>
      <c r="H35" s="114"/>
      <c r="I35" s="117"/>
      <c r="J35" s="123">
        <f>SUM(J30:J34)</f>
        <v>-57730</v>
      </c>
    </row>
    <row r="36" spans="1:10" ht="16.2" thickTop="1">
      <c r="A36" s="124"/>
      <c r="B36" s="112"/>
      <c r="C36" s="117"/>
      <c r="D36" s="117"/>
      <c r="E36" s="117"/>
      <c r="F36" s="117"/>
      <c r="G36" s="117"/>
      <c r="H36" s="114"/>
      <c r="I36" s="117"/>
      <c r="J36" s="119"/>
    </row>
    <row r="37" spans="1:10" ht="15.6">
      <c r="A37" s="110"/>
      <c r="B37" s="126"/>
      <c r="C37" s="112"/>
      <c r="D37" s="112"/>
      <c r="E37" s="113"/>
      <c r="F37" s="113"/>
      <c r="G37" s="113"/>
      <c r="H37" s="116"/>
      <c r="I37" s="117"/>
      <c r="J37" s="119"/>
    </row>
    <row r="38" spans="1:10" ht="12.75">
      <c r="A38" s="127"/>
      <c r="C38" s="128"/>
      <c r="J38" s="129"/>
    </row>
    <row r="39" spans="1:10" ht="12.75">
      <c r="A39" s="127"/>
      <c r="C39" s="128"/>
      <c r="J39" s="130"/>
    </row>
    <row r="40" spans="1:10" ht="12.75">
      <c r="A40" s="127"/>
      <c r="C40" s="128"/>
      <c r="J40" s="130"/>
    </row>
    <row r="41" spans="1:10" ht="12.75">
      <c r="A41" s="127"/>
      <c r="C41" s="128"/>
      <c r="J41" s="141"/>
    </row>
    <row r="42" spans="1:10" ht="12.75">
      <c r="A42" s="127"/>
      <c r="C42" s="128"/>
      <c r="J42" s="130"/>
    </row>
    <row r="43" spans="1:10" ht="15.6">
      <c r="A43" s="124"/>
      <c r="B43" s="112"/>
      <c r="C43" s="117"/>
      <c r="D43" s="117"/>
      <c r="E43" s="117"/>
      <c r="F43" s="117"/>
      <c r="G43" s="117"/>
      <c r="H43" s="116"/>
      <c r="I43" s="117"/>
      <c r="J43" s="119"/>
    </row>
    <row r="44" spans="1:10" ht="15.6">
      <c r="A44" s="131" t="s">
        <v>1</v>
      </c>
      <c r="B44" s="132"/>
      <c r="C44" s="132"/>
      <c r="D44" s="132"/>
      <c r="E44" s="132"/>
      <c r="F44" s="132"/>
      <c r="G44" s="132"/>
      <c r="H44" s="132"/>
      <c r="I44" s="132"/>
      <c r="J44" s="133">
        <f>SUM(UnallocApproved+UnallocPending+SUM(PotentialContingency))</f>
        <v>1987312.08</v>
      </c>
    </row>
    <row r="45" spans="1:10" ht="12.75">
      <c r="A45" s="264"/>
      <c r="B45" s="265"/>
      <c r="C45" s="265"/>
      <c r="D45" s="265"/>
      <c r="E45" s="265"/>
      <c r="F45" s="265"/>
      <c r="G45" s="265"/>
      <c r="H45" s="265"/>
      <c r="I45" s="265"/>
      <c r="J45" s="266"/>
    </row>
    <row r="46" spans="1:10" ht="15.6">
      <c r="A46" s="261" t="s">
        <v>264</v>
      </c>
      <c r="B46" s="262"/>
      <c r="C46" s="262"/>
      <c r="D46" s="262"/>
      <c r="E46" s="262"/>
      <c r="F46" s="262"/>
      <c r="G46" s="262"/>
      <c r="H46" s="262"/>
      <c r="I46" s="262"/>
      <c r="J46" s="263"/>
    </row>
    <row r="47" spans="1:10" ht="15.6">
      <c r="A47" s="110" t="s">
        <v>316</v>
      </c>
      <c r="B47" s="112"/>
      <c r="C47" s="112"/>
      <c r="D47" s="112"/>
      <c r="E47" s="113"/>
      <c r="F47" s="113"/>
      <c r="G47" s="113"/>
      <c r="H47" s="116"/>
      <c r="I47" s="117"/>
      <c r="J47" s="118">
        <v>300000</v>
      </c>
    </row>
    <row r="48" spans="1:10" ht="15.6">
      <c r="A48" s="110"/>
      <c r="B48" s="112"/>
      <c r="C48" s="112"/>
      <c r="D48" s="112"/>
      <c r="E48" s="113"/>
      <c r="F48" s="113"/>
      <c r="G48" s="113"/>
      <c r="H48" s="116"/>
      <c r="I48" s="117"/>
      <c r="J48" s="119"/>
    </row>
    <row r="49" spans="1:10" ht="15.6">
      <c r="A49" s="110"/>
      <c r="B49" s="112"/>
      <c r="C49" s="112"/>
      <c r="D49" s="112"/>
      <c r="E49" s="113"/>
      <c r="F49" s="113"/>
      <c r="G49" s="113"/>
      <c r="H49" s="116"/>
      <c r="I49" s="117"/>
      <c r="J49" s="119"/>
    </row>
    <row r="50" spans="1:10" ht="15.6">
      <c r="A50" s="110" t="s">
        <v>341</v>
      </c>
      <c r="B50" s="112"/>
      <c r="C50" s="112"/>
      <c r="D50" s="112"/>
      <c r="E50" s="113"/>
      <c r="F50" s="113"/>
      <c r="G50" s="113"/>
      <c r="H50" s="114"/>
      <c r="I50" s="113"/>
      <c r="J50" s="119"/>
    </row>
    <row r="51" spans="1:10" ht="15.6">
      <c r="A51" s="134"/>
      <c r="B51" s="135" t="s">
        <v>321</v>
      </c>
      <c r="C51" s="136"/>
      <c r="D51" s="112"/>
      <c r="E51" s="113"/>
      <c r="F51" s="113"/>
      <c r="G51" s="113"/>
      <c r="H51" s="114"/>
      <c r="I51" s="113"/>
      <c r="J51" s="122">
        <v>-300000</v>
      </c>
    </row>
    <row r="52" spans="1:10" ht="16.2" thickBot="1">
      <c r="A52" s="110" t="s">
        <v>344</v>
      </c>
      <c r="B52" s="112"/>
      <c r="C52" s="112"/>
      <c r="D52" s="112"/>
      <c r="E52" s="113"/>
      <c r="F52" s="113"/>
      <c r="G52" s="113"/>
      <c r="H52" s="114"/>
      <c r="I52" s="113"/>
      <c r="J52" s="123">
        <f>SUM(J47:J51)</f>
        <v>0</v>
      </c>
    </row>
    <row r="53" spans="1:10" ht="16.2" thickTop="1">
      <c r="A53" s="110"/>
      <c r="B53" s="112"/>
      <c r="C53" s="112"/>
      <c r="D53" s="112"/>
      <c r="E53" s="113"/>
      <c r="F53" s="113"/>
      <c r="G53" s="113"/>
      <c r="H53" s="114"/>
      <c r="I53" s="113"/>
      <c r="J53" s="119"/>
    </row>
    <row r="54" spans="1:10" ht="15.6">
      <c r="A54" s="124" t="s">
        <v>272</v>
      </c>
      <c r="B54" s="117"/>
      <c r="C54" s="117"/>
      <c r="D54" s="117"/>
      <c r="E54" s="117"/>
      <c r="F54" s="117"/>
      <c r="G54" s="117"/>
      <c r="H54" s="114"/>
      <c r="I54" s="117"/>
      <c r="J54" s="119"/>
    </row>
    <row r="55" spans="1:10" ht="15.6">
      <c r="A55" s="120" t="s">
        <v>343</v>
      </c>
      <c r="B55" s="125"/>
      <c r="C55" s="112"/>
      <c r="D55" s="112"/>
      <c r="E55" s="113"/>
      <c r="F55" s="113"/>
      <c r="G55" s="113"/>
      <c r="H55" s="114"/>
      <c r="I55" s="113"/>
      <c r="J55" s="119"/>
    </row>
    <row r="56" spans="1:10" ht="15.6">
      <c r="A56" s="110"/>
      <c r="C56" s="112"/>
      <c r="D56" s="112"/>
      <c r="E56" s="113"/>
      <c r="F56" s="113"/>
      <c r="G56" s="113"/>
      <c r="H56" s="114"/>
      <c r="I56" s="113"/>
      <c r="J56" s="141"/>
    </row>
    <row r="57" spans="1:10" ht="15.6">
      <c r="A57" s="124"/>
      <c r="B57" s="117"/>
      <c r="C57" s="117"/>
      <c r="D57" s="117"/>
      <c r="E57" s="117"/>
      <c r="F57" s="117"/>
      <c r="G57" s="117"/>
      <c r="H57" s="114"/>
      <c r="I57" s="117"/>
      <c r="J57" s="137"/>
    </row>
    <row r="58" spans="1:10" ht="16.2" thickBot="1">
      <c r="A58" s="124"/>
      <c r="B58" s="112" t="s">
        <v>230</v>
      </c>
      <c r="C58" s="117"/>
      <c r="D58" s="117"/>
      <c r="E58" s="117"/>
      <c r="F58" s="117"/>
      <c r="G58" s="117"/>
      <c r="H58" s="114"/>
      <c r="I58" s="117"/>
      <c r="J58" s="123">
        <f>SUM(J54:J57)</f>
        <v>0</v>
      </c>
    </row>
    <row r="59" spans="1:10" ht="16.2" thickTop="1">
      <c r="A59" s="124"/>
      <c r="B59" s="112"/>
      <c r="C59" s="117"/>
      <c r="D59" s="117"/>
      <c r="E59" s="117"/>
      <c r="F59" s="117"/>
      <c r="G59" s="117"/>
      <c r="H59" s="116"/>
      <c r="I59" s="117"/>
      <c r="J59" s="119"/>
    </row>
    <row r="60" spans="1:10" ht="15.6">
      <c r="A60" s="131" t="s">
        <v>1</v>
      </c>
      <c r="B60" s="132"/>
      <c r="C60" s="132"/>
      <c r="D60" s="132"/>
      <c r="E60" s="132"/>
      <c r="F60" s="132"/>
      <c r="G60" s="132"/>
      <c r="H60" s="132"/>
      <c r="I60" s="132"/>
      <c r="J60" s="138">
        <f>SUM(AllocApproved+AllocPending)</f>
        <v>0</v>
      </c>
    </row>
    <row r="62" ht="12.75">
      <c r="A62" s="139"/>
    </row>
  </sheetData>
  <mergeCells count="3">
    <mergeCell ref="A3:J3"/>
    <mergeCell ref="A45:J45"/>
    <mergeCell ref="A46:J46"/>
  </mergeCells>
  <printOptions/>
  <pageMargins left="0.7" right="0.7" top="0.75" bottom="0.75" header="0.3" footer="0.3"/>
  <pageSetup fitToHeight="1" fitToWidth="1" horizontalDpi="600" verticalDpi="600" orientation="portrait" scale="74" r:id="rId1"/>
  <headerFooter>
    <oddFooter>&amp;C&amp;"Times New Roman,Regular"8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J43"/>
  <sheetViews>
    <sheetView zoomScalePageLayoutView="115" workbookViewId="0" topLeftCell="A1">
      <selection activeCell="J10" sqref="J10"/>
    </sheetView>
  </sheetViews>
  <sheetFormatPr defaultColWidth="9.00390625" defaultRowHeight="12.75"/>
  <cols>
    <col min="8" max="8" width="7.50390625" style="0" customWidth="1"/>
    <col min="10" max="10" width="12.625" style="0" bestFit="1" customWidth="1"/>
  </cols>
  <sheetData>
    <row r="1" spans="1:10" ht="15.6">
      <c r="A1" s="57"/>
      <c r="B1" s="58" t="s">
        <v>309</v>
      </c>
      <c r="C1" s="59"/>
      <c r="D1" s="59"/>
      <c r="E1" s="60"/>
      <c r="F1" s="60"/>
      <c r="G1" s="60"/>
      <c r="H1" s="61"/>
      <c r="I1" s="60"/>
      <c r="J1" s="62"/>
    </row>
    <row r="2" spans="1:10" ht="15.6">
      <c r="A2" s="63"/>
      <c r="B2" s="64"/>
      <c r="C2" s="65"/>
      <c r="D2" s="65"/>
      <c r="E2" s="66"/>
      <c r="F2" s="66"/>
      <c r="G2" s="66"/>
      <c r="H2" s="42"/>
      <c r="I2" s="66"/>
      <c r="J2" s="67"/>
    </row>
    <row r="3" spans="1:10" ht="15.6">
      <c r="A3" s="255" t="s">
        <v>263</v>
      </c>
      <c r="B3" s="256"/>
      <c r="C3" s="256"/>
      <c r="D3" s="256"/>
      <c r="E3" s="256"/>
      <c r="F3" s="256"/>
      <c r="G3" s="256"/>
      <c r="H3" s="256"/>
      <c r="I3" s="256"/>
      <c r="J3" s="257"/>
    </row>
    <row r="4" spans="1:10" ht="15.6">
      <c r="A4" s="63" t="s">
        <v>315</v>
      </c>
      <c r="B4" s="65"/>
      <c r="C4" s="65"/>
      <c r="D4" s="65"/>
      <c r="E4" s="66"/>
      <c r="F4" s="66"/>
      <c r="G4" s="66"/>
      <c r="H4" s="68"/>
      <c r="I4" s="69"/>
      <c r="J4" s="75">
        <v>5176701</v>
      </c>
    </row>
    <row r="5" spans="1:10" ht="15.6">
      <c r="A5" s="63"/>
      <c r="B5" s="65"/>
      <c r="C5" s="65"/>
      <c r="D5" s="65"/>
      <c r="E5" s="66"/>
      <c r="F5" s="66"/>
      <c r="G5" s="66"/>
      <c r="H5" s="68"/>
      <c r="I5" s="69"/>
      <c r="J5" s="76"/>
    </row>
    <row r="6" spans="1:10" ht="15.6">
      <c r="A6" s="63"/>
      <c r="B6" s="65"/>
      <c r="C6" s="65"/>
      <c r="D6" s="65"/>
      <c r="E6" s="66"/>
      <c r="F6" s="66"/>
      <c r="G6" s="66"/>
      <c r="H6" s="68"/>
      <c r="I6" s="69"/>
      <c r="J6" s="76"/>
    </row>
    <row r="7" spans="1:10" ht="15.6">
      <c r="A7" s="63" t="s">
        <v>317</v>
      </c>
      <c r="B7" s="65"/>
      <c r="C7" s="65"/>
      <c r="D7" s="65"/>
      <c r="E7" s="66"/>
      <c r="F7" s="66"/>
      <c r="G7" s="66"/>
      <c r="H7" s="42"/>
      <c r="I7" s="66"/>
      <c r="J7" s="76"/>
    </row>
    <row r="8" spans="1:10" s="102" customFormat="1" ht="43.95" customHeight="1">
      <c r="A8" s="100"/>
      <c r="B8" s="267" t="s">
        <v>322</v>
      </c>
      <c r="C8" s="267"/>
      <c r="D8" s="267"/>
      <c r="E8" s="267"/>
      <c r="F8" s="267"/>
      <c r="G8" s="267"/>
      <c r="H8" s="267"/>
      <c r="I8" s="268"/>
      <c r="J8" s="101">
        <v>-500000</v>
      </c>
    </row>
    <row r="9" spans="1:10" ht="15.6">
      <c r="A9" s="97"/>
      <c r="B9" s="98"/>
      <c r="C9" s="65"/>
      <c r="D9" s="65"/>
      <c r="E9" s="66"/>
      <c r="F9" s="66"/>
      <c r="G9" s="66"/>
      <c r="H9" s="42"/>
      <c r="I9" s="66"/>
      <c r="J9" s="85">
        <v>-600000</v>
      </c>
    </row>
    <row r="10" spans="1:10" ht="15.6">
      <c r="A10" s="97"/>
      <c r="B10" s="98"/>
      <c r="C10" s="65"/>
      <c r="D10" s="65"/>
      <c r="E10" s="66"/>
      <c r="F10" s="66"/>
      <c r="G10" s="66"/>
      <c r="H10" s="42"/>
      <c r="I10" s="66"/>
      <c r="J10" s="85"/>
    </row>
    <row r="11" spans="1:10" ht="15.6">
      <c r="A11" s="97"/>
      <c r="B11" s="98"/>
      <c r="C11" s="65"/>
      <c r="D11" s="65"/>
      <c r="E11" s="66"/>
      <c r="F11" s="66"/>
      <c r="G11" s="66"/>
      <c r="H11" s="42"/>
      <c r="I11" s="66"/>
      <c r="J11" s="85"/>
    </row>
    <row r="12" spans="1:10" ht="15.6">
      <c r="A12" s="97"/>
      <c r="B12" s="98"/>
      <c r="C12" s="65"/>
      <c r="D12" s="65"/>
      <c r="E12" s="66"/>
      <c r="F12" s="66"/>
      <c r="G12" s="66"/>
      <c r="H12" s="42"/>
      <c r="I12" s="66"/>
      <c r="J12" s="85"/>
    </row>
    <row r="13" spans="1:10" ht="15.6">
      <c r="A13" s="97"/>
      <c r="B13" s="98"/>
      <c r="C13" s="65"/>
      <c r="D13" s="65"/>
      <c r="E13" s="66"/>
      <c r="F13" s="66"/>
      <c r="G13" s="66"/>
      <c r="H13" s="42"/>
      <c r="I13" s="66"/>
      <c r="J13" s="85"/>
    </row>
    <row r="14" spans="1:10" ht="15.6">
      <c r="A14" s="97"/>
      <c r="B14" s="98"/>
      <c r="C14" s="65"/>
      <c r="D14" s="65"/>
      <c r="E14" s="66"/>
      <c r="F14" s="66"/>
      <c r="G14" s="66"/>
      <c r="H14" s="42"/>
      <c r="I14" s="66"/>
      <c r="J14" s="85"/>
    </row>
    <row r="15" spans="1:10" ht="15.6">
      <c r="A15" s="63"/>
      <c r="B15" s="98"/>
      <c r="C15" s="89"/>
      <c r="D15" s="89"/>
      <c r="E15" s="90"/>
      <c r="F15" s="90"/>
      <c r="G15" s="90"/>
      <c r="H15" s="91"/>
      <c r="I15" s="90"/>
      <c r="J15" s="92"/>
    </row>
    <row r="16" spans="1:10" ht="15.6">
      <c r="A16" s="73"/>
      <c r="B16" s="96"/>
      <c r="C16" s="65"/>
      <c r="D16" s="65"/>
      <c r="E16" s="66"/>
      <c r="F16" s="66"/>
      <c r="G16" s="66"/>
      <c r="H16" s="42"/>
      <c r="I16" s="66"/>
      <c r="J16" s="85"/>
    </row>
    <row r="17" spans="1:10" ht="15.6">
      <c r="A17" s="73"/>
      <c r="B17" s="96"/>
      <c r="C17" s="65"/>
      <c r="D17" s="65"/>
      <c r="E17" s="66"/>
      <c r="F17" s="66"/>
      <c r="G17" s="66"/>
      <c r="H17" s="42"/>
      <c r="I17" s="66"/>
      <c r="J17" s="85"/>
    </row>
    <row r="18" spans="1:10" ht="16.2" thickBot="1">
      <c r="A18" s="63" t="s">
        <v>318</v>
      </c>
      <c r="B18" s="65"/>
      <c r="C18" s="65"/>
      <c r="D18" s="65"/>
      <c r="E18" s="66"/>
      <c r="F18" s="66"/>
      <c r="G18" s="66"/>
      <c r="H18" s="42"/>
      <c r="I18" s="66"/>
      <c r="J18" s="77">
        <f>SUM(J4:J17)</f>
        <v>4076701</v>
      </c>
    </row>
    <row r="19" spans="1:10" ht="16.2" thickTop="1">
      <c r="A19" s="63"/>
      <c r="B19" s="65"/>
      <c r="C19" s="65"/>
      <c r="D19" s="65"/>
      <c r="E19" s="66"/>
      <c r="F19" s="66"/>
      <c r="G19" s="66"/>
      <c r="H19" s="42"/>
      <c r="I19" s="66"/>
      <c r="J19" s="76"/>
    </row>
    <row r="20" spans="1:10" ht="15.6">
      <c r="A20" s="72" t="s">
        <v>268</v>
      </c>
      <c r="B20" s="69"/>
      <c r="C20" s="69"/>
      <c r="D20" s="69"/>
      <c r="E20" s="69"/>
      <c r="F20" s="69"/>
      <c r="G20" s="69"/>
      <c r="H20" s="42"/>
      <c r="I20" s="69"/>
      <c r="J20" s="76"/>
    </row>
    <row r="21" spans="1:10" ht="15.6">
      <c r="A21" s="73" t="s">
        <v>319</v>
      </c>
      <c r="B21" s="74"/>
      <c r="C21" s="65"/>
      <c r="D21" s="65"/>
      <c r="E21" s="66"/>
      <c r="F21" s="66"/>
      <c r="G21" s="66"/>
      <c r="H21" s="42"/>
      <c r="I21" s="66"/>
      <c r="J21" s="76"/>
    </row>
    <row r="22" spans="1:10" ht="15.6">
      <c r="A22" s="73"/>
      <c r="B22" s="74"/>
      <c r="C22" s="65"/>
      <c r="D22" s="65"/>
      <c r="E22" s="66"/>
      <c r="F22" s="66"/>
      <c r="G22" s="66"/>
      <c r="H22" s="42"/>
      <c r="I22" s="66"/>
      <c r="J22" s="76"/>
    </row>
    <row r="23" spans="1:10" ht="16.2" thickBot="1">
      <c r="A23" s="72"/>
      <c r="B23" s="65" t="s">
        <v>230</v>
      </c>
      <c r="C23" s="69"/>
      <c r="D23" s="69"/>
      <c r="E23" s="69"/>
      <c r="F23" s="69"/>
      <c r="G23" s="69"/>
      <c r="H23" s="42"/>
      <c r="I23" s="69"/>
      <c r="J23" s="99">
        <f>SUM(J22:J22)</f>
        <v>0</v>
      </c>
    </row>
    <row r="24" spans="1:10" ht="16.2" thickTop="1">
      <c r="A24" s="72"/>
      <c r="B24" s="65"/>
      <c r="C24" s="69"/>
      <c r="D24" s="69"/>
      <c r="E24" s="69"/>
      <c r="F24" s="69"/>
      <c r="G24" s="69"/>
      <c r="H24" s="68"/>
      <c r="I24" s="69"/>
      <c r="J24" s="76"/>
    </row>
    <row r="25" spans="1:10" ht="15.6">
      <c r="A25" s="80" t="s">
        <v>1</v>
      </c>
      <c r="B25" s="81"/>
      <c r="C25" s="81"/>
      <c r="D25" s="81"/>
      <c r="E25" s="81"/>
      <c r="F25" s="81"/>
      <c r="G25" s="81"/>
      <c r="H25" s="81"/>
      <c r="I25" s="81"/>
      <c r="J25" s="86">
        <f>SUM(UnallocApproved+UnallocPending)</f>
        <v>4076701</v>
      </c>
    </row>
    <row r="26" spans="1:10" ht="12.75">
      <c r="A26" s="258"/>
      <c r="B26" s="259"/>
      <c r="C26" s="259"/>
      <c r="D26" s="259"/>
      <c r="E26" s="259"/>
      <c r="F26" s="259"/>
      <c r="G26" s="259"/>
      <c r="H26" s="259"/>
      <c r="I26" s="259"/>
      <c r="J26" s="260"/>
    </row>
    <row r="27" spans="1:10" ht="15.6">
      <c r="A27" s="255" t="s">
        <v>264</v>
      </c>
      <c r="B27" s="256"/>
      <c r="C27" s="256"/>
      <c r="D27" s="256"/>
      <c r="E27" s="256"/>
      <c r="F27" s="256"/>
      <c r="G27" s="256"/>
      <c r="H27" s="256"/>
      <c r="I27" s="256"/>
      <c r="J27" s="257"/>
    </row>
    <row r="28" spans="1:10" ht="15.6">
      <c r="A28" s="63" t="s">
        <v>316</v>
      </c>
      <c r="B28" s="65"/>
      <c r="C28" s="65"/>
      <c r="D28" s="65"/>
      <c r="E28" s="66"/>
      <c r="F28" s="66"/>
      <c r="G28" s="66"/>
      <c r="H28" s="68"/>
      <c r="I28" s="69"/>
      <c r="J28" s="75">
        <v>300000</v>
      </c>
    </row>
    <row r="29" spans="1:10" ht="15.6">
      <c r="A29" s="63"/>
      <c r="B29" s="65"/>
      <c r="C29" s="65"/>
      <c r="D29" s="65"/>
      <c r="E29" s="66"/>
      <c r="F29" s="66"/>
      <c r="G29" s="66"/>
      <c r="H29" s="68"/>
      <c r="I29" s="69"/>
      <c r="J29" s="76"/>
    </row>
    <row r="30" spans="1:10" ht="15.6">
      <c r="A30" s="63"/>
      <c r="B30" s="65"/>
      <c r="C30" s="65"/>
      <c r="D30" s="65"/>
      <c r="E30" s="66"/>
      <c r="F30" s="66"/>
      <c r="G30" s="66"/>
      <c r="H30" s="68"/>
      <c r="I30" s="69"/>
      <c r="J30" s="76"/>
    </row>
    <row r="31" spans="1:10" ht="15.6">
      <c r="A31" s="63" t="s">
        <v>317</v>
      </c>
      <c r="B31" s="65"/>
      <c r="C31" s="65"/>
      <c r="D31" s="65"/>
      <c r="E31" s="66"/>
      <c r="F31" s="66"/>
      <c r="G31" s="66"/>
      <c r="H31" s="42"/>
      <c r="I31" s="66"/>
      <c r="J31" s="76"/>
    </row>
    <row r="32" spans="1:10" ht="15.6">
      <c r="A32" s="95"/>
      <c r="B32" s="98"/>
      <c r="C32" s="71"/>
      <c r="D32" s="65"/>
      <c r="E32" s="66"/>
      <c r="F32" s="66"/>
      <c r="G32" s="66"/>
      <c r="H32" s="42"/>
      <c r="I32" s="66"/>
      <c r="J32" s="85"/>
    </row>
    <row r="33" spans="1:10" ht="15.6">
      <c r="A33" s="95"/>
      <c r="B33" s="98"/>
      <c r="C33" s="71"/>
      <c r="D33" s="65"/>
      <c r="E33" s="66"/>
      <c r="F33" s="66"/>
      <c r="G33" s="66"/>
      <c r="H33" s="42"/>
      <c r="I33" s="66"/>
      <c r="J33" s="85"/>
    </row>
    <row r="34" spans="1:10" ht="15.6">
      <c r="A34" s="63"/>
      <c r="B34" s="98"/>
      <c r="C34" s="65"/>
      <c r="D34" s="65"/>
      <c r="E34" s="66"/>
      <c r="F34" s="66"/>
      <c r="G34" s="66"/>
      <c r="H34" s="42"/>
      <c r="I34" s="66"/>
      <c r="J34" s="85"/>
    </row>
    <row r="35" spans="1:10" ht="16.2" thickBot="1">
      <c r="A35" s="63" t="s">
        <v>320</v>
      </c>
      <c r="B35" s="65"/>
      <c r="C35" s="65"/>
      <c r="D35" s="65"/>
      <c r="E35" s="66"/>
      <c r="F35" s="66"/>
      <c r="G35" s="66"/>
      <c r="H35" s="42"/>
      <c r="I35" s="66"/>
      <c r="J35" s="77">
        <f>SUM(J28:J34)</f>
        <v>300000</v>
      </c>
    </row>
    <row r="36" spans="1:10" ht="16.2" thickTop="1">
      <c r="A36" s="63"/>
      <c r="B36" s="65"/>
      <c r="C36" s="65"/>
      <c r="D36" s="65"/>
      <c r="E36" s="66"/>
      <c r="F36" s="66"/>
      <c r="G36" s="66"/>
      <c r="H36" s="42"/>
      <c r="I36" s="66"/>
      <c r="J36" s="76"/>
    </row>
    <row r="37" spans="1:10" ht="15.6">
      <c r="A37" s="72" t="s">
        <v>272</v>
      </c>
      <c r="B37" s="69"/>
      <c r="C37" s="69"/>
      <c r="D37" s="69"/>
      <c r="E37" s="69"/>
      <c r="F37" s="69"/>
      <c r="G37" s="69"/>
      <c r="H37" s="42"/>
      <c r="I37" s="69"/>
      <c r="J37" s="76"/>
    </row>
    <row r="38" spans="1:10" ht="15.6">
      <c r="A38" s="73" t="s">
        <v>319</v>
      </c>
      <c r="B38" s="74"/>
      <c r="C38" s="65"/>
      <c r="D38" s="65"/>
      <c r="E38" s="66"/>
      <c r="F38" s="66"/>
      <c r="G38" s="66"/>
      <c r="H38" s="42"/>
      <c r="I38" s="66"/>
      <c r="J38" s="76"/>
    </row>
    <row r="39" spans="1:10" ht="15.6">
      <c r="A39" s="63"/>
      <c r="B39" s="98" t="s">
        <v>321</v>
      </c>
      <c r="C39" s="65"/>
      <c r="D39" s="65"/>
      <c r="E39" s="66"/>
      <c r="F39" s="66"/>
      <c r="G39" s="66"/>
      <c r="H39" s="42"/>
      <c r="I39" s="66"/>
      <c r="J39" s="85">
        <v>-300000</v>
      </c>
    </row>
    <row r="40" spans="1:10" ht="15.6">
      <c r="A40" s="72"/>
      <c r="B40" s="69"/>
      <c r="C40" s="69"/>
      <c r="D40" s="69"/>
      <c r="E40" s="69"/>
      <c r="F40" s="69"/>
      <c r="G40" s="69"/>
      <c r="H40" s="42"/>
      <c r="I40" s="69"/>
      <c r="J40" s="78"/>
    </row>
    <row r="41" spans="1:10" ht="16.2" thickBot="1">
      <c r="A41" s="72"/>
      <c r="B41" s="65" t="s">
        <v>230</v>
      </c>
      <c r="C41" s="69"/>
      <c r="D41" s="69"/>
      <c r="E41" s="69"/>
      <c r="F41" s="69"/>
      <c r="G41" s="69"/>
      <c r="H41" s="42"/>
      <c r="I41" s="69"/>
      <c r="J41" s="99">
        <f>SUM(J37:J40)</f>
        <v>-300000</v>
      </c>
    </row>
    <row r="42" spans="1:10" ht="16.2" thickTop="1">
      <c r="A42" s="72"/>
      <c r="B42" s="65"/>
      <c r="C42" s="69"/>
      <c r="D42" s="69"/>
      <c r="E42" s="69"/>
      <c r="F42" s="69"/>
      <c r="G42" s="69"/>
      <c r="H42" s="68"/>
      <c r="I42" s="69"/>
      <c r="J42" s="76"/>
    </row>
    <row r="43" spans="1:10" ht="15.6">
      <c r="A43" s="80" t="s">
        <v>1</v>
      </c>
      <c r="B43" s="81"/>
      <c r="C43" s="81"/>
      <c r="D43" s="81"/>
      <c r="E43" s="81"/>
      <c r="F43" s="81"/>
      <c r="G43" s="81"/>
      <c r="H43" s="81"/>
      <c r="I43" s="81"/>
      <c r="J43" s="79">
        <f>SUM(AllocApproved+AllocPending)</f>
        <v>0</v>
      </c>
    </row>
  </sheetData>
  <mergeCells count="4">
    <mergeCell ref="A3:J3"/>
    <mergeCell ref="A26:J26"/>
    <mergeCell ref="A27:J27"/>
    <mergeCell ref="B8:I8"/>
  </mergeCells>
  <printOptions/>
  <pageMargins left="0.7" right="0.7" top="0.75" bottom="0.75" header="0.3" footer="0.3"/>
  <pageSetup fitToHeight="1" fitToWidth="1" horizontalDpi="600" verticalDpi="600" orientation="portrait" scale="11" r:id="rId1"/>
  <headerFooter>
    <oddFooter>&amp;C&amp;"Times New Roman,Regular"&amp;12 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22"/>
  <sheetViews>
    <sheetView workbookViewId="0" topLeftCell="A1">
      <selection activeCell="J14" sqref="J14"/>
    </sheetView>
  </sheetViews>
  <sheetFormatPr defaultColWidth="9.00390625" defaultRowHeight="12.75"/>
  <cols>
    <col min="9" max="9" width="5.50390625" style="0" customWidth="1"/>
    <col min="10" max="10" width="13.50390625" style="0" customWidth="1"/>
  </cols>
  <sheetData>
    <row r="1" spans="1:10" ht="15.6">
      <c r="A1" s="57"/>
      <c r="B1" s="58" t="s">
        <v>309</v>
      </c>
      <c r="C1" s="59"/>
      <c r="D1" s="59"/>
      <c r="E1" s="60"/>
      <c r="F1" s="60"/>
      <c r="G1" s="60"/>
      <c r="H1" s="61"/>
      <c r="I1" s="60"/>
      <c r="J1" s="62"/>
    </row>
    <row r="2" spans="1:10" ht="15.6">
      <c r="A2" s="63"/>
      <c r="B2" s="64"/>
      <c r="C2" s="65"/>
      <c r="D2" s="65"/>
      <c r="E2" s="66"/>
      <c r="F2" s="66"/>
      <c r="G2" s="66"/>
      <c r="H2" s="42"/>
      <c r="I2" s="66"/>
      <c r="J2" s="67"/>
    </row>
    <row r="3" spans="1:10" ht="15.6">
      <c r="A3" s="255" t="s">
        <v>263</v>
      </c>
      <c r="B3" s="256"/>
      <c r="C3" s="256"/>
      <c r="D3" s="256"/>
      <c r="E3" s="256"/>
      <c r="F3" s="256"/>
      <c r="G3" s="256"/>
      <c r="H3" s="256"/>
      <c r="I3" s="256"/>
      <c r="J3" s="257"/>
    </row>
    <row r="4" spans="1:10" ht="15.6">
      <c r="A4" s="63" t="s">
        <v>314</v>
      </c>
      <c r="B4" s="65"/>
      <c r="C4" s="65"/>
      <c r="D4" s="65"/>
      <c r="E4" s="66"/>
      <c r="F4" s="66"/>
      <c r="G4" s="66"/>
      <c r="H4" s="68"/>
      <c r="I4" s="69"/>
      <c r="J4" s="75">
        <v>5176701</v>
      </c>
    </row>
    <row r="5" spans="1:10" ht="15.6">
      <c r="A5" s="63"/>
      <c r="B5" s="65"/>
      <c r="C5" s="65"/>
      <c r="D5" s="65"/>
      <c r="E5" s="66"/>
      <c r="F5" s="66"/>
      <c r="G5" s="66"/>
      <c r="H5" s="68"/>
      <c r="I5" s="69"/>
      <c r="J5" s="76"/>
    </row>
    <row r="6" spans="1:10" ht="15.6">
      <c r="A6" s="63" t="s">
        <v>308</v>
      </c>
      <c r="B6" s="65"/>
      <c r="C6" s="65"/>
      <c r="D6" s="65"/>
      <c r="E6" s="66"/>
      <c r="F6" s="66"/>
      <c r="G6" s="66"/>
      <c r="H6" s="42"/>
      <c r="I6" s="66"/>
      <c r="J6" s="76"/>
    </row>
    <row r="7" spans="1:10" ht="15.6">
      <c r="A7" s="63"/>
      <c r="B7" s="98"/>
      <c r="C7" s="89"/>
      <c r="D7" s="89"/>
      <c r="E7" s="90"/>
      <c r="F7" s="90"/>
      <c r="G7" s="90"/>
      <c r="H7" s="91"/>
      <c r="I7" s="90"/>
      <c r="J7" s="92"/>
    </row>
    <row r="8" spans="1:10" ht="15.6">
      <c r="A8" s="73"/>
      <c r="B8" s="96"/>
      <c r="C8" s="65"/>
      <c r="D8" s="65"/>
      <c r="E8" s="66"/>
      <c r="F8" s="66"/>
      <c r="G8" s="66"/>
      <c r="H8" s="42"/>
      <c r="I8" s="66"/>
      <c r="J8" s="85"/>
    </row>
    <row r="9" spans="1:10" ht="15.6">
      <c r="A9" s="73"/>
      <c r="B9" s="96"/>
      <c r="C9" s="65"/>
      <c r="D9" s="65"/>
      <c r="E9" s="66"/>
      <c r="F9" s="66"/>
      <c r="G9" s="66"/>
      <c r="H9" s="42"/>
      <c r="I9" s="66"/>
      <c r="J9" s="85"/>
    </row>
    <row r="10" spans="1:10" ht="16.2" thickBot="1">
      <c r="A10" s="63" t="s">
        <v>310</v>
      </c>
      <c r="B10" s="65"/>
      <c r="C10" s="65"/>
      <c r="D10" s="65"/>
      <c r="E10" s="66"/>
      <c r="F10" s="66"/>
      <c r="G10" s="66"/>
      <c r="H10" s="42"/>
      <c r="I10" s="66"/>
      <c r="J10" s="77">
        <f>SUM(J4:J9)</f>
        <v>5176701</v>
      </c>
    </row>
    <row r="11" spans="1:10" ht="16.2" thickTop="1">
      <c r="A11" s="63"/>
      <c r="B11" s="65"/>
      <c r="C11" s="65"/>
      <c r="D11" s="65"/>
      <c r="E11" s="66"/>
      <c r="F11" s="66"/>
      <c r="G11" s="66"/>
      <c r="H11" s="42"/>
      <c r="I11" s="66"/>
      <c r="J11" s="76"/>
    </row>
    <row r="12" spans="1:10" ht="15.6">
      <c r="A12" s="72" t="s">
        <v>312</v>
      </c>
      <c r="B12" s="69"/>
      <c r="C12" s="69"/>
      <c r="D12" s="69"/>
      <c r="E12" s="69"/>
      <c r="F12" s="69"/>
      <c r="G12" s="69"/>
      <c r="H12" s="42"/>
      <c r="I12" s="69"/>
      <c r="J12" s="76"/>
    </row>
    <row r="13" spans="1:10" ht="15.6">
      <c r="A13" s="73" t="s">
        <v>307</v>
      </c>
      <c r="B13" s="74"/>
      <c r="C13" s="65"/>
      <c r="D13" s="65"/>
      <c r="E13" s="66"/>
      <c r="F13" s="66"/>
      <c r="G13" s="66"/>
      <c r="H13" s="42"/>
      <c r="I13" s="66"/>
      <c r="J13" s="76"/>
    </row>
    <row r="14" spans="1:10" ht="15.6">
      <c r="A14" s="73"/>
      <c r="B14" s="74"/>
      <c r="C14" s="65" t="s">
        <v>311</v>
      </c>
      <c r="D14" s="65"/>
      <c r="E14" s="66"/>
      <c r="F14" s="66"/>
      <c r="G14" s="66"/>
      <c r="H14" s="42"/>
      <c r="I14" s="66"/>
      <c r="J14" s="76">
        <v>-491459</v>
      </c>
    </row>
    <row r="15" spans="1:10" ht="15.6">
      <c r="A15" s="73"/>
      <c r="B15" s="74"/>
      <c r="C15" s="65"/>
      <c r="D15" s="65"/>
      <c r="E15" s="66"/>
      <c r="F15" s="66"/>
      <c r="G15" s="66"/>
      <c r="H15" s="42"/>
      <c r="I15" s="66"/>
      <c r="J15" s="76"/>
    </row>
    <row r="16" spans="1:10" ht="15.6">
      <c r="A16" s="73"/>
      <c r="B16" s="74"/>
      <c r="C16" s="65"/>
      <c r="D16" s="65"/>
      <c r="E16" s="66"/>
      <c r="F16" s="66"/>
      <c r="G16" s="66"/>
      <c r="H16" s="42"/>
      <c r="I16" s="66"/>
      <c r="J16" s="76"/>
    </row>
    <row r="17" spans="1:10" ht="15.6">
      <c r="A17" s="73"/>
      <c r="B17" s="74"/>
      <c r="C17" s="65"/>
      <c r="D17" s="65"/>
      <c r="E17" s="66"/>
      <c r="F17" s="66"/>
      <c r="G17" s="66"/>
      <c r="H17" s="42"/>
      <c r="I17" s="66"/>
      <c r="J17" s="76"/>
    </row>
    <row r="18" spans="1:10" ht="16.2" thickBot="1">
      <c r="A18" s="72"/>
      <c r="B18" s="65" t="s">
        <v>230</v>
      </c>
      <c r="C18" s="69"/>
      <c r="D18" s="69"/>
      <c r="E18" s="69"/>
      <c r="F18" s="69"/>
      <c r="G18" s="69"/>
      <c r="H18" s="42"/>
      <c r="I18" s="69"/>
      <c r="J18" s="99">
        <f>SUM(J14:J14)</f>
        <v>-491459</v>
      </c>
    </row>
    <row r="19" spans="1:10" ht="16.2" thickTop="1">
      <c r="A19" s="72"/>
      <c r="B19" s="65"/>
      <c r="C19" s="69"/>
      <c r="D19" s="69"/>
      <c r="E19" s="69"/>
      <c r="F19" s="69"/>
      <c r="G19" s="69"/>
      <c r="H19" s="68"/>
      <c r="I19" s="69"/>
      <c r="J19" s="76"/>
    </row>
    <row r="20" spans="1:10" ht="15.6">
      <c r="A20" s="80" t="s">
        <v>1</v>
      </c>
      <c r="B20" s="81"/>
      <c r="C20" s="81"/>
      <c r="D20" s="81"/>
      <c r="E20" s="81"/>
      <c r="F20" s="81"/>
      <c r="G20" s="81"/>
      <c r="H20" s="81"/>
      <c r="I20" s="81"/>
      <c r="J20" s="86">
        <f>SUM(J10,J18)</f>
        <v>4685242</v>
      </c>
    </row>
    <row r="22" ht="15.6">
      <c r="A22" s="5" t="s">
        <v>313</v>
      </c>
    </row>
  </sheetData>
  <mergeCells count="1">
    <mergeCell ref="A3:J3"/>
  </mergeCells>
  <printOptions/>
  <pageMargins left="0.7" right="0.7" top="0.75" bottom="0.75" header="0.3" footer="0.3"/>
  <pageSetup horizontalDpi="600" verticalDpi="600" orientation="portrait" r:id="rId1"/>
  <headerFooter>
    <oddFooter>&amp;C&amp;"Times New Roman,Regular"&amp;11 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K54"/>
  <sheetViews>
    <sheetView view="pageLayout" zoomScale="90" zoomScalePageLayoutView="90" workbookViewId="0" topLeftCell="A7">
      <selection activeCell="K24" sqref="K24"/>
    </sheetView>
  </sheetViews>
  <sheetFormatPr defaultColWidth="9.125" defaultRowHeight="12.75"/>
  <cols>
    <col min="1" max="1" width="9.125" style="144" customWidth="1"/>
    <col min="2" max="2" width="15.00390625" style="144" bestFit="1" customWidth="1"/>
    <col min="3" max="7" width="9.125" style="144" customWidth="1"/>
    <col min="8" max="8" width="5.50390625" style="144" customWidth="1"/>
    <col min="9" max="9" width="5.875" style="144" customWidth="1"/>
    <col min="10" max="10" width="6.625" style="144" customWidth="1"/>
    <col min="11" max="11" width="15.125" style="140" customWidth="1"/>
    <col min="12" max="16384" width="9.125" style="144" customWidth="1"/>
  </cols>
  <sheetData>
    <row r="1" spans="1:11" ht="15.6">
      <c r="A1" s="103"/>
      <c r="B1" s="104" t="s">
        <v>355</v>
      </c>
      <c r="C1" s="105"/>
      <c r="D1" s="105"/>
      <c r="E1" s="106"/>
      <c r="F1" s="106"/>
      <c r="G1" s="106"/>
      <c r="H1" s="107"/>
      <c r="I1" s="107"/>
      <c r="J1" s="106"/>
      <c r="K1" s="108"/>
    </row>
    <row r="2" spans="1:11" ht="15.6">
      <c r="A2" s="110"/>
      <c r="B2" s="111"/>
      <c r="C2" s="112"/>
      <c r="D2" s="112"/>
      <c r="E2" s="113"/>
      <c r="F2" s="113"/>
      <c r="G2" s="113"/>
      <c r="H2" s="114"/>
      <c r="I2" s="114"/>
      <c r="J2" s="113"/>
      <c r="K2" s="115"/>
    </row>
    <row r="3" spans="1:11" ht="15.6">
      <c r="A3" s="261" t="s">
        <v>263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15.6">
      <c r="A4" s="110" t="s">
        <v>356</v>
      </c>
      <c r="B4" s="112"/>
      <c r="C4" s="112"/>
      <c r="D4" s="112"/>
      <c r="E4" s="113"/>
      <c r="F4" s="113"/>
      <c r="G4" s="113"/>
      <c r="H4" s="116"/>
      <c r="I4" s="116"/>
      <c r="J4" s="117"/>
      <c r="K4" s="118">
        <v>5994110</v>
      </c>
    </row>
    <row r="5" spans="1:11" ht="15.6">
      <c r="A5" s="110"/>
      <c r="B5" s="112"/>
      <c r="C5" s="112"/>
      <c r="D5" s="112"/>
      <c r="E5" s="113"/>
      <c r="F5" s="113"/>
      <c r="G5" s="113"/>
      <c r="H5" s="116"/>
      <c r="I5" s="116"/>
      <c r="J5" s="117"/>
      <c r="K5" s="119"/>
    </row>
    <row r="6" spans="1:11" ht="15.6">
      <c r="A6" s="110" t="s">
        <v>350</v>
      </c>
      <c r="B6" s="112"/>
      <c r="C6" s="112"/>
      <c r="D6" s="112"/>
      <c r="E6" s="113"/>
      <c r="F6" s="113"/>
      <c r="G6" s="113"/>
      <c r="H6" s="114"/>
      <c r="I6" s="114"/>
      <c r="J6" s="113"/>
      <c r="K6" s="119"/>
    </row>
    <row r="7" spans="1:11" ht="15.6">
      <c r="A7" s="110"/>
      <c r="B7" s="112" t="s">
        <v>346</v>
      </c>
      <c r="C7" s="142"/>
      <c r="D7" s="112"/>
      <c r="E7" s="113"/>
      <c r="F7" s="113"/>
      <c r="G7" s="113"/>
      <c r="H7" s="114"/>
      <c r="I7" s="114"/>
      <c r="J7" s="113"/>
      <c r="K7" s="130"/>
    </row>
    <row r="8" spans="1:11" ht="15.6">
      <c r="A8" s="110"/>
      <c r="B8" s="112"/>
      <c r="C8" s="121"/>
      <c r="D8" s="121"/>
      <c r="E8" s="151"/>
      <c r="F8" s="151"/>
      <c r="G8" s="151"/>
      <c r="H8" s="152"/>
      <c r="I8" s="152"/>
      <c r="J8" s="150"/>
      <c r="K8" s="119"/>
    </row>
    <row r="9" spans="1:11" ht="15.6">
      <c r="A9" s="120"/>
      <c r="B9" s="112"/>
      <c r="K9" s="160"/>
    </row>
    <row r="10" spans="1:11" ht="15.6">
      <c r="A10" s="120"/>
      <c r="B10" s="161"/>
      <c r="C10" s="145"/>
      <c r="D10" s="112"/>
      <c r="E10" s="113"/>
      <c r="F10" s="113"/>
      <c r="G10" s="113"/>
      <c r="H10" s="114"/>
      <c r="I10" s="114"/>
      <c r="J10" s="113"/>
      <c r="K10" s="119"/>
    </row>
    <row r="11" spans="1:11" ht="15.6">
      <c r="A11" s="120"/>
      <c r="B11" s="112"/>
      <c r="C11" s="145"/>
      <c r="D11" s="112"/>
      <c r="E11" s="113"/>
      <c r="F11" s="113"/>
      <c r="G11" s="113"/>
      <c r="H11" s="114"/>
      <c r="I11" s="114"/>
      <c r="J11" s="113"/>
      <c r="K11" s="119"/>
    </row>
    <row r="12" spans="1:11" ht="15.6">
      <c r="A12" s="120"/>
      <c r="B12" s="112"/>
      <c r="C12" s="145"/>
      <c r="D12" s="112"/>
      <c r="E12" s="113"/>
      <c r="F12" s="113"/>
      <c r="G12" s="113"/>
      <c r="H12" s="114"/>
      <c r="I12" s="114"/>
      <c r="J12" s="113"/>
      <c r="K12" s="119"/>
    </row>
    <row r="13" spans="1:11" ht="15.6">
      <c r="A13" s="120"/>
      <c r="B13" s="121"/>
      <c r="C13" s="128"/>
      <c r="D13" s="112"/>
      <c r="E13" s="113"/>
      <c r="F13" s="113"/>
      <c r="G13" s="113"/>
      <c r="H13" s="114"/>
      <c r="I13" s="114"/>
      <c r="J13" s="113"/>
      <c r="K13" s="119"/>
    </row>
    <row r="14" spans="1:11" ht="16.2" thickBot="1">
      <c r="A14" s="110" t="s">
        <v>351</v>
      </c>
      <c r="B14" s="112"/>
      <c r="C14" s="112"/>
      <c r="D14" s="112"/>
      <c r="E14" s="113"/>
      <c r="F14" s="113"/>
      <c r="G14" s="113"/>
      <c r="H14" s="114"/>
      <c r="I14" s="114"/>
      <c r="J14" s="113"/>
      <c r="K14" s="123">
        <f>SUM(K4:K12)</f>
        <v>5994110</v>
      </c>
    </row>
    <row r="15" spans="1:11" ht="16.2" thickTop="1">
      <c r="A15" s="110"/>
      <c r="B15" s="112"/>
      <c r="C15" s="112"/>
      <c r="D15" s="112"/>
      <c r="E15" s="113"/>
      <c r="F15" s="113"/>
      <c r="G15" s="113"/>
      <c r="H15" s="114"/>
      <c r="I15" s="114"/>
      <c r="J15" s="113"/>
      <c r="K15" s="119"/>
    </row>
    <row r="16" spans="1:11" ht="15.6">
      <c r="A16" s="124" t="s">
        <v>347</v>
      </c>
      <c r="B16" s="117"/>
      <c r="C16" s="117"/>
      <c r="D16" s="117"/>
      <c r="E16" s="117"/>
      <c r="F16" s="117"/>
      <c r="G16" s="117"/>
      <c r="H16" s="114"/>
      <c r="I16" s="114"/>
      <c r="J16" s="117"/>
      <c r="K16" s="119"/>
    </row>
    <row r="17" spans="1:11" ht="15.6">
      <c r="A17" s="120" t="s">
        <v>352</v>
      </c>
      <c r="B17" s="125"/>
      <c r="C17" s="112"/>
      <c r="D17" s="112"/>
      <c r="E17" s="113"/>
      <c r="F17" s="113"/>
      <c r="G17" s="113"/>
      <c r="H17" s="114"/>
      <c r="I17" s="114"/>
      <c r="J17" s="113"/>
      <c r="K17" s="119"/>
    </row>
    <row r="18" spans="1:11" ht="15.6">
      <c r="A18" s="120"/>
      <c r="B18" s="112" t="s">
        <v>357</v>
      </c>
      <c r="C18" s="164"/>
      <c r="D18" s="164"/>
      <c r="E18" s="164"/>
      <c r="F18" s="164"/>
      <c r="G18" s="164"/>
      <c r="H18" s="164"/>
      <c r="I18" s="164"/>
      <c r="J18" s="164"/>
      <c r="K18" s="119">
        <v>-250000</v>
      </c>
    </row>
    <row r="19" spans="1:11" ht="15.6">
      <c r="A19" s="120"/>
      <c r="B19" s="161"/>
      <c r="K19" s="143"/>
    </row>
    <row r="20" spans="1:11" ht="15.6">
      <c r="A20" s="120"/>
      <c r="B20" s="125"/>
      <c r="C20" s="128"/>
      <c r="D20" s="112"/>
      <c r="E20" s="113"/>
      <c r="F20" s="113"/>
      <c r="G20" s="113"/>
      <c r="H20" s="114"/>
      <c r="I20" s="114"/>
      <c r="J20" s="113"/>
      <c r="K20" s="119"/>
    </row>
    <row r="21" spans="1:11" ht="16.2" thickBot="1">
      <c r="A21" s="163" t="s">
        <v>348</v>
      </c>
      <c r="C21" s="157"/>
      <c r="D21" s="157"/>
      <c r="E21" s="157"/>
      <c r="F21" s="157"/>
      <c r="G21" s="157"/>
      <c r="H21" s="158"/>
      <c r="I21" s="158"/>
      <c r="J21" s="157"/>
      <c r="K21" s="159">
        <f>SUM(K18:K20)</f>
        <v>-250000</v>
      </c>
    </row>
    <row r="22" spans="1:11" ht="15.75" customHeight="1" thickTop="1">
      <c r="A22" s="124"/>
      <c r="C22" s="117"/>
      <c r="D22" s="117"/>
      <c r="E22" s="117"/>
      <c r="F22" s="117"/>
      <c r="G22" s="117"/>
      <c r="H22" s="114"/>
      <c r="I22" s="114"/>
      <c r="J22" s="117"/>
      <c r="K22" s="162"/>
    </row>
    <row r="23" spans="1:11" ht="15.6">
      <c r="A23" s="124"/>
      <c r="B23" s="112"/>
      <c r="C23" s="117"/>
      <c r="D23" s="117"/>
      <c r="E23" s="117"/>
      <c r="F23" s="117"/>
      <c r="G23" s="117"/>
      <c r="H23" s="116"/>
      <c r="I23" s="116"/>
      <c r="J23" s="117"/>
      <c r="K23" s="119"/>
    </row>
    <row r="24" spans="1:11" ht="15.6">
      <c r="A24" s="131" t="s">
        <v>1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3">
        <f>SUM(UnallocApproved+UnallocPending)</f>
        <v>5744110</v>
      </c>
    </row>
    <row r="25" spans="1:11" ht="12.75">
      <c r="A25" s="264"/>
      <c r="B25" s="265"/>
      <c r="C25" s="265"/>
      <c r="D25" s="265"/>
      <c r="E25" s="265"/>
      <c r="F25" s="265"/>
      <c r="G25" s="265"/>
      <c r="H25" s="265"/>
      <c r="I25" s="265"/>
      <c r="J25" s="265"/>
      <c r="K25" s="266"/>
    </row>
    <row r="26" spans="1:11" ht="15.6">
      <c r="A26" s="261" t="s">
        <v>264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3"/>
    </row>
    <row r="27" spans="1:11" ht="15.6">
      <c r="A27" s="110" t="s">
        <v>361</v>
      </c>
      <c r="B27" s="112"/>
      <c r="C27" s="112"/>
      <c r="D27" s="112"/>
      <c r="E27" s="113"/>
      <c r="F27" s="113"/>
      <c r="G27" s="113"/>
      <c r="H27" s="116"/>
      <c r="I27" s="116"/>
      <c r="J27" s="117"/>
      <c r="K27" s="118">
        <v>1430622</v>
      </c>
    </row>
    <row r="28" spans="1:11" ht="15.6">
      <c r="A28" s="110"/>
      <c r="B28" s="153">
        <v>855006</v>
      </c>
      <c r="C28" s="112" t="s">
        <v>358</v>
      </c>
      <c r="D28" s="112"/>
      <c r="E28" s="113"/>
      <c r="F28" s="113"/>
      <c r="G28" s="113"/>
      <c r="H28" s="116"/>
      <c r="I28" s="116"/>
      <c r="J28" s="117"/>
      <c r="K28" s="148"/>
    </row>
    <row r="29" spans="1:11" ht="15.6">
      <c r="A29" s="110"/>
      <c r="B29" s="153">
        <v>50616</v>
      </c>
      <c r="C29" s="112" t="s">
        <v>359</v>
      </c>
      <c r="D29" s="112"/>
      <c r="E29" s="113"/>
      <c r="F29" s="113"/>
      <c r="G29" s="113"/>
      <c r="H29" s="116"/>
      <c r="I29" s="116"/>
      <c r="J29" s="117"/>
      <c r="K29" s="148"/>
    </row>
    <row r="30" spans="1:11" ht="15.6">
      <c r="A30" s="110"/>
      <c r="B30" s="153">
        <v>525000</v>
      </c>
      <c r="C30" s="112" t="s">
        <v>360</v>
      </c>
      <c r="D30" s="112"/>
      <c r="E30" s="113"/>
      <c r="F30" s="113"/>
      <c r="G30" s="113"/>
      <c r="H30" s="116"/>
      <c r="I30" s="116"/>
      <c r="J30" s="117"/>
      <c r="K30" s="119"/>
    </row>
    <row r="31" spans="1:11" ht="35.25" customHeight="1">
      <c r="A31" s="110"/>
      <c r="B31" s="154"/>
      <c r="C31" s="269"/>
      <c r="D31" s="269"/>
      <c r="E31" s="269"/>
      <c r="F31" s="269"/>
      <c r="G31" s="269"/>
      <c r="H31" s="116"/>
      <c r="I31" s="116"/>
      <c r="J31" s="117"/>
      <c r="K31" s="119"/>
    </row>
    <row r="32" spans="1:11" ht="15.6">
      <c r="A32" s="110"/>
      <c r="B32" s="153"/>
      <c r="C32" s="112"/>
      <c r="D32" s="112"/>
      <c r="E32" s="113"/>
      <c r="F32" s="113"/>
      <c r="G32" s="113"/>
      <c r="H32" s="116"/>
      <c r="I32" s="116"/>
      <c r="J32" s="117"/>
      <c r="K32" s="119"/>
    </row>
    <row r="33" spans="1:11" ht="15.6">
      <c r="A33" s="110"/>
      <c r="B33" s="153"/>
      <c r="C33" s="112"/>
      <c r="D33" s="112"/>
      <c r="E33" s="113"/>
      <c r="F33" s="113"/>
      <c r="G33" s="113"/>
      <c r="H33" s="116"/>
      <c r="I33" s="116"/>
      <c r="J33" s="117"/>
      <c r="K33" s="119"/>
    </row>
    <row r="34" spans="1:11" ht="15.6">
      <c r="A34" s="110"/>
      <c r="B34" s="153"/>
      <c r="C34" s="112"/>
      <c r="D34" s="112"/>
      <c r="E34" s="113"/>
      <c r="F34" s="113"/>
      <c r="G34" s="113"/>
      <c r="H34" s="116"/>
      <c r="I34" s="116"/>
      <c r="J34" s="117"/>
      <c r="K34" s="119"/>
    </row>
    <row r="35" spans="1:11" ht="15.6">
      <c r="A35" s="110" t="s">
        <v>350</v>
      </c>
      <c r="B35" s="112"/>
      <c r="C35" s="112"/>
      <c r="D35" s="112"/>
      <c r="E35" s="113"/>
      <c r="F35" s="113"/>
      <c r="G35" s="113"/>
      <c r="H35" s="114"/>
      <c r="I35" s="114"/>
      <c r="J35" s="113"/>
      <c r="K35" s="119"/>
    </row>
    <row r="36" spans="1:11" ht="15.6">
      <c r="A36" s="110"/>
      <c r="K36" s="130"/>
    </row>
    <row r="37" spans="1:11" ht="15.6">
      <c r="A37" s="110"/>
      <c r="K37" s="130"/>
    </row>
    <row r="38" spans="1:11" ht="15.6">
      <c r="A38" s="110"/>
      <c r="B38" s="145"/>
      <c r="K38" s="130"/>
    </row>
    <row r="39" spans="1:11" ht="15.6">
      <c r="A39" s="134"/>
      <c r="B39" s="145"/>
      <c r="K39" s="130"/>
    </row>
    <row r="40" spans="1:11" ht="15.6">
      <c r="A40" s="134"/>
      <c r="B40" s="145"/>
      <c r="C40" s="136"/>
      <c r="D40" s="112"/>
      <c r="E40" s="113"/>
      <c r="F40" s="113"/>
      <c r="G40" s="113"/>
      <c r="H40" s="114"/>
      <c r="I40" s="114"/>
      <c r="J40" s="113"/>
      <c r="K40" s="122"/>
    </row>
    <row r="41" spans="1:11" ht="15.6">
      <c r="A41" s="134"/>
      <c r="B41" s="145"/>
      <c r="C41" s="136"/>
      <c r="D41" s="112"/>
      <c r="E41" s="113"/>
      <c r="F41" s="113"/>
      <c r="G41" s="113"/>
      <c r="H41" s="114"/>
      <c r="I41" s="114"/>
      <c r="J41" s="113"/>
      <c r="K41" s="122"/>
    </row>
    <row r="42" spans="1:11" ht="15.6">
      <c r="A42" s="134"/>
      <c r="B42" s="145"/>
      <c r="C42" s="136"/>
      <c r="D42" s="112"/>
      <c r="E42" s="113"/>
      <c r="F42" s="113"/>
      <c r="G42" s="113"/>
      <c r="H42" s="114"/>
      <c r="I42" s="114"/>
      <c r="J42" s="113"/>
      <c r="K42" s="122"/>
    </row>
    <row r="43" spans="1:11" ht="16.2" thickBot="1">
      <c r="A43" s="110" t="s">
        <v>353</v>
      </c>
      <c r="B43" s="112"/>
      <c r="C43" s="112"/>
      <c r="D43" s="112"/>
      <c r="E43" s="113"/>
      <c r="F43" s="113"/>
      <c r="G43" s="113"/>
      <c r="H43" s="114"/>
      <c r="I43" s="114"/>
      <c r="J43" s="113"/>
      <c r="K43" s="123">
        <f>SUM(K27:K41)</f>
        <v>1430622</v>
      </c>
    </row>
    <row r="44" spans="1:11" ht="16.2" thickTop="1">
      <c r="A44" s="110"/>
      <c r="B44" s="112"/>
      <c r="C44" s="112"/>
      <c r="D44" s="112"/>
      <c r="E44" s="113"/>
      <c r="F44" s="113"/>
      <c r="G44" s="113"/>
      <c r="H44" s="114"/>
      <c r="I44" s="114"/>
      <c r="J44" s="113"/>
      <c r="K44" s="119"/>
    </row>
    <row r="45" spans="1:11" ht="15.6">
      <c r="A45" s="124" t="s">
        <v>349</v>
      </c>
      <c r="B45" s="117"/>
      <c r="C45" s="117"/>
      <c r="D45" s="117"/>
      <c r="E45" s="117"/>
      <c r="F45" s="117"/>
      <c r="G45" s="117"/>
      <c r="H45" s="114"/>
      <c r="I45" s="114"/>
      <c r="J45" s="117"/>
      <c r="K45" s="119"/>
    </row>
    <row r="46" spans="1:11" ht="15.6">
      <c r="A46" s="120" t="s">
        <v>354</v>
      </c>
      <c r="B46" s="125"/>
      <c r="C46" s="112"/>
      <c r="D46" s="112"/>
      <c r="E46" s="113"/>
      <c r="F46" s="113"/>
      <c r="G46" s="113"/>
      <c r="H46" s="114"/>
      <c r="I46" s="114"/>
      <c r="J46" s="113"/>
      <c r="K46" s="119"/>
    </row>
    <row r="47" spans="1:11" ht="15.6">
      <c r="A47" s="110"/>
      <c r="B47" s="145"/>
      <c r="C47" s="112"/>
      <c r="D47" s="112"/>
      <c r="E47" s="113"/>
      <c r="F47" s="113"/>
      <c r="G47" s="113"/>
      <c r="H47" s="114"/>
      <c r="I47" s="114"/>
      <c r="J47" s="113"/>
      <c r="K47" s="147"/>
    </row>
    <row r="48" spans="1:11" ht="15.6">
      <c r="A48" s="124"/>
      <c r="B48" s="155"/>
      <c r="C48" s="117"/>
      <c r="D48" s="117"/>
      <c r="E48" s="117"/>
      <c r="F48" s="117"/>
      <c r="G48" s="117"/>
      <c r="H48" s="114"/>
      <c r="I48" s="114"/>
      <c r="J48" s="117"/>
      <c r="K48" s="156"/>
    </row>
    <row r="49" spans="1:11" ht="15.6">
      <c r="A49" s="124"/>
      <c r="B49" s="155"/>
      <c r="C49" s="117"/>
      <c r="D49" s="117"/>
      <c r="E49" s="117"/>
      <c r="F49" s="117"/>
      <c r="G49" s="117"/>
      <c r="H49" s="114"/>
      <c r="I49" s="114"/>
      <c r="J49" s="117"/>
      <c r="K49" s="156"/>
    </row>
    <row r="50" spans="1:11" ht="16.2" thickBot="1">
      <c r="A50" s="124"/>
      <c r="B50" s="112" t="s">
        <v>230</v>
      </c>
      <c r="C50" s="117"/>
      <c r="D50" s="117"/>
      <c r="E50" s="117"/>
      <c r="F50" s="117"/>
      <c r="G50" s="117"/>
      <c r="H50" s="114"/>
      <c r="I50" s="114"/>
      <c r="J50" s="117"/>
      <c r="K50" s="123">
        <f>SUM(K45:K48)</f>
        <v>0</v>
      </c>
    </row>
    <row r="51" spans="1:11" ht="16.2" thickTop="1">
      <c r="A51" s="124"/>
      <c r="B51" s="112"/>
      <c r="C51" s="117"/>
      <c r="D51" s="117"/>
      <c r="E51" s="117"/>
      <c r="F51" s="117"/>
      <c r="G51" s="117"/>
      <c r="H51" s="116"/>
      <c r="I51" s="116"/>
      <c r="J51" s="117"/>
      <c r="K51" s="119"/>
    </row>
    <row r="52" spans="1:11" ht="15.6">
      <c r="A52" s="131" t="s">
        <v>1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8">
        <f>SUM(AllocApproved+AllocPending)</f>
        <v>1430622</v>
      </c>
    </row>
    <row r="54" ht="12.75">
      <c r="A54" s="165"/>
    </row>
  </sheetData>
  <mergeCells count="4">
    <mergeCell ref="A3:K3"/>
    <mergeCell ref="A25:K25"/>
    <mergeCell ref="A26:K26"/>
    <mergeCell ref="C31:G31"/>
  </mergeCells>
  <printOptions/>
  <pageMargins left="0.7" right="0.7" top="0.75" bottom="0.75" header="0.3" footer="0.3"/>
  <pageSetup fitToHeight="1" fitToWidth="1" horizontalDpi="600" verticalDpi="600" orientation="portrait" scale="83" r:id="rId1"/>
  <headerFooter>
    <oddHeader>&amp;R&amp;"Times New Roman,Regular"&amp;12Updated as of &amp;D
</oddHeader>
    <oddFooter>&amp;C&amp;"Times New Roman,Regular"9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  <pageSetUpPr fitToPage="1"/>
  </sheetPr>
  <dimension ref="A1:L53"/>
  <sheetViews>
    <sheetView view="pageLayout" showRuler="0" workbookViewId="0" topLeftCell="A1">
      <selection activeCell="N35" sqref="N35"/>
    </sheetView>
  </sheetViews>
  <sheetFormatPr defaultColWidth="9.125" defaultRowHeight="12.75"/>
  <cols>
    <col min="1" max="1" width="7.875" style="177" customWidth="1"/>
    <col min="2" max="2" width="12.625" style="194" customWidth="1"/>
    <col min="3" max="3" width="7.00390625" style="177" customWidth="1"/>
    <col min="4" max="4" width="7.50390625" style="177" customWidth="1"/>
    <col min="5" max="5" width="8.125" style="177" customWidth="1"/>
    <col min="6" max="6" width="7.625" style="177" customWidth="1"/>
    <col min="7" max="7" width="8.125" style="177" customWidth="1"/>
    <col min="8" max="8" width="10.375" style="177" customWidth="1"/>
    <col min="9" max="9" width="8.375" style="177" customWidth="1"/>
    <col min="10" max="10" width="11.50390625" style="177" customWidth="1"/>
    <col min="11" max="11" width="12.875" style="194" customWidth="1"/>
    <col min="12" max="12" width="12.875" style="177" customWidth="1"/>
    <col min="13" max="16384" width="9.125" style="177" customWidth="1"/>
  </cols>
  <sheetData>
    <row r="1" spans="1:11" ht="14.25" customHeight="1">
      <c r="A1" s="112"/>
      <c r="B1" s="270" t="s">
        <v>355</v>
      </c>
      <c r="C1" s="270"/>
      <c r="D1" s="270"/>
      <c r="E1" s="270"/>
      <c r="F1" s="270"/>
      <c r="G1" s="270"/>
      <c r="H1" s="270"/>
      <c r="I1" s="270"/>
      <c r="J1" s="270"/>
      <c r="K1" s="200"/>
    </row>
    <row r="2" spans="1:12" ht="17.25" customHeight="1">
      <c r="A2" s="112"/>
      <c r="B2" s="184"/>
      <c r="C2" s="112"/>
      <c r="D2" s="112"/>
      <c r="E2" s="113"/>
      <c r="F2" s="113"/>
      <c r="G2" s="113"/>
      <c r="H2" s="114"/>
      <c r="I2" s="114"/>
      <c r="J2" s="113"/>
      <c r="K2" s="200"/>
      <c r="L2" s="166"/>
    </row>
    <row r="3" spans="1:12" ht="15.6">
      <c r="A3" s="261" t="s">
        <v>263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  <c r="L3" s="166"/>
    </row>
    <row r="4" spans="1:12" ht="15.6">
      <c r="A4" s="110" t="s">
        <v>356</v>
      </c>
      <c r="B4" s="189"/>
      <c r="C4" s="112"/>
      <c r="D4" s="112"/>
      <c r="E4" s="113"/>
      <c r="F4" s="113"/>
      <c r="G4" s="113"/>
      <c r="H4" s="116"/>
      <c r="I4" s="116"/>
      <c r="J4" s="117"/>
      <c r="K4" s="201">
        <v>5994110</v>
      </c>
      <c r="L4" s="174"/>
    </row>
    <row r="5" spans="1:12" ht="15.6">
      <c r="A5" s="110"/>
      <c r="B5" s="189"/>
      <c r="C5" s="112"/>
      <c r="D5" s="112"/>
      <c r="E5" s="113"/>
      <c r="F5" s="113"/>
      <c r="G5" s="113"/>
      <c r="H5" s="116"/>
      <c r="I5" s="116"/>
      <c r="J5" s="117"/>
      <c r="K5" s="199"/>
      <c r="L5" s="167"/>
    </row>
    <row r="6" spans="1:12" ht="15.6">
      <c r="A6" s="110" t="s">
        <v>378</v>
      </c>
      <c r="B6" s="189"/>
      <c r="C6" s="112"/>
      <c r="D6" s="112"/>
      <c r="E6" s="113"/>
      <c r="F6" s="113"/>
      <c r="G6" s="113"/>
      <c r="H6" s="114"/>
      <c r="I6" s="114"/>
      <c r="J6" s="113"/>
      <c r="K6" s="199"/>
      <c r="L6" s="166"/>
    </row>
    <row r="7" spans="1:12" ht="15.6">
      <c r="A7" s="110"/>
      <c r="B7" s="185">
        <v>-1662000</v>
      </c>
      <c r="C7" s="112" t="s">
        <v>364</v>
      </c>
      <c r="D7" s="112"/>
      <c r="E7" s="113"/>
      <c r="F7" s="113"/>
      <c r="G7" s="113"/>
      <c r="H7" s="114"/>
      <c r="I7" s="114"/>
      <c r="J7" s="113"/>
      <c r="K7" s="202">
        <v>-1662000</v>
      </c>
      <c r="L7" s="166"/>
    </row>
    <row r="8" spans="1:12" ht="15.6">
      <c r="A8" s="110"/>
      <c r="B8" s="186">
        <v>-250000</v>
      </c>
      <c r="C8" s="175" t="s">
        <v>375</v>
      </c>
      <c r="D8" s="112"/>
      <c r="E8" s="113"/>
      <c r="F8" s="113"/>
      <c r="G8" s="113"/>
      <c r="H8" s="114"/>
      <c r="I8" s="114"/>
      <c r="J8" s="113"/>
      <c r="K8" s="196">
        <v>-250000</v>
      </c>
      <c r="L8" s="166"/>
    </row>
    <row r="9" spans="1:12" ht="15.6">
      <c r="A9" s="110"/>
      <c r="B9" s="187">
        <v>323340</v>
      </c>
      <c r="C9" s="175" t="s">
        <v>371</v>
      </c>
      <c r="D9" s="175"/>
      <c r="E9" s="175"/>
      <c r="F9" s="175"/>
      <c r="G9" s="175"/>
      <c r="H9" s="175"/>
      <c r="I9" s="175"/>
      <c r="J9" s="175"/>
      <c r="K9" s="199">
        <v>323340</v>
      </c>
      <c r="L9" s="169"/>
    </row>
    <row r="10" spans="1:12" ht="15.6">
      <c r="A10" s="110"/>
      <c r="B10" s="188">
        <v>-270000</v>
      </c>
      <c r="C10" s="145" t="s">
        <v>372</v>
      </c>
      <c r="D10" s="145"/>
      <c r="E10" s="145"/>
      <c r="F10" s="145"/>
      <c r="G10" s="145"/>
      <c r="H10" s="145"/>
      <c r="I10" s="145"/>
      <c r="J10" s="145"/>
      <c r="K10" s="196">
        <v>-270000</v>
      </c>
      <c r="L10" s="169"/>
    </row>
    <row r="11" spans="1:12" ht="15.6">
      <c r="A11" s="110"/>
      <c r="B11" s="187">
        <v>-37000</v>
      </c>
      <c r="C11" s="145" t="s">
        <v>363</v>
      </c>
      <c r="D11" s="112"/>
      <c r="E11" s="113"/>
      <c r="F11" s="113"/>
      <c r="G11" s="113"/>
      <c r="H11" s="114"/>
      <c r="I11" s="114"/>
      <c r="J11" s="113"/>
      <c r="K11" s="196">
        <v>-37000</v>
      </c>
      <c r="L11" s="169"/>
    </row>
    <row r="12" spans="1:12" ht="15.6">
      <c r="A12" s="120"/>
      <c r="B12" s="185">
        <v>-225000</v>
      </c>
      <c r="C12" s="5" t="s">
        <v>369</v>
      </c>
      <c r="K12" s="196">
        <v>-225000</v>
      </c>
      <c r="L12" s="166"/>
    </row>
    <row r="13" spans="1:12" ht="15.6">
      <c r="A13" s="120"/>
      <c r="B13" s="185">
        <v>-2000</v>
      </c>
      <c r="C13" s="5" t="s">
        <v>370</v>
      </c>
      <c r="K13" s="196">
        <v>-2000</v>
      </c>
      <c r="L13" s="166"/>
    </row>
    <row r="14" spans="1:12" ht="15.6">
      <c r="A14" s="120"/>
      <c r="B14" s="182">
        <v>-152000</v>
      </c>
      <c r="C14" s="175" t="s">
        <v>365</v>
      </c>
      <c r="D14" s="175"/>
      <c r="E14" s="175"/>
      <c r="F14" s="175"/>
      <c r="G14" s="175"/>
      <c r="H14" s="175"/>
      <c r="I14" s="175"/>
      <c r="J14" s="175"/>
      <c r="K14" s="202">
        <v>-152000</v>
      </c>
      <c r="L14" s="166"/>
    </row>
    <row r="15" spans="1:12" ht="15.6">
      <c r="A15" s="120"/>
      <c r="B15" s="176">
        <v>-15000</v>
      </c>
      <c r="C15" s="175" t="s">
        <v>368</v>
      </c>
      <c r="D15" s="175"/>
      <c r="E15" s="175"/>
      <c r="F15" s="175"/>
      <c r="G15" s="175"/>
      <c r="H15" s="175"/>
      <c r="I15" s="175"/>
      <c r="J15" s="175"/>
      <c r="K15" s="202">
        <v>-15000</v>
      </c>
      <c r="L15" s="166"/>
    </row>
    <row r="16" spans="1:12" ht="15.6">
      <c r="A16" s="120"/>
      <c r="B16" s="187">
        <v>-130703</v>
      </c>
      <c r="C16" s="112" t="s">
        <v>374</v>
      </c>
      <c r="D16" s="112"/>
      <c r="E16" s="113"/>
      <c r="F16" s="113"/>
      <c r="G16" s="113"/>
      <c r="H16" s="114"/>
      <c r="I16" s="114"/>
      <c r="J16" s="113"/>
      <c r="K16" s="196">
        <v>-130703</v>
      </c>
      <c r="L16" s="166"/>
    </row>
    <row r="17" spans="1:12" ht="15.6">
      <c r="A17" s="120"/>
      <c r="B17" s="182"/>
      <c r="C17" s="175"/>
      <c r="D17" s="175"/>
      <c r="E17" s="175"/>
      <c r="F17" s="175"/>
      <c r="G17" s="175"/>
      <c r="H17" s="175"/>
      <c r="I17" s="175"/>
      <c r="J17" s="175"/>
      <c r="K17" s="202"/>
      <c r="L17" s="166"/>
    </row>
    <row r="18" spans="1:12" ht="15.6">
      <c r="A18" s="120"/>
      <c r="B18" s="185"/>
      <c r="C18" s="5"/>
      <c r="K18" s="203"/>
      <c r="L18" s="166"/>
    </row>
    <row r="19" spans="1:12" ht="16.2" thickBot="1">
      <c r="A19" s="110" t="s">
        <v>379</v>
      </c>
      <c r="B19" s="189"/>
      <c r="C19" s="112"/>
      <c r="D19" s="112"/>
      <c r="E19" s="113"/>
      <c r="F19" s="113"/>
      <c r="G19" s="113"/>
      <c r="H19" s="114"/>
      <c r="I19" s="114"/>
      <c r="J19" s="113"/>
      <c r="K19" s="204">
        <f>SUM(K4:K18)</f>
        <v>3573747</v>
      </c>
      <c r="L19" s="166"/>
    </row>
    <row r="20" spans="1:12" ht="16.2" thickTop="1">
      <c r="A20" s="110"/>
      <c r="B20" s="189"/>
      <c r="C20" s="112"/>
      <c r="D20" s="112"/>
      <c r="E20" s="113"/>
      <c r="F20" s="113"/>
      <c r="G20" s="113"/>
      <c r="H20" s="114"/>
      <c r="I20" s="114"/>
      <c r="J20" s="113"/>
      <c r="K20" s="199"/>
      <c r="L20" s="166"/>
    </row>
    <row r="21" spans="1:12" ht="15.6">
      <c r="A21" s="124" t="s">
        <v>376</v>
      </c>
      <c r="B21" s="190"/>
      <c r="C21" s="117"/>
      <c r="D21" s="117"/>
      <c r="E21" s="117"/>
      <c r="F21" s="117"/>
      <c r="G21" s="117"/>
      <c r="H21" s="114"/>
      <c r="I21" s="114"/>
      <c r="J21" s="117"/>
      <c r="K21" s="199"/>
      <c r="L21" s="166"/>
    </row>
    <row r="22" spans="1:12" ht="15.6">
      <c r="A22" s="120" t="s">
        <v>380</v>
      </c>
      <c r="B22" s="189"/>
      <c r="C22" s="112"/>
      <c r="D22" s="112"/>
      <c r="E22" s="113"/>
      <c r="F22" s="113"/>
      <c r="G22" s="113"/>
      <c r="H22" s="114"/>
      <c r="I22" s="114"/>
      <c r="J22" s="113"/>
      <c r="K22" s="199"/>
      <c r="L22" s="166"/>
    </row>
    <row r="23" spans="1:12" ht="15.6">
      <c r="A23" s="120"/>
      <c r="B23" s="187"/>
      <c r="C23" s="112"/>
      <c r="D23" s="112"/>
      <c r="E23" s="113"/>
      <c r="F23" s="113"/>
      <c r="G23" s="113"/>
      <c r="H23" s="114"/>
      <c r="I23" s="114"/>
      <c r="J23" s="113"/>
      <c r="K23" s="196"/>
      <c r="L23" s="166"/>
    </row>
    <row r="24" spans="1:12" ht="15.6">
      <c r="A24" s="120"/>
      <c r="B24" s="189"/>
      <c r="C24" s="145"/>
      <c r="D24" s="112"/>
      <c r="E24" s="113"/>
      <c r="F24" s="113"/>
      <c r="G24" s="113"/>
      <c r="H24" s="114"/>
      <c r="I24" s="114"/>
      <c r="J24" s="113"/>
      <c r="K24" s="199"/>
      <c r="L24" s="169"/>
    </row>
    <row r="25" spans="1:12" ht="16.2" thickBot="1">
      <c r="A25" s="163" t="s">
        <v>367</v>
      </c>
      <c r="B25" s="191"/>
      <c r="C25" s="157"/>
      <c r="D25" s="157"/>
      <c r="E25" s="157"/>
      <c r="F25" s="157"/>
      <c r="G25" s="157"/>
      <c r="H25" s="158"/>
      <c r="I25" s="158"/>
      <c r="J25" s="157"/>
      <c r="K25" s="205">
        <f>SUM(K23:K24)</f>
        <v>0</v>
      </c>
      <c r="L25" s="166"/>
    </row>
    <row r="26" spans="1:12" ht="16.2" thickTop="1">
      <c r="A26" s="124"/>
      <c r="B26" s="191"/>
      <c r="C26" s="117"/>
      <c r="D26" s="117"/>
      <c r="E26" s="117"/>
      <c r="F26" s="117"/>
      <c r="G26" s="117"/>
      <c r="H26" s="114"/>
      <c r="I26" s="114"/>
      <c r="J26" s="117"/>
      <c r="K26" s="206"/>
      <c r="L26" s="170"/>
    </row>
    <row r="27" spans="1:12" ht="15.6">
      <c r="A27" s="124"/>
      <c r="B27" s="189"/>
      <c r="C27" s="117"/>
      <c r="D27" s="117"/>
      <c r="E27" s="117"/>
      <c r="F27" s="117"/>
      <c r="G27" s="117"/>
      <c r="H27" s="116"/>
      <c r="I27" s="116"/>
      <c r="J27" s="117"/>
      <c r="K27" s="199"/>
      <c r="L27" s="169"/>
    </row>
    <row r="28" spans="1:12" ht="15.6">
      <c r="A28" s="131" t="s">
        <v>1</v>
      </c>
      <c r="B28" s="192"/>
      <c r="C28" s="132"/>
      <c r="D28" s="132"/>
      <c r="E28" s="132"/>
      <c r="F28" s="132"/>
      <c r="G28" s="132"/>
      <c r="H28" s="132"/>
      <c r="I28" s="132"/>
      <c r="J28" s="132"/>
      <c r="K28" s="207">
        <f>SUM(K19+K25)</f>
        <v>3573747</v>
      </c>
      <c r="L28" s="166"/>
    </row>
    <row r="29" spans="1:12" ht="15.6">
      <c r="A29" s="271"/>
      <c r="B29" s="272"/>
      <c r="C29" s="272"/>
      <c r="D29" s="272"/>
      <c r="E29" s="272"/>
      <c r="F29" s="272"/>
      <c r="G29" s="272"/>
      <c r="H29" s="272"/>
      <c r="I29" s="272"/>
      <c r="J29" s="272"/>
      <c r="K29" s="273"/>
      <c r="L29" s="172"/>
    </row>
    <row r="30" spans="1:12" ht="15.6">
      <c r="A30" s="261" t="s">
        <v>264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3"/>
      <c r="L30" s="178"/>
    </row>
    <row r="31" spans="1:12" ht="15.6">
      <c r="A31" s="110" t="s">
        <v>361</v>
      </c>
      <c r="B31" s="189"/>
      <c r="C31" s="112"/>
      <c r="D31" s="112"/>
      <c r="E31" s="113"/>
      <c r="F31" s="113"/>
      <c r="G31" s="113"/>
      <c r="H31" s="116"/>
      <c r="I31" s="116"/>
      <c r="J31" s="117"/>
      <c r="K31" s="201">
        <f>SUM(B32:B34)</f>
        <v>1430622</v>
      </c>
      <c r="L31" s="174"/>
    </row>
    <row r="32" spans="1:12" ht="15.6">
      <c r="A32" s="110"/>
      <c r="B32" s="176">
        <v>855006</v>
      </c>
      <c r="C32" s="112" t="s">
        <v>358</v>
      </c>
      <c r="D32" s="112"/>
      <c r="E32" s="113"/>
      <c r="F32" s="113"/>
      <c r="G32" s="113"/>
      <c r="H32" s="116"/>
      <c r="I32" s="116"/>
      <c r="J32" s="117"/>
      <c r="K32" s="199"/>
      <c r="L32" s="167"/>
    </row>
    <row r="33" spans="1:12" ht="15.6">
      <c r="A33" s="110"/>
      <c r="B33" s="176">
        <v>50616</v>
      </c>
      <c r="C33" s="112" t="s">
        <v>359</v>
      </c>
      <c r="D33" s="112"/>
      <c r="E33" s="113"/>
      <c r="F33" s="113"/>
      <c r="G33" s="113"/>
      <c r="H33" s="116"/>
      <c r="I33" s="116"/>
      <c r="J33" s="117"/>
      <c r="K33" s="199"/>
      <c r="L33" s="167"/>
    </row>
    <row r="34" spans="1:12" ht="15.6">
      <c r="A34" s="110"/>
      <c r="B34" s="176">
        <v>525000</v>
      </c>
      <c r="C34" s="112" t="s">
        <v>360</v>
      </c>
      <c r="D34" s="112"/>
      <c r="E34" s="113"/>
      <c r="F34" s="113"/>
      <c r="G34" s="113"/>
      <c r="H34" s="116"/>
      <c r="I34" s="116"/>
      <c r="J34" s="117"/>
      <c r="K34" s="199"/>
      <c r="L34" s="167"/>
    </row>
    <row r="35" spans="1:12" ht="17.25" customHeight="1">
      <c r="A35" s="110"/>
      <c r="B35" s="176"/>
      <c r="C35" s="112"/>
      <c r="D35" s="112"/>
      <c r="E35" s="113"/>
      <c r="F35" s="113"/>
      <c r="G35" s="113"/>
      <c r="H35" s="116"/>
      <c r="I35" s="116"/>
      <c r="J35" s="117"/>
      <c r="K35" s="199"/>
      <c r="L35" s="166"/>
    </row>
    <row r="36" spans="1:12" ht="15.6">
      <c r="A36" s="110" t="s">
        <v>378</v>
      </c>
      <c r="B36" s="189"/>
      <c r="C36" s="112"/>
      <c r="D36" s="112"/>
      <c r="E36" s="113"/>
      <c r="F36" s="113"/>
      <c r="G36" s="113"/>
      <c r="H36" s="114"/>
      <c r="I36" s="114"/>
      <c r="J36" s="113"/>
      <c r="K36" s="199"/>
      <c r="L36" s="166"/>
    </row>
    <row r="37" spans="1:12" ht="15.6">
      <c r="A37" s="110"/>
      <c r="B37" s="189">
        <v>1662000</v>
      </c>
      <c r="C37" s="112" t="s">
        <v>364</v>
      </c>
      <c r="D37" s="145"/>
      <c r="E37" s="145"/>
      <c r="F37" s="145"/>
      <c r="G37" s="145"/>
      <c r="H37" s="145"/>
      <c r="I37" s="145"/>
      <c r="J37" s="145"/>
      <c r="K37" s="197">
        <v>1662000</v>
      </c>
      <c r="L37" s="166"/>
    </row>
    <row r="38" spans="1:12" ht="15.6">
      <c r="A38" s="110"/>
      <c r="B38" s="179">
        <v>-507500</v>
      </c>
      <c r="C38" s="145" t="s">
        <v>373</v>
      </c>
      <c r="D38" s="112"/>
      <c r="E38" s="113"/>
      <c r="F38" s="113"/>
      <c r="G38" s="113"/>
      <c r="H38" s="114"/>
      <c r="I38" s="114"/>
      <c r="J38" s="113"/>
      <c r="K38" s="196">
        <v>-507500</v>
      </c>
      <c r="L38" s="169"/>
    </row>
    <row r="39" spans="1:12" ht="15.6">
      <c r="A39" s="110"/>
      <c r="B39" s="183">
        <v>-655006</v>
      </c>
      <c r="C39" s="112" t="s">
        <v>362</v>
      </c>
      <c r="D39" s="112"/>
      <c r="E39" s="113"/>
      <c r="F39" s="113"/>
      <c r="G39" s="113"/>
      <c r="H39" s="114"/>
      <c r="I39" s="114"/>
      <c r="J39" s="113"/>
      <c r="K39" s="196">
        <v>-655006</v>
      </c>
      <c r="L39" s="166"/>
    </row>
    <row r="40" spans="1:12" ht="15.6">
      <c r="A40" s="110"/>
      <c r="B40" s="179">
        <v>15000</v>
      </c>
      <c r="C40" s="175" t="s">
        <v>368</v>
      </c>
      <c r="D40" s="112"/>
      <c r="E40" s="113"/>
      <c r="F40" s="113"/>
      <c r="G40" s="113"/>
      <c r="H40" s="114"/>
      <c r="I40" s="114"/>
      <c r="J40" s="113"/>
      <c r="K40" s="198">
        <v>15000</v>
      </c>
      <c r="L40" s="166"/>
    </row>
    <row r="41" spans="1:12" ht="15.6">
      <c r="A41" s="110"/>
      <c r="B41" s="176">
        <v>-50616</v>
      </c>
      <c r="C41" s="112" t="s">
        <v>359</v>
      </c>
      <c r="D41" s="112"/>
      <c r="E41" s="113"/>
      <c r="F41" s="113"/>
      <c r="G41" s="113"/>
      <c r="H41" s="114"/>
      <c r="I41" s="114"/>
      <c r="J41" s="113"/>
      <c r="K41" s="196">
        <v>-50616</v>
      </c>
      <c r="L41" s="166"/>
    </row>
    <row r="42" spans="1:12" ht="15.6">
      <c r="A42" s="110"/>
      <c r="B42" s="191"/>
      <c r="C42" s="112"/>
      <c r="D42" s="112"/>
      <c r="E42" s="113"/>
      <c r="F42" s="113"/>
      <c r="G42" s="113"/>
      <c r="H42" s="114"/>
      <c r="I42" s="114"/>
      <c r="J42" s="113"/>
      <c r="K42" s="199"/>
      <c r="L42" s="166"/>
    </row>
    <row r="43" spans="1:12" ht="16.2" thickBot="1">
      <c r="A43" s="110" t="s">
        <v>381</v>
      </c>
      <c r="B43" s="189"/>
      <c r="C43" s="112"/>
      <c r="D43" s="112"/>
      <c r="E43" s="113"/>
      <c r="F43" s="113"/>
      <c r="G43" s="113"/>
      <c r="H43" s="114"/>
      <c r="I43" s="114"/>
      <c r="J43" s="113"/>
      <c r="K43" s="204">
        <f>SUM(K31:K41)</f>
        <v>1894500</v>
      </c>
      <c r="L43" s="166"/>
    </row>
    <row r="44" spans="1:12" ht="14.25" customHeight="1" thickTop="1">
      <c r="A44" s="110"/>
      <c r="B44" s="189"/>
      <c r="C44" s="112"/>
      <c r="D44" s="112"/>
      <c r="E44" s="113"/>
      <c r="F44" s="113"/>
      <c r="G44" s="113"/>
      <c r="H44" s="114"/>
      <c r="I44" s="114"/>
      <c r="J44" s="113"/>
      <c r="K44" s="199"/>
      <c r="L44" s="166"/>
    </row>
    <row r="45" spans="1:12" ht="15.6">
      <c r="A45" s="124" t="s">
        <v>377</v>
      </c>
      <c r="B45" s="190"/>
      <c r="C45" s="117"/>
      <c r="D45" s="117"/>
      <c r="E45" s="117"/>
      <c r="F45" s="117"/>
      <c r="G45" s="117"/>
      <c r="H45" s="114"/>
      <c r="I45" s="114"/>
      <c r="J45" s="117"/>
      <c r="K45" s="199"/>
      <c r="L45" s="166"/>
    </row>
    <row r="46" spans="1:12" ht="15.6">
      <c r="A46" s="120" t="s">
        <v>382</v>
      </c>
      <c r="B46" s="189"/>
      <c r="C46" s="112"/>
      <c r="D46" s="112"/>
      <c r="E46" s="113"/>
      <c r="F46" s="113"/>
      <c r="G46" s="113"/>
      <c r="H46" s="114"/>
      <c r="I46" s="114"/>
      <c r="J46" s="113"/>
      <c r="K46" s="199"/>
      <c r="L46" s="166"/>
    </row>
    <row r="47" spans="1:12" ht="15.6">
      <c r="A47" s="110"/>
      <c r="B47" s="179"/>
      <c r="C47" s="175"/>
      <c r="D47" s="112"/>
      <c r="E47" s="113"/>
      <c r="F47" s="113"/>
      <c r="G47" s="113"/>
      <c r="H47" s="114"/>
      <c r="I47" s="114"/>
      <c r="J47" s="113"/>
      <c r="K47" s="198"/>
      <c r="L47" s="166"/>
    </row>
    <row r="48" spans="1:12" ht="12" customHeight="1">
      <c r="A48" s="124"/>
      <c r="B48" s="190"/>
      <c r="C48" s="117"/>
      <c r="D48" s="117"/>
      <c r="E48" s="117"/>
      <c r="F48" s="117"/>
      <c r="G48" s="117"/>
      <c r="H48" s="114"/>
      <c r="I48" s="114"/>
      <c r="J48" s="117"/>
      <c r="K48" s="199"/>
      <c r="L48" s="168"/>
    </row>
    <row r="49" spans="1:12" ht="16.2" thickBot="1">
      <c r="A49" s="72" t="s">
        <v>366</v>
      </c>
      <c r="D49" s="189"/>
      <c r="E49" s="117"/>
      <c r="F49" s="117"/>
      <c r="G49" s="117"/>
      <c r="H49" s="114"/>
      <c r="I49" s="114"/>
      <c r="J49" s="117"/>
      <c r="K49" s="204">
        <f>SUM(K45:K48)</f>
        <v>0</v>
      </c>
      <c r="L49" s="166"/>
    </row>
    <row r="50" spans="1:12" ht="12.75" customHeight="1" thickTop="1">
      <c r="A50" s="124"/>
      <c r="B50" s="189"/>
      <c r="C50" s="117"/>
      <c r="D50" s="117"/>
      <c r="E50" s="117"/>
      <c r="F50" s="117"/>
      <c r="G50" s="117"/>
      <c r="H50" s="116"/>
      <c r="I50" s="116"/>
      <c r="J50" s="117"/>
      <c r="K50" s="199"/>
      <c r="L50" s="166"/>
    </row>
    <row r="51" spans="1:12" ht="14.25" customHeight="1">
      <c r="A51" s="131" t="s">
        <v>1</v>
      </c>
      <c r="B51" s="193"/>
      <c r="C51" s="180"/>
      <c r="D51" s="180"/>
      <c r="E51" s="180"/>
      <c r="F51" s="180"/>
      <c r="G51" s="180"/>
      <c r="H51" s="181"/>
      <c r="I51" s="181"/>
      <c r="J51" s="180"/>
      <c r="K51" s="208">
        <f>SUM(K43+K49)</f>
        <v>1894500</v>
      </c>
      <c r="L51" s="166"/>
    </row>
    <row r="52" ht="15.6">
      <c r="L52" s="166"/>
    </row>
    <row r="53" spans="2:12" ht="15.6">
      <c r="B53" s="195"/>
      <c r="C53" s="171"/>
      <c r="D53" s="171"/>
      <c r="E53" s="171"/>
      <c r="F53" s="171"/>
      <c r="G53" s="171"/>
      <c r="H53" s="171"/>
      <c r="I53" s="171"/>
      <c r="J53" s="171"/>
      <c r="K53" s="195"/>
      <c r="L53" s="173"/>
    </row>
  </sheetData>
  <mergeCells count="4">
    <mergeCell ref="B1:J1"/>
    <mergeCell ref="A3:K3"/>
    <mergeCell ref="A29:K29"/>
    <mergeCell ref="A30:K30"/>
  </mergeCells>
  <printOptions/>
  <pageMargins left="0.25" right="0.25" top="0.75" bottom="0.75" header="0.3" footer="0.3"/>
  <pageSetup fitToHeight="1" fitToWidth="1" horizontalDpi="600" verticalDpi="600" orientation="portrait" scale="92" r:id="rId1"/>
  <headerFooter>
    <oddHeader>&amp;RUpdated as of &amp;D</oddHeader>
    <oddFooter>&amp;C&amp;"Times New Roman,Regular"13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N36"/>
  <sheetViews>
    <sheetView tabSelected="1" view="pageLayout" showRuler="0" zoomScale="110" zoomScalePageLayoutView="110" workbookViewId="0" topLeftCell="A1">
      <selection activeCell="L20" sqref="L20"/>
    </sheetView>
  </sheetViews>
  <sheetFormatPr defaultColWidth="9.00390625" defaultRowHeight="12.75"/>
  <cols>
    <col min="1" max="1" width="8.875" style="209" customWidth="1"/>
    <col min="2" max="2" width="12.50390625" style="209" customWidth="1"/>
    <col min="3" max="8" width="8.875" style="209" customWidth="1"/>
    <col min="9" max="9" width="7.625" style="209" customWidth="1"/>
    <col min="10" max="10" width="7.75390625" style="209" customWidth="1"/>
    <col min="11" max="11" width="12.625" style="209" customWidth="1"/>
    <col min="12" max="12" width="8.875" style="209" customWidth="1"/>
    <col min="13" max="14" width="11.625" style="209" bestFit="1" customWidth="1"/>
    <col min="15" max="16384" width="8.875" style="209" customWidth="1"/>
  </cols>
  <sheetData>
    <row r="1" spans="1:11" ht="12.75">
      <c r="A1" s="274" t="s">
        <v>263</v>
      </c>
      <c r="B1" s="275"/>
      <c r="C1" s="275"/>
      <c r="D1" s="275"/>
      <c r="E1" s="275"/>
      <c r="F1" s="275"/>
      <c r="G1" s="275"/>
      <c r="H1" s="275"/>
      <c r="I1" s="275"/>
      <c r="J1" s="275"/>
      <c r="K1" s="276"/>
    </row>
    <row r="2" spans="1:11" ht="12.75">
      <c r="A2" s="210" t="s">
        <v>389</v>
      </c>
      <c r="B2" s="211"/>
      <c r="C2" s="136"/>
      <c r="D2" s="136"/>
      <c r="E2" s="212"/>
      <c r="F2" s="212"/>
      <c r="G2" s="212"/>
      <c r="H2" s="213"/>
      <c r="I2" s="213"/>
      <c r="J2" s="155"/>
      <c r="K2" s="214">
        <v>4355575</v>
      </c>
    </row>
    <row r="3" spans="1:11" ht="12.75">
      <c r="A3" s="210"/>
      <c r="B3" s="211"/>
      <c r="C3" s="136"/>
      <c r="D3" s="136"/>
      <c r="E3" s="212"/>
      <c r="F3" s="212"/>
      <c r="G3" s="212"/>
      <c r="H3" s="213"/>
      <c r="I3" s="213"/>
      <c r="J3" s="155"/>
      <c r="K3" s="215"/>
    </row>
    <row r="4" spans="1:11" ht="12.75">
      <c r="A4" s="210" t="s">
        <v>385</v>
      </c>
      <c r="B4" s="211"/>
      <c r="C4" s="136"/>
      <c r="D4" s="136"/>
      <c r="E4" s="212"/>
      <c r="F4" s="212"/>
      <c r="G4" s="212"/>
      <c r="H4" s="216"/>
      <c r="I4" s="216"/>
      <c r="J4" s="212"/>
      <c r="K4" s="215"/>
    </row>
    <row r="5" spans="1:11" ht="12.75">
      <c r="A5" s="210"/>
      <c r="B5" s="251"/>
      <c r="C5" s="281"/>
      <c r="D5" s="281"/>
      <c r="E5" s="281"/>
      <c r="F5" s="281"/>
      <c r="G5" s="281"/>
      <c r="H5" s="281"/>
      <c r="I5" s="281"/>
      <c r="J5" s="212"/>
      <c r="K5" s="253"/>
    </row>
    <row r="6" spans="1:13" ht="12.75">
      <c r="A6" s="217"/>
      <c r="B6" s="223"/>
      <c r="C6" s="250"/>
      <c r="D6" s="239"/>
      <c r="E6" s="239"/>
      <c r="F6" s="239"/>
      <c r="G6" s="239"/>
      <c r="H6" s="239"/>
      <c r="I6" s="239"/>
      <c r="J6" s="239"/>
      <c r="K6" s="254"/>
      <c r="M6" s="252"/>
    </row>
    <row r="7" spans="1:13" ht="12.75">
      <c r="A7" s="217"/>
      <c r="B7" s="218"/>
      <c r="C7" s="230"/>
      <c r="D7" s="136"/>
      <c r="E7" s="212"/>
      <c r="F7" s="212"/>
      <c r="G7" s="212"/>
      <c r="H7" s="239"/>
      <c r="I7" s="239"/>
      <c r="J7" s="239"/>
      <c r="K7" s="219"/>
      <c r="M7" s="252"/>
    </row>
    <row r="8" spans="1:11" ht="12.75">
      <c r="A8" s="217"/>
      <c r="B8" s="218"/>
      <c r="C8" s="230"/>
      <c r="D8" s="136"/>
      <c r="E8" s="212"/>
      <c r="F8" s="212"/>
      <c r="G8" s="212"/>
      <c r="H8" s="239"/>
      <c r="I8" s="239"/>
      <c r="J8" s="239"/>
      <c r="K8" s="219"/>
    </row>
    <row r="9" spans="1:11" ht="14.4" thickBot="1">
      <c r="A9" s="210" t="s">
        <v>386</v>
      </c>
      <c r="B9" s="211"/>
      <c r="C9" s="136"/>
      <c r="D9" s="136"/>
      <c r="E9" s="212"/>
      <c r="F9" s="212"/>
      <c r="G9" s="212"/>
      <c r="H9" s="216"/>
      <c r="I9" s="216"/>
      <c r="J9" s="212"/>
      <c r="K9" s="220">
        <f>SUM(K2:K8)</f>
        <v>4355575</v>
      </c>
    </row>
    <row r="10" spans="1:14" ht="14.4" thickTop="1">
      <c r="A10" s="210"/>
      <c r="B10" s="211"/>
      <c r="C10" s="136"/>
      <c r="D10" s="136"/>
      <c r="E10" s="212"/>
      <c r="F10" s="212"/>
      <c r="G10" s="212"/>
      <c r="H10" s="216"/>
      <c r="I10" s="216"/>
      <c r="J10" s="212"/>
      <c r="K10" s="215"/>
      <c r="N10" s="252"/>
    </row>
    <row r="11" spans="1:11" ht="12.75">
      <c r="A11" s="221" t="s">
        <v>383</v>
      </c>
      <c r="B11" s="222"/>
      <c r="C11" s="155"/>
      <c r="D11" s="155"/>
      <c r="E11" s="155"/>
      <c r="F11" s="155"/>
      <c r="G11" s="155"/>
      <c r="H11" s="216"/>
      <c r="I11" s="216"/>
      <c r="J11" s="155"/>
      <c r="K11" s="215"/>
    </row>
    <row r="12" spans="1:11" ht="12.75">
      <c r="A12" s="217" t="s">
        <v>387</v>
      </c>
      <c r="B12" s="211"/>
      <c r="C12" s="136"/>
      <c r="D12" s="136"/>
      <c r="E12" s="212"/>
      <c r="F12" s="212"/>
      <c r="G12" s="212"/>
      <c r="H12" s="216"/>
      <c r="I12" s="216"/>
      <c r="J12" s="212"/>
      <c r="K12" s="215"/>
    </row>
    <row r="13" spans="1:11" ht="12.75">
      <c r="A13" s="217"/>
      <c r="B13" s="218"/>
      <c r="C13" s="230"/>
      <c r="D13" s="136"/>
      <c r="E13" s="212"/>
      <c r="F13" s="212"/>
      <c r="G13" s="212"/>
      <c r="H13" s="216"/>
      <c r="I13" s="216"/>
      <c r="J13" s="212"/>
      <c r="K13" s="219"/>
    </row>
    <row r="14" spans="1:11" ht="12.75">
      <c r="A14" s="217"/>
      <c r="B14" s="240"/>
      <c r="C14" s="248"/>
      <c r="D14" s="248"/>
      <c r="E14" s="248"/>
      <c r="F14" s="248"/>
      <c r="G14" s="248"/>
      <c r="H14" s="248"/>
      <c r="I14" s="248"/>
      <c r="J14" s="212"/>
      <c r="K14" s="249"/>
    </row>
    <row r="15" spans="1:11" ht="14.4" thickBot="1">
      <c r="A15" s="224" t="s">
        <v>367</v>
      </c>
      <c r="B15" s="242"/>
      <c r="C15" s="225"/>
      <c r="D15" s="225"/>
      <c r="E15" s="225"/>
      <c r="F15" s="225"/>
      <c r="G15" s="225"/>
      <c r="H15" s="226"/>
      <c r="I15" s="226"/>
      <c r="J15" s="225"/>
      <c r="K15" s="227">
        <f>SUM(K13:K14)</f>
        <v>0</v>
      </c>
    </row>
    <row r="16" spans="1:11" ht="14.4" thickTop="1">
      <c r="A16" s="221"/>
      <c r="B16" s="211"/>
      <c r="C16" s="155"/>
      <c r="D16" s="155"/>
      <c r="E16" s="155"/>
      <c r="F16" s="155"/>
      <c r="G16" s="155"/>
      <c r="H16" s="213"/>
      <c r="I16" s="213"/>
      <c r="J16" s="155"/>
      <c r="K16" s="215"/>
    </row>
    <row r="17" spans="1:11" ht="12.75">
      <c r="A17" s="244" t="s">
        <v>1</v>
      </c>
      <c r="B17" s="245"/>
      <c r="C17" s="246"/>
      <c r="D17" s="246"/>
      <c r="E17" s="246"/>
      <c r="F17" s="246"/>
      <c r="G17" s="246"/>
      <c r="H17" s="246"/>
      <c r="I17" s="246"/>
      <c r="J17" s="246"/>
      <c r="K17" s="247">
        <f>K9+SUM(K15)</f>
        <v>4355575</v>
      </c>
    </row>
    <row r="18" spans="1:11" ht="12.75">
      <c r="A18" s="277"/>
      <c r="B18" s="277"/>
      <c r="C18" s="277"/>
      <c r="D18" s="277"/>
      <c r="E18" s="277"/>
      <c r="F18" s="277"/>
      <c r="G18" s="277"/>
      <c r="H18" s="277"/>
      <c r="I18" s="277"/>
      <c r="J18" s="277"/>
      <c r="K18" s="277"/>
    </row>
    <row r="19" spans="1:11" ht="12.75">
      <c r="A19" s="278" t="s">
        <v>264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80"/>
    </row>
    <row r="20" spans="1:11" ht="12.75">
      <c r="A20" s="210" t="s">
        <v>390</v>
      </c>
      <c r="B20" s="211"/>
      <c r="C20" s="136"/>
      <c r="D20" s="136"/>
      <c r="E20" s="212"/>
      <c r="F20" s="212"/>
      <c r="G20" s="212"/>
      <c r="H20" s="213"/>
      <c r="I20" s="213"/>
      <c r="J20" s="155"/>
      <c r="K20" s="214">
        <v>2150000</v>
      </c>
    </row>
    <row r="21" spans="1:11" ht="12.75">
      <c r="A21" s="210"/>
      <c r="B21" s="211"/>
      <c r="C21" s="136"/>
      <c r="D21" s="136"/>
      <c r="E21" s="212"/>
      <c r="F21" s="212"/>
      <c r="G21" s="212"/>
      <c r="H21" s="213"/>
      <c r="I21" s="213"/>
      <c r="J21" s="155"/>
      <c r="K21" s="215"/>
    </row>
    <row r="22" spans="1:11" ht="12.75">
      <c r="A22" s="210"/>
      <c r="B22" s="218"/>
      <c r="C22" s="136"/>
      <c r="D22" s="136"/>
      <c r="E22" s="212"/>
      <c r="F22" s="212"/>
      <c r="G22" s="212"/>
      <c r="H22" s="213"/>
      <c r="I22" s="213"/>
      <c r="J22" s="155"/>
      <c r="K22" s="215"/>
    </row>
    <row r="23" spans="1:11" ht="12.75">
      <c r="A23" s="210" t="s">
        <v>385</v>
      </c>
      <c r="B23" s="211"/>
      <c r="C23" s="136"/>
      <c r="D23" s="136"/>
      <c r="E23" s="212"/>
      <c r="F23" s="212"/>
      <c r="G23" s="212"/>
      <c r="H23" s="216"/>
      <c r="I23" s="216"/>
      <c r="J23" s="212"/>
      <c r="K23" s="215"/>
    </row>
    <row r="24" spans="1:11" ht="12.75">
      <c r="A24" s="210"/>
      <c r="B24" s="218"/>
      <c r="C24" s="225"/>
      <c r="D24" s="155"/>
      <c r="E24" s="241"/>
      <c r="F24" s="241"/>
      <c r="G24" s="241"/>
      <c r="H24" s="241"/>
      <c r="I24" s="241"/>
      <c r="J24" s="241"/>
      <c r="K24" s="229"/>
    </row>
    <row r="25" spans="1:11" ht="12.75">
      <c r="A25" s="210"/>
      <c r="B25" s="218"/>
      <c r="C25" s="230"/>
      <c r="D25" s="136"/>
      <c r="E25" s="212"/>
      <c r="F25" s="212"/>
      <c r="G25" s="212"/>
      <c r="H25" s="216"/>
      <c r="I25" s="216"/>
      <c r="J25" s="212"/>
      <c r="K25" s="231"/>
    </row>
    <row r="26" spans="1:11" ht="12.75">
      <c r="A26" s="210"/>
      <c r="B26" s="218"/>
      <c r="C26" s="238"/>
      <c r="D26" s="136"/>
      <c r="E26" s="212"/>
      <c r="F26" s="212"/>
      <c r="G26" s="212"/>
      <c r="H26" s="216"/>
      <c r="I26" s="216"/>
      <c r="J26" s="212"/>
      <c r="K26" s="231"/>
    </row>
    <row r="27" spans="1:11" ht="14.4" thickBot="1">
      <c r="A27" s="210" t="s">
        <v>388</v>
      </c>
      <c r="B27" s="211"/>
      <c r="C27" s="136"/>
      <c r="D27" s="136"/>
      <c r="E27" s="212"/>
      <c r="F27" s="212"/>
      <c r="G27" s="212"/>
      <c r="H27" s="216"/>
      <c r="I27" s="216"/>
      <c r="J27" s="212"/>
      <c r="K27" s="220">
        <f>SUM(K20:K25)</f>
        <v>2150000</v>
      </c>
    </row>
    <row r="28" spans="1:11" ht="14.4" thickTop="1">
      <c r="A28" s="210"/>
      <c r="B28" s="211"/>
      <c r="C28" s="136"/>
      <c r="D28" s="136"/>
      <c r="E28" s="212"/>
      <c r="F28" s="212"/>
      <c r="G28" s="212"/>
      <c r="H28" s="216"/>
      <c r="I28" s="216"/>
      <c r="J28" s="212"/>
      <c r="K28" s="215"/>
    </row>
    <row r="29" spans="1:11" ht="12.75">
      <c r="A29" s="221" t="s">
        <v>384</v>
      </c>
      <c r="B29" s="222"/>
      <c r="C29" s="155"/>
      <c r="D29" s="155"/>
      <c r="E29" s="155"/>
      <c r="F29" s="155"/>
      <c r="G29" s="155"/>
      <c r="H29" s="216"/>
      <c r="I29" s="216"/>
      <c r="J29" s="155"/>
      <c r="K29" s="215"/>
    </row>
    <row r="30" spans="1:11" ht="12.75">
      <c r="A30" s="217" t="s">
        <v>387</v>
      </c>
      <c r="B30" s="211"/>
      <c r="C30" s="136"/>
      <c r="D30" s="136"/>
      <c r="E30" s="212"/>
      <c r="F30" s="212"/>
      <c r="G30" s="212"/>
      <c r="H30" s="216"/>
      <c r="I30" s="216"/>
      <c r="J30" s="212"/>
      <c r="K30" s="215"/>
    </row>
    <row r="31" spans="1:11" ht="12.75">
      <c r="A31" s="217"/>
      <c r="B31" s="218"/>
      <c r="C31" s="238"/>
      <c r="D31" s="136"/>
      <c r="E31" s="212"/>
      <c r="F31" s="212"/>
      <c r="G31" s="212"/>
      <c r="H31" s="216"/>
      <c r="I31" s="216"/>
      <c r="J31" s="212"/>
      <c r="K31" s="219"/>
    </row>
    <row r="32" spans="1:11" ht="12.75">
      <c r="A32" s="210"/>
      <c r="B32" s="218"/>
      <c r="C32" s="230"/>
      <c r="D32" s="136"/>
      <c r="E32" s="212"/>
      <c r="F32" s="212"/>
      <c r="G32" s="212"/>
      <c r="H32" s="216"/>
      <c r="I32" s="216"/>
      <c r="J32" s="212"/>
      <c r="K32" s="231"/>
    </row>
    <row r="33" spans="1:11" ht="14.4" thickBot="1">
      <c r="A33" s="232" t="s">
        <v>366</v>
      </c>
      <c r="B33" s="243"/>
      <c r="C33" s="239"/>
      <c r="D33" s="211"/>
      <c r="E33" s="155"/>
      <c r="F33" s="155"/>
      <c r="G33" s="155"/>
      <c r="H33" s="216"/>
      <c r="I33" s="216"/>
      <c r="J33" s="155"/>
      <c r="K33" s="220">
        <f>SUM(K31:K32)</f>
        <v>0</v>
      </c>
    </row>
    <row r="34" spans="1:11" ht="14.4" thickTop="1">
      <c r="A34" s="221"/>
      <c r="B34" s="211"/>
      <c r="C34" s="155"/>
      <c r="D34" s="155"/>
      <c r="E34" s="155"/>
      <c r="F34" s="155"/>
      <c r="G34" s="155"/>
      <c r="H34" s="213"/>
      <c r="I34" s="213"/>
      <c r="J34" s="155"/>
      <c r="K34" s="215"/>
    </row>
    <row r="35" spans="1:11" ht="12.75">
      <c r="A35" s="228" t="s">
        <v>1</v>
      </c>
      <c r="B35" s="233"/>
      <c r="C35" s="234"/>
      <c r="D35" s="234"/>
      <c r="E35" s="234"/>
      <c r="F35" s="234"/>
      <c r="G35" s="234"/>
      <c r="H35" s="235"/>
      <c r="I35" s="235"/>
      <c r="J35" s="234"/>
      <c r="K35" s="236">
        <f>SUM(K27+K33)</f>
        <v>2150000</v>
      </c>
    </row>
    <row r="36" ht="12.75">
      <c r="B36" s="237"/>
    </row>
  </sheetData>
  <mergeCells count="4">
    <mergeCell ref="A1:K1"/>
    <mergeCell ref="A18:K18"/>
    <mergeCell ref="A19:K19"/>
    <mergeCell ref="C5:I5"/>
  </mergeCells>
  <printOptions/>
  <pageMargins left="0.25" right="0.25" top="0.75" bottom="0.75" header="0.3" footer="0.3"/>
  <pageSetup fitToHeight="1" fitToWidth="1" horizontalDpi="600" verticalDpi="600" orientation="portrait" r:id="rId1"/>
  <headerFooter>
    <oddHeader>&amp;C&amp;"Times New Roman,Bold"&amp;14 2019 BUDGETED CONTINGENCY APPROPRIATION SUMMARY&amp;"Geneva,Regular"&amp;10        
</oddHead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25"/>
  <sheetViews>
    <sheetView workbookViewId="0" topLeftCell="A1">
      <selection activeCell="A1" sqref="A1:IV65536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4.625" style="3" customWidth="1"/>
    <col min="6" max="7" width="1.4921875" style="3" customWidth="1"/>
    <col min="8" max="8" width="6.625" style="7" customWidth="1"/>
    <col min="9" max="9" width="1.4921875" style="3" customWidth="1"/>
    <col min="10" max="10" width="1.875" style="7" customWidth="1"/>
    <col min="11" max="11" width="13.50390625" style="6" customWidth="1"/>
    <col min="12" max="12" width="3.00390625" style="6" customWidth="1"/>
    <col min="13" max="13" width="8.125" style="7" customWidth="1"/>
    <col min="14" max="14" width="11.50390625" style="7" bestFit="1" customWidth="1"/>
    <col min="15" max="15" width="4.625" style="7" bestFit="1" customWidth="1"/>
    <col min="16" max="16384" width="10.625" style="7" customWidth="1"/>
  </cols>
  <sheetData>
    <row r="2" spans="2:12" ht="12.75">
      <c r="B2" s="1" t="s">
        <v>2</v>
      </c>
      <c r="C2" s="5"/>
      <c r="D2" s="5"/>
      <c r="L2" s="5"/>
    </row>
    <row r="4" spans="1:11" ht="12.75">
      <c r="A4" s="2" t="s">
        <v>3</v>
      </c>
      <c r="H4" s="4"/>
      <c r="I4" s="5"/>
      <c r="J4" s="5" t="s">
        <v>0</v>
      </c>
      <c r="K4" s="16">
        <v>4000000</v>
      </c>
    </row>
    <row r="5" spans="8:11" ht="12.75">
      <c r="H5" s="4"/>
      <c r="I5" s="5"/>
      <c r="J5" s="5"/>
      <c r="K5" s="16"/>
    </row>
    <row r="6" spans="1:11" ht="12.75">
      <c r="A6" s="2" t="s">
        <v>12</v>
      </c>
      <c r="K6" s="18"/>
    </row>
    <row r="7" spans="2:15" ht="12.75">
      <c r="B7" s="2" t="s">
        <v>6</v>
      </c>
      <c r="K7" s="18">
        <v>-1000000</v>
      </c>
      <c r="N7" s="6">
        <f>+K4</f>
        <v>4000000</v>
      </c>
      <c r="O7" s="7" t="s">
        <v>103</v>
      </c>
    </row>
    <row r="8" spans="1:15" ht="12.75">
      <c r="A8" s="5"/>
      <c r="B8" s="13" t="s">
        <v>7</v>
      </c>
      <c r="C8" s="5"/>
      <c r="D8" s="5"/>
      <c r="E8" s="5"/>
      <c r="F8" s="5"/>
      <c r="G8" s="5"/>
      <c r="H8" s="9"/>
      <c r="I8" s="5"/>
      <c r="J8" s="5"/>
      <c r="K8" s="19">
        <v>-870000</v>
      </c>
      <c r="N8" s="6">
        <f>SUM(K7:K11)-K9</f>
        <v>-3933411</v>
      </c>
      <c r="O8" s="7" t="s">
        <v>101</v>
      </c>
    </row>
    <row r="9" spans="1:15" ht="12.75">
      <c r="A9" s="5"/>
      <c r="B9" s="2" t="s">
        <v>8</v>
      </c>
      <c r="C9" s="5"/>
      <c r="D9" s="5"/>
      <c r="E9" s="5"/>
      <c r="F9" s="5"/>
      <c r="G9" s="5"/>
      <c r="I9" s="5"/>
      <c r="J9" s="5"/>
      <c r="K9" s="6">
        <v>3570102</v>
      </c>
      <c r="N9" s="37">
        <f>+K9</f>
        <v>3570102</v>
      </c>
      <c r="O9" s="7" t="s">
        <v>102</v>
      </c>
    </row>
    <row r="10" spans="1:15" ht="12.75">
      <c r="A10" s="5"/>
      <c r="B10" s="13" t="s">
        <v>9</v>
      </c>
      <c r="C10" s="5"/>
      <c r="D10" s="5"/>
      <c r="E10" s="5"/>
      <c r="F10" s="5"/>
      <c r="G10" s="5"/>
      <c r="H10" s="4"/>
      <c r="I10" s="5"/>
      <c r="J10" s="5"/>
      <c r="K10" s="20">
        <v>-2044027</v>
      </c>
      <c r="N10" s="6">
        <f>SUM(N7:N9)</f>
        <v>3636691</v>
      </c>
      <c r="O10" s="7" t="s">
        <v>104</v>
      </c>
    </row>
    <row r="11" spans="1:11" ht="12.75">
      <c r="A11" s="5"/>
      <c r="B11" s="2" t="s">
        <v>11</v>
      </c>
      <c r="C11" s="5"/>
      <c r="D11" s="5"/>
      <c r="E11" s="5"/>
      <c r="F11" s="5"/>
      <c r="G11" s="5"/>
      <c r="I11" s="5"/>
      <c r="J11" s="5"/>
      <c r="K11" s="6">
        <v>-19384</v>
      </c>
    </row>
    <row r="12" spans="1:11" ht="12.75">
      <c r="A12" s="5"/>
      <c r="B12" s="13"/>
      <c r="C12" s="5"/>
      <c r="D12" s="5"/>
      <c r="E12" s="5"/>
      <c r="F12" s="5"/>
      <c r="G12" s="5"/>
      <c r="H12" s="4"/>
      <c r="I12" s="5"/>
      <c r="J12" s="5"/>
      <c r="K12" s="20"/>
    </row>
    <row r="13" spans="1:11" ht="12.75">
      <c r="A13" s="5"/>
      <c r="B13" s="5"/>
      <c r="C13" s="5"/>
      <c r="D13" s="5"/>
      <c r="E13" s="5"/>
      <c r="F13" s="5"/>
      <c r="G13" s="5"/>
      <c r="H13" s="9"/>
      <c r="I13" s="5"/>
      <c r="J13" s="5"/>
      <c r="K13" s="38"/>
    </row>
    <row r="14" spans="1:12" ht="12.75">
      <c r="A14" s="2" t="s">
        <v>13</v>
      </c>
      <c r="J14" s="7" t="s">
        <v>0</v>
      </c>
      <c r="K14" s="14">
        <f>(K4+K7+K8+K9+K10)</f>
        <v>3656075</v>
      </c>
      <c r="L14" s="11"/>
    </row>
    <row r="15" ht="12.75">
      <c r="K15" s="14"/>
    </row>
    <row r="16" spans="1:10" ht="12.75">
      <c r="A16" s="5" t="s">
        <v>16</v>
      </c>
      <c r="B16" s="5"/>
      <c r="C16" s="5"/>
      <c r="D16" s="5"/>
      <c r="E16" s="5"/>
      <c r="F16" s="5"/>
      <c r="G16" s="5"/>
      <c r="I16" s="5"/>
      <c r="J16" s="5"/>
    </row>
    <row r="17" spans="1:11" ht="12.75">
      <c r="A17" s="5"/>
      <c r="B17" s="13"/>
      <c r="C17" s="5"/>
      <c r="D17" s="5"/>
      <c r="E17" s="5"/>
      <c r="F17" s="5"/>
      <c r="G17" s="5"/>
      <c r="H17" s="4"/>
      <c r="I17" s="5"/>
      <c r="J17" s="5"/>
      <c r="K17" s="17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10"/>
    </row>
    <row r="19" spans="1:12" ht="12.75">
      <c r="A19" s="5" t="s">
        <v>1</v>
      </c>
      <c r="B19" s="5"/>
      <c r="C19" s="5"/>
      <c r="D19" s="5"/>
      <c r="E19" s="5"/>
      <c r="F19" s="5"/>
      <c r="G19" s="5"/>
      <c r="H19" s="5"/>
      <c r="I19" s="5"/>
      <c r="J19" s="8" t="s">
        <v>0</v>
      </c>
      <c r="K19" s="12">
        <f>(K14+K11+K17)</f>
        <v>3636691</v>
      </c>
      <c r="L19" s="11"/>
    </row>
    <row r="22" ht="12.75">
      <c r="A22" s="7"/>
    </row>
    <row r="25" ht="12.75">
      <c r="A2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39"/>
  <sheetViews>
    <sheetView workbookViewId="0" topLeftCell="D6">
      <selection activeCell="N9" sqref="N9:O12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4.625" style="3" customWidth="1"/>
    <col min="6" max="7" width="1.4921875" style="3" customWidth="1"/>
    <col min="8" max="8" width="11.625" style="7" customWidth="1"/>
    <col min="9" max="9" width="1.4921875" style="3" customWidth="1"/>
    <col min="10" max="10" width="1.875" style="7" customWidth="1"/>
    <col min="11" max="11" width="13.50390625" style="6" customWidth="1"/>
    <col min="12" max="12" width="3.00390625" style="6" customWidth="1"/>
    <col min="13" max="13" width="8.125" style="7" customWidth="1"/>
    <col min="14" max="14" width="11.50390625" style="7" bestFit="1" customWidth="1"/>
    <col min="15" max="16384" width="10.625" style="7" customWidth="1"/>
  </cols>
  <sheetData>
    <row r="2" spans="2:12" ht="12.75">
      <c r="B2" s="1" t="s">
        <v>5</v>
      </c>
      <c r="C2" s="5"/>
      <c r="D2" s="5"/>
      <c r="L2" s="5"/>
    </row>
    <row r="4" spans="1:11" ht="12.75">
      <c r="A4" s="2" t="s">
        <v>4</v>
      </c>
      <c r="H4" s="4"/>
      <c r="I4" s="5"/>
      <c r="J4" s="5" t="s">
        <v>0</v>
      </c>
      <c r="K4" s="16">
        <v>4576194</v>
      </c>
    </row>
    <row r="5" spans="8:11" ht="12.75">
      <c r="H5" s="4"/>
      <c r="I5" s="5"/>
      <c r="J5" s="5"/>
      <c r="K5" s="16"/>
    </row>
    <row r="6" spans="1:11" ht="12.75">
      <c r="A6" s="2" t="s">
        <v>32</v>
      </c>
      <c r="K6" s="16"/>
    </row>
    <row r="7" spans="2:11" ht="12.75">
      <c r="B7" s="2" t="s">
        <v>10</v>
      </c>
      <c r="K7" s="18">
        <v>-500000</v>
      </c>
    </row>
    <row r="8" spans="1:11" ht="12.75">
      <c r="A8" s="5"/>
      <c r="B8" s="5" t="s">
        <v>26</v>
      </c>
      <c r="C8" s="5"/>
      <c r="D8" s="5"/>
      <c r="E8" s="5"/>
      <c r="F8" s="5"/>
      <c r="G8" s="5"/>
      <c r="H8" s="9"/>
      <c r="I8" s="5"/>
      <c r="J8" s="5"/>
      <c r="K8" s="22">
        <v>-110725.24</v>
      </c>
    </row>
    <row r="9" spans="1:15" ht="12.75">
      <c r="A9" s="5"/>
      <c r="B9" s="5" t="s">
        <v>14</v>
      </c>
      <c r="C9" s="5"/>
      <c r="D9" s="5"/>
      <c r="E9" s="5"/>
      <c r="F9" s="5"/>
      <c r="G9" s="5"/>
      <c r="I9" s="5"/>
      <c r="J9" s="5"/>
      <c r="K9" s="22">
        <v>-45000</v>
      </c>
      <c r="N9" s="6">
        <f>+K4</f>
        <v>4576194</v>
      </c>
      <c r="O9" s="7" t="s">
        <v>103</v>
      </c>
    </row>
    <row r="10" spans="1:15" ht="12.75">
      <c r="A10" s="5"/>
      <c r="B10" s="5" t="s">
        <v>15</v>
      </c>
      <c r="C10" s="5"/>
      <c r="D10" s="5"/>
      <c r="E10" s="5"/>
      <c r="F10" s="5"/>
      <c r="G10" s="5"/>
      <c r="I10" s="5"/>
      <c r="J10" s="5"/>
      <c r="K10" s="22">
        <v>-298030</v>
      </c>
      <c r="N10" s="6">
        <f>SUM(K7:K21)-K13-K14-K17-K21</f>
        <v>-3930420.24</v>
      </c>
      <c r="O10" s="7" t="s">
        <v>101</v>
      </c>
    </row>
    <row r="11" spans="1:15" ht="12.75">
      <c r="A11" s="5"/>
      <c r="B11" s="5" t="s">
        <v>18</v>
      </c>
      <c r="C11" s="5"/>
      <c r="D11" s="5"/>
      <c r="E11" s="5"/>
      <c r="F11" s="5"/>
      <c r="G11" s="5"/>
      <c r="I11" s="5"/>
      <c r="J11" s="5"/>
      <c r="K11" s="22">
        <v>-40000</v>
      </c>
      <c r="N11" s="37">
        <f>+K13+K14+K17+K21</f>
        <v>47381</v>
      </c>
      <c r="O11" s="7" t="s">
        <v>102</v>
      </c>
    </row>
    <row r="12" spans="1:15" ht="15" customHeight="1">
      <c r="A12" s="5"/>
      <c r="B12" s="5" t="s">
        <v>19</v>
      </c>
      <c r="C12" s="5"/>
      <c r="D12" s="5"/>
      <c r="E12" s="5"/>
      <c r="F12" s="5"/>
      <c r="G12" s="5"/>
      <c r="I12" s="5"/>
      <c r="J12" s="5"/>
      <c r="K12" s="22">
        <v>-625000</v>
      </c>
      <c r="N12" s="6">
        <f>SUM(N9:N11)</f>
        <v>693154.7599999998</v>
      </c>
      <c r="O12" s="7" t="s">
        <v>104</v>
      </c>
    </row>
    <row r="13" spans="1:11" ht="12.75">
      <c r="A13" s="5"/>
      <c r="B13" s="5" t="s">
        <v>20</v>
      </c>
      <c r="C13" s="5"/>
      <c r="D13" s="5"/>
      <c r="E13" s="5"/>
      <c r="F13" s="5"/>
      <c r="G13" s="5"/>
      <c r="I13" s="5"/>
      <c r="J13" s="5"/>
      <c r="K13" s="22">
        <v>30000</v>
      </c>
    </row>
    <row r="14" spans="1:11" ht="12.75">
      <c r="A14" s="5"/>
      <c r="B14" s="5" t="s">
        <v>23</v>
      </c>
      <c r="C14" s="5"/>
      <c r="D14" s="5"/>
      <c r="E14" s="5"/>
      <c r="F14" s="5"/>
      <c r="G14" s="5"/>
      <c r="I14" s="5"/>
      <c r="J14" s="5"/>
      <c r="K14" s="22">
        <v>1314</v>
      </c>
    </row>
    <row r="15" spans="2:11" ht="12.75">
      <c r="B15" s="2" t="s">
        <v>21</v>
      </c>
      <c r="K15" s="6">
        <v>-1125000</v>
      </c>
    </row>
    <row r="16" spans="1:11" ht="12.75">
      <c r="A16" s="5"/>
      <c r="B16" s="5" t="s">
        <v>22</v>
      </c>
      <c r="C16" s="5"/>
      <c r="D16" s="5"/>
      <c r="E16" s="5"/>
      <c r="F16" s="5"/>
      <c r="G16" s="5"/>
      <c r="I16" s="5"/>
      <c r="J16" s="5"/>
      <c r="K16" s="22">
        <v>-412420</v>
      </c>
    </row>
    <row r="17" spans="1:11" ht="12.75">
      <c r="A17" s="5"/>
      <c r="B17" s="5" t="s">
        <v>23</v>
      </c>
      <c r="C17" s="5"/>
      <c r="D17" s="5"/>
      <c r="E17" s="5"/>
      <c r="F17" s="5"/>
      <c r="G17" s="5"/>
      <c r="I17" s="5"/>
      <c r="J17" s="5"/>
      <c r="K17" s="22">
        <v>5187</v>
      </c>
    </row>
    <row r="18" spans="2:11" ht="12.75">
      <c r="B18" s="2" t="s">
        <v>24</v>
      </c>
      <c r="K18" s="6">
        <v>-100000</v>
      </c>
    </row>
    <row r="19" spans="1:11" ht="12.75">
      <c r="A19" s="5"/>
      <c r="B19" s="5" t="s">
        <v>25</v>
      </c>
      <c r="C19" s="5"/>
      <c r="D19" s="5"/>
      <c r="E19" s="5"/>
      <c r="F19" s="5"/>
      <c r="G19" s="5"/>
      <c r="I19" s="5"/>
      <c r="J19" s="5"/>
      <c r="K19" s="22">
        <v>-625000</v>
      </c>
    </row>
    <row r="20" spans="2:11" ht="12.75">
      <c r="B20" s="2" t="s">
        <v>30</v>
      </c>
      <c r="K20" s="6">
        <v>-49245</v>
      </c>
    </row>
    <row r="21" spans="2:11" ht="12.75">
      <c r="B21" s="5" t="s">
        <v>23</v>
      </c>
      <c r="K21" s="6">
        <v>10880</v>
      </c>
    </row>
    <row r="22" spans="1:11" ht="12.75">
      <c r="A22" s="5"/>
      <c r="B22" s="5"/>
      <c r="C22" s="5"/>
      <c r="D22" s="5"/>
      <c r="E22" s="5"/>
      <c r="F22" s="5"/>
      <c r="G22" s="5"/>
      <c r="I22" s="5"/>
      <c r="J22" s="5"/>
      <c r="K22" s="24"/>
    </row>
    <row r="23" spans="1:12" ht="16.2" thickBot="1">
      <c r="A23" s="2" t="s">
        <v>33</v>
      </c>
      <c r="J23" s="7" t="s">
        <v>0</v>
      </c>
      <c r="K23" s="27">
        <f>SUM(K4:K22)</f>
        <v>693154.7599999998</v>
      </c>
      <c r="L23" s="11"/>
    </row>
    <row r="24" ht="16.2" thickTop="1">
      <c r="K24" s="14"/>
    </row>
    <row r="25" spans="1:11" ht="12.75">
      <c r="A25" s="5" t="s">
        <v>34</v>
      </c>
      <c r="B25" s="5"/>
      <c r="C25" s="5"/>
      <c r="D25" s="5"/>
      <c r="E25" s="5"/>
      <c r="F25" s="5"/>
      <c r="G25" s="5"/>
      <c r="I25" s="5"/>
      <c r="J25" s="5"/>
      <c r="K25" s="15"/>
    </row>
    <row r="26" ht="12.75">
      <c r="K26" s="23"/>
    </row>
    <row r="27" spans="1:11" ht="12.75">
      <c r="A27" s="5"/>
      <c r="B27" s="5"/>
      <c r="C27" s="5"/>
      <c r="D27" s="5"/>
      <c r="E27" s="5"/>
      <c r="F27" s="5"/>
      <c r="G27" s="5"/>
      <c r="I27" s="5"/>
      <c r="J27" s="5"/>
      <c r="K27" s="25"/>
    </row>
    <row r="28" spans="1:11" ht="12.75">
      <c r="A28" s="5"/>
      <c r="B28" s="2" t="s">
        <v>31</v>
      </c>
      <c r="C28" s="5"/>
      <c r="D28" s="5"/>
      <c r="E28" s="5"/>
      <c r="F28" s="5"/>
      <c r="G28" s="5"/>
      <c r="I28" s="5"/>
      <c r="J28" s="5" t="s">
        <v>0</v>
      </c>
      <c r="K28" s="6">
        <f>SUM(K25:K27)</f>
        <v>0</v>
      </c>
    </row>
    <row r="29" spans="1:11" ht="12.75">
      <c r="A29" s="5"/>
      <c r="C29" s="5"/>
      <c r="D29" s="5"/>
      <c r="E29" s="5"/>
      <c r="F29" s="5"/>
      <c r="G29" s="5"/>
      <c r="H29" s="4"/>
      <c r="I29" s="5"/>
      <c r="J29" s="5"/>
      <c r="K29" s="22"/>
    </row>
    <row r="30" spans="1:12" ht="16.2" thickBot="1">
      <c r="A30" s="5" t="s">
        <v>1</v>
      </c>
      <c r="B30" s="5"/>
      <c r="C30" s="5"/>
      <c r="D30" s="5"/>
      <c r="E30" s="5"/>
      <c r="F30" s="5"/>
      <c r="G30" s="5"/>
      <c r="H30" s="5"/>
      <c r="I30" s="5"/>
      <c r="J30" s="8" t="s">
        <v>0</v>
      </c>
      <c r="K30" s="26">
        <f>SUM(K23+K28)</f>
        <v>693154.7599999998</v>
      </c>
      <c r="L30" s="11"/>
    </row>
    <row r="31" ht="16.2" thickTop="1"/>
    <row r="33" ht="12.75">
      <c r="A33" s="7"/>
    </row>
    <row r="39" ht="12.75">
      <c r="A39" s="21" t="s">
        <v>17</v>
      </c>
    </row>
  </sheetData>
  <printOptions/>
  <pageMargins left="0.75" right="0.25" top="1" bottom="1" header="0.5" footer="0.5"/>
  <pageSetup horizontalDpi="300" verticalDpi="3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O40"/>
  <sheetViews>
    <sheetView workbookViewId="0" topLeftCell="D1">
      <selection activeCell="N9" sqref="N9:O12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4.625" style="3" customWidth="1"/>
    <col min="6" max="7" width="1.4921875" style="3" customWidth="1"/>
    <col min="8" max="8" width="11.625" style="7" customWidth="1"/>
    <col min="9" max="9" width="1.4921875" style="3" customWidth="1"/>
    <col min="10" max="10" width="1.875" style="7" customWidth="1"/>
    <col min="11" max="11" width="13.50390625" style="6" customWidth="1"/>
    <col min="12" max="12" width="3.00390625" style="6" customWidth="1"/>
    <col min="13" max="13" width="8.125" style="7" customWidth="1"/>
    <col min="14" max="14" width="11.50390625" style="7" bestFit="1" customWidth="1"/>
    <col min="15" max="16384" width="10.625" style="7" customWidth="1"/>
  </cols>
  <sheetData>
    <row r="2" spans="2:12" ht="12.75">
      <c r="B2" s="1" t="s">
        <v>27</v>
      </c>
      <c r="C2" s="5"/>
      <c r="D2" s="5"/>
      <c r="L2" s="5"/>
    </row>
    <row r="4" spans="1:11" ht="12.75">
      <c r="A4" s="2" t="s">
        <v>28</v>
      </c>
      <c r="H4" s="4"/>
      <c r="I4" s="5"/>
      <c r="J4" s="5" t="s">
        <v>0</v>
      </c>
      <c r="K4" s="16">
        <v>5500000</v>
      </c>
    </row>
    <row r="5" spans="8:10" ht="12.75">
      <c r="H5" s="4"/>
      <c r="I5" s="5"/>
      <c r="J5" s="5"/>
    </row>
    <row r="6" spans="1:11" ht="12.75">
      <c r="A6" s="2" t="s">
        <v>43</v>
      </c>
      <c r="K6" s="6">
        <v>0</v>
      </c>
    </row>
    <row r="7" spans="2:11" ht="12.75">
      <c r="B7" s="2" t="s">
        <v>35</v>
      </c>
      <c r="K7" s="14">
        <v>-100000</v>
      </c>
    </row>
    <row r="8" spans="1:11" ht="12.75">
      <c r="A8" s="5"/>
      <c r="B8" s="2" t="s">
        <v>37</v>
      </c>
      <c r="C8" s="5"/>
      <c r="D8" s="5"/>
      <c r="E8" s="5"/>
      <c r="F8" s="5"/>
      <c r="G8" s="5"/>
      <c r="H8" s="9"/>
      <c r="I8" s="5"/>
      <c r="J8" s="5"/>
      <c r="K8" s="22">
        <v>19335</v>
      </c>
    </row>
    <row r="9" spans="1:15" ht="12.75">
      <c r="A9" s="5"/>
      <c r="B9" s="5" t="s">
        <v>36</v>
      </c>
      <c r="C9" s="5"/>
      <c r="D9" s="5"/>
      <c r="E9" s="5"/>
      <c r="F9" s="5"/>
      <c r="G9" s="5"/>
      <c r="I9" s="5"/>
      <c r="J9" s="5"/>
      <c r="K9" s="22">
        <v>-10146</v>
      </c>
      <c r="N9" s="6">
        <f>+K4</f>
        <v>5500000</v>
      </c>
      <c r="O9" s="7" t="s">
        <v>103</v>
      </c>
    </row>
    <row r="10" spans="2:15" ht="12.75">
      <c r="B10" s="2" t="s">
        <v>38</v>
      </c>
      <c r="K10" s="14">
        <v>-138000</v>
      </c>
      <c r="N10" s="6">
        <f>SUM(K7:K14)-K8</f>
        <v>-3821779</v>
      </c>
      <c r="O10" s="7" t="s">
        <v>101</v>
      </c>
    </row>
    <row r="11" spans="2:15" ht="12.75">
      <c r="B11" s="2" t="s">
        <v>39</v>
      </c>
      <c r="K11" s="14">
        <v>-480000</v>
      </c>
      <c r="N11" s="37">
        <f>+K8</f>
        <v>19335</v>
      </c>
      <c r="O11" s="7" t="s">
        <v>102</v>
      </c>
    </row>
    <row r="12" spans="2:15" ht="12.75">
      <c r="B12" s="2" t="s">
        <v>40</v>
      </c>
      <c r="K12" s="14">
        <v>-93633</v>
      </c>
      <c r="N12" s="6">
        <f>SUM(N9:N11)</f>
        <v>1697556</v>
      </c>
      <c r="O12" s="7" t="s">
        <v>104</v>
      </c>
    </row>
    <row r="13" spans="1:11" ht="12.75">
      <c r="A13" s="5"/>
      <c r="B13" s="5" t="s">
        <v>42</v>
      </c>
      <c r="C13" s="5"/>
      <c r="D13" s="5"/>
      <c r="E13" s="5"/>
      <c r="F13" s="5"/>
      <c r="G13" s="5"/>
      <c r="I13" s="5"/>
      <c r="J13" s="5"/>
      <c r="K13" s="6">
        <v>-2400000</v>
      </c>
    </row>
    <row r="14" spans="2:11" ht="12.75">
      <c r="B14" s="2" t="s">
        <v>41</v>
      </c>
      <c r="K14" s="14">
        <v>-600000</v>
      </c>
    </row>
    <row r="15" ht="12.75">
      <c r="K15" s="14"/>
    </row>
    <row r="16" spans="1:11" ht="12.75">
      <c r="A16" s="5"/>
      <c r="B16" s="5"/>
      <c r="C16" s="5"/>
      <c r="D16" s="5"/>
      <c r="E16" s="5"/>
      <c r="F16" s="5"/>
      <c r="G16" s="5"/>
      <c r="I16" s="5"/>
      <c r="J16" s="5"/>
      <c r="K16" s="24"/>
    </row>
    <row r="17" spans="1:12" ht="16.2" thickBot="1">
      <c r="A17" s="2" t="s">
        <v>44</v>
      </c>
      <c r="J17" s="7" t="s">
        <v>0</v>
      </c>
      <c r="K17" s="27">
        <f>SUM(K4:K16)</f>
        <v>1697556</v>
      </c>
      <c r="L17" s="11"/>
    </row>
    <row r="18" ht="16.2" thickTop="1"/>
    <row r="19" spans="1:10" ht="12.75">
      <c r="A19" s="5" t="s">
        <v>45</v>
      </c>
      <c r="B19" s="5"/>
      <c r="C19" s="5"/>
      <c r="D19" s="5"/>
      <c r="E19" s="5"/>
      <c r="F19" s="5"/>
      <c r="G19" s="5"/>
      <c r="I19" s="5"/>
      <c r="J19" s="5"/>
    </row>
    <row r="20" spans="1:10" ht="12.75">
      <c r="A20" s="5"/>
      <c r="B20" s="5"/>
      <c r="C20" s="5"/>
      <c r="D20" s="5"/>
      <c r="E20" s="5"/>
      <c r="F20" s="5"/>
      <c r="G20" s="5"/>
      <c r="I20" s="5"/>
      <c r="J20" s="5"/>
    </row>
    <row r="21" ht="12.75">
      <c r="K21" s="14"/>
    </row>
    <row r="22" ht="12.75">
      <c r="K22" s="14"/>
    </row>
    <row r="23" ht="12.75">
      <c r="K23" s="14"/>
    </row>
    <row r="24" ht="12.75">
      <c r="K24" s="14"/>
    </row>
    <row r="25" ht="12.75">
      <c r="K25" s="14"/>
    </row>
    <row r="26" ht="12.75">
      <c r="K26" s="14"/>
    </row>
    <row r="27" ht="12.75">
      <c r="K27" s="14"/>
    </row>
    <row r="28" ht="12.75">
      <c r="K28" s="14"/>
    </row>
    <row r="29" spans="1:11" ht="12.75">
      <c r="A29" s="5"/>
      <c r="B29" s="5"/>
      <c r="C29" s="5"/>
      <c r="D29" s="5"/>
      <c r="E29" s="5"/>
      <c r="F29" s="5"/>
      <c r="G29" s="5"/>
      <c r="I29" s="5"/>
      <c r="J29" s="5"/>
      <c r="K29" s="25"/>
    </row>
    <row r="30" spans="1:11" ht="12.75">
      <c r="A30" s="5"/>
      <c r="B30" s="2" t="s">
        <v>46</v>
      </c>
      <c r="C30" s="5"/>
      <c r="D30" s="5"/>
      <c r="E30" s="5"/>
      <c r="F30" s="5"/>
      <c r="G30" s="5"/>
      <c r="I30" s="5"/>
      <c r="J30" s="5" t="s">
        <v>0</v>
      </c>
      <c r="K30" s="6">
        <f>SUM(K19:K29)</f>
        <v>0</v>
      </c>
    </row>
    <row r="31" spans="1:11" ht="12.75">
      <c r="A31" s="5"/>
      <c r="C31" s="5"/>
      <c r="D31" s="5"/>
      <c r="E31" s="5"/>
      <c r="F31" s="5"/>
      <c r="G31" s="5"/>
      <c r="H31" s="4"/>
      <c r="I31" s="5"/>
      <c r="J31" s="5"/>
      <c r="K31" s="22"/>
    </row>
    <row r="32" spans="1:12" ht="16.2" thickBot="1">
      <c r="A32" s="5" t="s">
        <v>1</v>
      </c>
      <c r="B32" s="5"/>
      <c r="C32" s="5"/>
      <c r="D32" s="5"/>
      <c r="E32" s="5"/>
      <c r="F32" s="5"/>
      <c r="G32" s="5"/>
      <c r="H32" s="5"/>
      <c r="I32" s="5"/>
      <c r="J32" s="8" t="s">
        <v>0</v>
      </c>
      <c r="K32" s="26">
        <f>SUM(K17+K30)</f>
        <v>1697556</v>
      </c>
      <c r="L32" s="11"/>
    </row>
    <row r="33" ht="16.2" thickTop="1"/>
    <row r="35" ht="12.75">
      <c r="A35" s="7"/>
    </row>
    <row r="40" ht="12.75">
      <c r="A40" s="21" t="s">
        <v>17</v>
      </c>
    </row>
  </sheetData>
  <printOptions/>
  <pageMargins left="0.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44"/>
  <sheetViews>
    <sheetView workbookViewId="0" topLeftCell="E4">
      <selection activeCell="N13" sqref="N13:O16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4.625" style="3" customWidth="1"/>
    <col min="6" max="7" width="1.4921875" style="3" customWidth="1"/>
    <col min="8" max="8" width="17.50390625" style="7" customWidth="1"/>
    <col min="9" max="9" width="2.875" style="3" customWidth="1"/>
    <col min="10" max="10" width="13.50390625" style="29" bestFit="1" customWidth="1"/>
    <col min="11" max="11" width="0.875" style="6" customWidth="1"/>
    <col min="12" max="13" width="10.125" style="7" customWidth="1"/>
    <col min="14" max="14" width="11.50390625" style="7" bestFit="1" customWidth="1"/>
    <col min="15" max="16384" width="10.625" style="7" customWidth="1"/>
  </cols>
  <sheetData>
    <row r="2" spans="2:14" ht="12.75">
      <c r="B2" s="1" t="s">
        <v>73</v>
      </c>
      <c r="C2" s="5"/>
      <c r="D2" s="5"/>
      <c r="K2" s="5"/>
      <c r="L2" s="33"/>
      <c r="M2" s="33" t="s">
        <v>51</v>
      </c>
      <c r="N2" s="33" t="s">
        <v>51</v>
      </c>
    </row>
    <row r="3" spans="12:14" ht="12.75">
      <c r="L3" s="33" t="s">
        <v>53</v>
      </c>
      <c r="M3" s="33" t="s">
        <v>53</v>
      </c>
      <c r="N3" s="33" t="s">
        <v>52</v>
      </c>
    </row>
    <row r="4" spans="1:10" ht="12.75">
      <c r="A4" s="2" t="s">
        <v>29</v>
      </c>
      <c r="H4" s="4"/>
      <c r="I4" s="5"/>
      <c r="J4" s="29">
        <v>5417022</v>
      </c>
    </row>
    <row r="5" spans="8:14" ht="12.75">
      <c r="H5" s="4"/>
      <c r="I5" s="5"/>
      <c r="L5" s="7">
        <v>4397910</v>
      </c>
      <c r="M5" s="7">
        <f>+J7+J8</f>
        <v>4236959</v>
      </c>
      <c r="N5" s="7">
        <v>384857</v>
      </c>
    </row>
    <row r="6" spans="1:14" ht="12.75">
      <c r="A6" s="2" t="s">
        <v>72</v>
      </c>
      <c r="M6" s="31">
        <v>200000</v>
      </c>
      <c r="N6" s="31">
        <v>-15529</v>
      </c>
    </row>
    <row r="7" spans="2:14" ht="12.75">
      <c r="B7" s="2" t="s">
        <v>47</v>
      </c>
      <c r="J7" s="29">
        <v>1428082</v>
      </c>
      <c r="L7" s="7">
        <v>-200000</v>
      </c>
      <c r="M7" s="7">
        <f>SUM(M5:M6)</f>
        <v>4436959</v>
      </c>
      <c r="N7" s="7">
        <f>SUM(N5:N6)</f>
        <v>369328</v>
      </c>
    </row>
    <row r="8" spans="1:13" ht="12.75">
      <c r="A8" s="5"/>
      <c r="B8" s="5" t="s">
        <v>55</v>
      </c>
      <c r="C8" s="5"/>
      <c r="D8" s="5"/>
      <c r="E8" s="5"/>
      <c r="F8" s="5"/>
      <c r="G8" s="5"/>
      <c r="H8" s="9"/>
      <c r="I8" s="5"/>
      <c r="J8" s="29">
        <f>200000+250000+45001+153748+48459+231525+57667+253291+196089+334549+119866+9647+172739+63000+101661+201275+81415+288945</f>
        <v>2808877</v>
      </c>
      <c r="M8" s="31">
        <v>-39049</v>
      </c>
    </row>
    <row r="9" spans="1:13" ht="12.75">
      <c r="A9" s="5"/>
      <c r="B9" s="5" t="s">
        <v>56</v>
      </c>
      <c r="C9" s="5"/>
      <c r="D9" s="5"/>
      <c r="E9" s="5"/>
      <c r="F9" s="5"/>
      <c r="G9" s="5"/>
      <c r="I9" s="5"/>
      <c r="J9" s="29">
        <f>205857+130788+29941+2742</f>
        <v>369328</v>
      </c>
      <c r="L9" s="7">
        <v>384857</v>
      </c>
      <c r="M9" s="7">
        <f>SUM(M7:M8)</f>
        <v>4397910</v>
      </c>
    </row>
    <row r="10" spans="2:12" ht="12.75">
      <c r="B10" s="5" t="s">
        <v>49</v>
      </c>
      <c r="C10" s="5"/>
      <c r="D10" s="5"/>
      <c r="E10" s="5"/>
      <c r="F10" s="5"/>
      <c r="G10" s="5"/>
      <c r="I10" s="5"/>
      <c r="L10" s="31">
        <v>23520</v>
      </c>
    </row>
    <row r="11" spans="2:12" ht="12.75">
      <c r="B11" s="5" t="s">
        <v>48</v>
      </c>
      <c r="C11" s="5"/>
      <c r="D11" s="5"/>
      <c r="E11" s="5"/>
      <c r="F11" s="5"/>
      <c r="G11" s="5"/>
      <c r="I11" s="5"/>
      <c r="J11" s="29">
        <v>-493359</v>
      </c>
      <c r="L11" s="7">
        <f>SUM(L5:L10)</f>
        <v>4606287</v>
      </c>
    </row>
    <row r="12" spans="1:10" ht="12.75">
      <c r="A12" s="5"/>
      <c r="B12" s="5" t="s">
        <v>66</v>
      </c>
      <c r="C12" s="5"/>
      <c r="D12" s="5"/>
      <c r="E12" s="5"/>
      <c r="F12" s="5"/>
      <c r="G12" s="5"/>
      <c r="I12" s="5"/>
      <c r="J12" s="29">
        <v>200000</v>
      </c>
    </row>
    <row r="13" spans="2:15" ht="12.75">
      <c r="B13" s="2" t="s">
        <v>50</v>
      </c>
      <c r="J13" s="29">
        <v>-27800</v>
      </c>
      <c r="N13" s="6">
        <f>+J4</f>
        <v>5417022</v>
      </c>
      <c r="O13" s="7" t="s">
        <v>103</v>
      </c>
    </row>
    <row r="14" spans="2:15" ht="12.75">
      <c r="B14" s="2" t="s">
        <v>54</v>
      </c>
      <c r="J14" s="29">
        <v>-791087</v>
      </c>
      <c r="N14" s="6">
        <f>+J11+J13+J14+J15+J17+J18+J19+J22+J23</f>
        <v>-5756953</v>
      </c>
      <c r="O14" s="7" t="s">
        <v>101</v>
      </c>
    </row>
    <row r="15" spans="2:15" ht="12.75">
      <c r="B15" s="2" t="s">
        <v>58</v>
      </c>
      <c r="J15" s="29">
        <v>-19616</v>
      </c>
      <c r="N15" s="37">
        <f>+J7+J8+J9+J12+J16+J20</f>
        <v>5087943</v>
      </c>
      <c r="O15" s="7" t="s">
        <v>102</v>
      </c>
    </row>
    <row r="16" spans="1:15" ht="12.75">
      <c r="A16" s="5"/>
      <c r="B16" s="5" t="s">
        <v>59</v>
      </c>
      <c r="C16" s="5"/>
      <c r="D16" s="5"/>
      <c r="E16" s="5"/>
      <c r="F16" s="5"/>
      <c r="G16" s="5"/>
      <c r="I16" s="5"/>
      <c r="J16" s="34">
        <v>150000</v>
      </c>
      <c r="N16" s="6">
        <f>SUM(N13:N15)</f>
        <v>4748012</v>
      </c>
      <c r="O16" s="7" t="s">
        <v>104</v>
      </c>
    </row>
    <row r="17" spans="2:10" ht="12.75">
      <c r="B17" s="2" t="s">
        <v>57</v>
      </c>
      <c r="J17" s="29">
        <v>-3230000</v>
      </c>
    </row>
    <row r="18" spans="1:10" ht="12.75">
      <c r="A18" s="5"/>
      <c r="B18" s="5" t="s">
        <v>60</v>
      </c>
      <c r="C18" s="5"/>
      <c r="D18" s="5"/>
      <c r="E18" s="5"/>
      <c r="F18" s="5"/>
      <c r="G18" s="5"/>
      <c r="I18" s="5"/>
      <c r="J18" s="34">
        <v>-24028</v>
      </c>
    </row>
    <row r="19" spans="2:10" ht="12.75">
      <c r="B19" s="2" t="s">
        <v>61</v>
      </c>
      <c r="J19" s="29">
        <v>-64145</v>
      </c>
    </row>
    <row r="20" spans="1:10" ht="12.75">
      <c r="A20" s="5"/>
      <c r="B20" s="5" t="s">
        <v>62</v>
      </c>
      <c r="C20" s="5"/>
      <c r="D20" s="5"/>
      <c r="E20" s="5"/>
      <c r="F20" s="5"/>
      <c r="G20" s="5"/>
      <c r="I20" s="5"/>
      <c r="J20" s="34">
        <v>131656</v>
      </c>
    </row>
    <row r="21" spans="1:10" ht="12.75">
      <c r="A21" s="5"/>
      <c r="B21" s="5" t="s">
        <v>48</v>
      </c>
      <c r="C21" s="5"/>
      <c r="D21" s="5"/>
      <c r="E21" s="5"/>
      <c r="F21" s="5"/>
      <c r="G21" s="5"/>
      <c r="I21" s="5"/>
      <c r="J21" s="34"/>
    </row>
    <row r="22" spans="2:10" ht="12.75">
      <c r="B22" s="2" t="s">
        <v>63</v>
      </c>
      <c r="J22" s="29">
        <v>-128800</v>
      </c>
    </row>
    <row r="23" spans="2:10" ht="12.75">
      <c r="B23" s="2" t="s">
        <v>68</v>
      </c>
      <c r="J23" s="29">
        <v>-978118</v>
      </c>
    </row>
    <row r="24" spans="1:10" ht="12.75">
      <c r="A24" s="5"/>
      <c r="B24" s="5"/>
      <c r="C24" s="5"/>
      <c r="D24" s="5"/>
      <c r="E24" s="5"/>
      <c r="F24" s="5"/>
      <c r="G24" s="5"/>
      <c r="I24" s="5"/>
      <c r="J24" s="34"/>
    </row>
    <row r="25" spans="1:11" ht="16.2" thickBot="1">
      <c r="A25" s="2" t="s">
        <v>71</v>
      </c>
      <c r="J25" s="28">
        <f>SUM(J4:J24)</f>
        <v>4748012</v>
      </c>
      <c r="K25" s="11"/>
    </row>
    <row r="26" ht="16.2" thickTop="1"/>
    <row r="27" spans="1:9" ht="12.75">
      <c r="A27" s="5" t="s">
        <v>69</v>
      </c>
      <c r="B27" s="5"/>
      <c r="C27" s="5"/>
      <c r="D27" s="5"/>
      <c r="E27" s="5"/>
      <c r="F27" s="5"/>
      <c r="G27" s="5"/>
      <c r="I27" s="5"/>
    </row>
    <row r="32" spans="1:10" ht="12.75">
      <c r="A32" s="5"/>
      <c r="B32" s="5"/>
      <c r="C32" s="5"/>
      <c r="D32" s="5"/>
      <c r="E32" s="5"/>
      <c r="F32" s="5"/>
      <c r="G32" s="5"/>
      <c r="I32" s="5"/>
      <c r="J32" s="32"/>
    </row>
    <row r="33" spans="1:10" ht="12.75">
      <c r="A33" s="5"/>
      <c r="B33" s="2" t="s">
        <v>46</v>
      </c>
      <c r="C33" s="5"/>
      <c r="D33" s="5"/>
      <c r="E33" s="5"/>
      <c r="F33" s="5"/>
      <c r="G33" s="5"/>
      <c r="I33" s="5"/>
      <c r="J33" s="29">
        <f>SUM(J27:J32)</f>
        <v>0</v>
      </c>
    </row>
    <row r="34" spans="1:9" ht="12.75">
      <c r="A34" s="5"/>
      <c r="C34" s="5"/>
      <c r="D34" s="5"/>
      <c r="E34" s="5"/>
      <c r="F34" s="5"/>
      <c r="G34" s="5"/>
      <c r="H34" s="4"/>
      <c r="I34" s="5"/>
    </row>
    <row r="35" spans="1:11" ht="16.2" thickBot="1">
      <c r="A35" s="5" t="s">
        <v>1</v>
      </c>
      <c r="B35" s="5"/>
      <c r="C35" s="5"/>
      <c r="D35" s="5"/>
      <c r="E35" s="5"/>
      <c r="F35" s="5"/>
      <c r="G35" s="5"/>
      <c r="H35" s="5"/>
      <c r="I35" s="5"/>
      <c r="J35" s="30">
        <f>SUM(J25+J33)</f>
        <v>4748012</v>
      </c>
      <c r="K35" s="11"/>
    </row>
    <row r="36" ht="16.2" thickTop="1"/>
    <row r="38" ht="12.75">
      <c r="A38" s="7"/>
    </row>
    <row r="44" ht="12.75">
      <c r="A44" s="21" t="s">
        <v>17</v>
      </c>
    </row>
  </sheetData>
  <printOptions/>
  <pageMargins left="0.54" right="0.56" top="0.49" bottom="0.54" header="0.18" footer="0.18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41"/>
  <sheetViews>
    <sheetView workbookViewId="0" topLeftCell="A1">
      <selection activeCell="L24" sqref="L24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4.625" style="3" customWidth="1"/>
    <col min="6" max="7" width="1.4921875" style="3" customWidth="1"/>
    <col min="8" max="8" width="17.50390625" style="7" customWidth="1"/>
    <col min="9" max="9" width="2.875" style="3" customWidth="1"/>
    <col min="10" max="10" width="13.50390625" style="29" customWidth="1"/>
    <col min="11" max="11" width="0.875" style="6" customWidth="1"/>
    <col min="12" max="12" width="10.125" style="7" customWidth="1"/>
    <col min="13" max="13" width="10.875" style="6" bestFit="1" customWidth="1"/>
    <col min="14" max="14" width="9.875" style="7" customWidth="1"/>
    <col min="15" max="16384" width="10.625" style="7" customWidth="1"/>
  </cols>
  <sheetData>
    <row r="2" spans="2:14" ht="12.75">
      <c r="B2" s="1" t="s">
        <v>64</v>
      </c>
      <c r="C2" s="5"/>
      <c r="D2" s="5"/>
      <c r="K2" s="5"/>
      <c r="L2" s="33"/>
      <c r="M2" s="36"/>
      <c r="N2" s="33"/>
    </row>
    <row r="3" spans="12:14" ht="12.75">
      <c r="L3" s="33"/>
      <c r="M3" s="36"/>
      <c r="N3" s="33"/>
    </row>
    <row r="4" spans="1:10" ht="12.75">
      <c r="A4" s="2" t="s">
        <v>65</v>
      </c>
      <c r="H4" s="4"/>
      <c r="I4" s="5"/>
      <c r="J4" s="29">
        <v>4417022</v>
      </c>
    </row>
    <row r="5" spans="8:9" ht="12.75">
      <c r="H5" s="4"/>
      <c r="I5" s="5"/>
    </row>
    <row r="6" spans="1:14" ht="12.75">
      <c r="A6" s="2" t="s">
        <v>81</v>
      </c>
      <c r="M6" s="37"/>
      <c r="N6" s="31"/>
    </row>
    <row r="7" spans="2:14" ht="12.75">
      <c r="B7" s="2" t="s">
        <v>70</v>
      </c>
      <c r="J7" s="29">
        <v>8236</v>
      </c>
      <c r="M7" s="6">
        <f>+J4</f>
        <v>4417022</v>
      </c>
      <c r="N7" s="7" t="s">
        <v>103</v>
      </c>
    </row>
    <row r="8" spans="2:14" ht="12.75">
      <c r="B8" s="2" t="s">
        <v>76</v>
      </c>
      <c r="J8" s="29">
        <v>-245409</v>
      </c>
      <c r="M8" s="6">
        <f>+J8+J9+J10+J19+J20</f>
        <v>-848477</v>
      </c>
      <c r="N8" s="7" t="s">
        <v>101</v>
      </c>
    </row>
    <row r="9" spans="2:14" ht="12.75">
      <c r="B9" s="2" t="s">
        <v>77</v>
      </c>
      <c r="J9" s="29">
        <v>-245000</v>
      </c>
      <c r="M9" s="37">
        <f>+J7</f>
        <v>8236</v>
      </c>
      <c r="N9" s="7" t="s">
        <v>102</v>
      </c>
    </row>
    <row r="10" spans="2:14" ht="12.75">
      <c r="B10" s="2" t="s">
        <v>78</v>
      </c>
      <c r="J10" s="29">
        <v>-88000</v>
      </c>
      <c r="M10" s="6">
        <f>SUM(M7:M9)</f>
        <v>3576781</v>
      </c>
      <c r="N10" s="7" t="s">
        <v>104</v>
      </c>
    </row>
    <row r="11" spans="2:12" ht="12.75" hidden="1">
      <c r="B11" s="5"/>
      <c r="C11" s="5"/>
      <c r="D11" s="5"/>
      <c r="E11" s="5"/>
      <c r="F11" s="5"/>
      <c r="G11" s="5"/>
      <c r="I11" s="5"/>
      <c r="L11" s="31"/>
    </row>
    <row r="12" spans="2:9" ht="12.75" hidden="1">
      <c r="B12" s="5"/>
      <c r="C12" s="5"/>
      <c r="D12" s="5"/>
      <c r="E12" s="5"/>
      <c r="F12" s="5"/>
      <c r="G12" s="5"/>
      <c r="I12" s="5"/>
    </row>
    <row r="13" spans="1:9" ht="12.75" hidden="1">
      <c r="A13" s="5"/>
      <c r="B13" s="5"/>
      <c r="C13" s="5"/>
      <c r="D13" s="5"/>
      <c r="E13" s="5"/>
      <c r="F13" s="5"/>
      <c r="G13" s="5"/>
      <c r="I13" s="5"/>
    </row>
    <row r="14" ht="12.75" hidden="1"/>
    <row r="15" ht="12.75" hidden="1"/>
    <row r="16" ht="12.75" hidden="1"/>
    <row r="17" spans="1:10" ht="12.75" hidden="1">
      <c r="A17" s="5"/>
      <c r="B17" s="5"/>
      <c r="C17" s="5"/>
      <c r="D17" s="5"/>
      <c r="E17" s="5"/>
      <c r="F17" s="5"/>
      <c r="G17" s="5"/>
      <c r="I17" s="5"/>
      <c r="J17" s="34"/>
    </row>
    <row r="18" ht="12.75" hidden="1"/>
    <row r="19" spans="2:10" ht="12.75">
      <c r="B19" s="2" t="s">
        <v>79</v>
      </c>
      <c r="J19" s="29">
        <v>-170068</v>
      </c>
    </row>
    <row r="20" spans="2:10" ht="12.75">
      <c r="B20" s="2" t="s">
        <v>80</v>
      </c>
      <c r="J20" s="29">
        <v>-100000</v>
      </c>
    </row>
    <row r="21" spans="1:10" ht="12.75">
      <c r="A21" s="5"/>
      <c r="B21" s="5"/>
      <c r="C21" s="5"/>
      <c r="D21" s="5"/>
      <c r="E21" s="5"/>
      <c r="F21" s="5"/>
      <c r="G21" s="5"/>
      <c r="I21" s="5"/>
      <c r="J21" s="34"/>
    </row>
    <row r="22" spans="1:10" ht="12.75">
      <c r="A22" s="5"/>
      <c r="B22" s="5"/>
      <c r="C22" s="5"/>
      <c r="D22" s="5"/>
      <c r="E22" s="5"/>
      <c r="F22" s="5"/>
      <c r="G22" s="5"/>
      <c r="I22" s="5"/>
      <c r="J22" s="34"/>
    </row>
    <row r="23" spans="1:10" ht="12.75">
      <c r="A23" s="5"/>
      <c r="B23" s="5"/>
      <c r="C23" s="5"/>
      <c r="D23" s="5"/>
      <c r="E23" s="5"/>
      <c r="F23" s="5"/>
      <c r="G23" s="5"/>
      <c r="I23" s="5"/>
      <c r="J23" s="34"/>
    </row>
    <row r="24" spans="1:10" ht="12.75">
      <c r="A24" s="5"/>
      <c r="B24" s="5"/>
      <c r="C24" s="5"/>
      <c r="D24" s="5"/>
      <c r="E24" s="5"/>
      <c r="F24" s="5"/>
      <c r="G24" s="5"/>
      <c r="I24" s="5"/>
      <c r="J24" s="34"/>
    </row>
    <row r="25" spans="1:10" ht="12.75">
      <c r="A25" s="5"/>
      <c r="B25" s="5"/>
      <c r="C25" s="5"/>
      <c r="D25" s="5"/>
      <c r="E25" s="5"/>
      <c r="F25" s="5"/>
      <c r="G25" s="5"/>
      <c r="I25" s="5"/>
      <c r="J25" s="34"/>
    </row>
    <row r="26" spans="1:11" ht="16.2" thickBot="1">
      <c r="A26" s="2" t="s">
        <v>82</v>
      </c>
      <c r="J26" s="28">
        <f>SUM(J4:J25)</f>
        <v>3576781</v>
      </c>
      <c r="K26" s="11"/>
    </row>
    <row r="27" ht="16.2" thickTop="1"/>
    <row r="28" spans="1:9" ht="12.75">
      <c r="A28" s="5" t="s">
        <v>83</v>
      </c>
      <c r="B28" s="5"/>
      <c r="C28" s="5"/>
      <c r="D28" s="5"/>
      <c r="E28" s="5"/>
      <c r="F28" s="5"/>
      <c r="G28" s="5"/>
      <c r="I28" s="5"/>
    </row>
    <row r="33" spans="1:10" ht="12.75">
      <c r="A33" s="5"/>
      <c r="B33" s="5"/>
      <c r="C33" s="5"/>
      <c r="D33" s="5"/>
      <c r="E33" s="5"/>
      <c r="F33" s="5"/>
      <c r="G33" s="5"/>
      <c r="I33" s="5"/>
      <c r="J33" s="32"/>
    </row>
    <row r="34" spans="1:10" ht="12.75">
      <c r="A34" s="5"/>
      <c r="B34" s="2" t="s">
        <v>67</v>
      </c>
      <c r="C34" s="5"/>
      <c r="D34" s="5"/>
      <c r="E34" s="5"/>
      <c r="F34" s="5"/>
      <c r="G34" s="5"/>
      <c r="I34" s="5"/>
      <c r="J34" s="29">
        <f>SUM(J28:J33)</f>
        <v>0</v>
      </c>
    </row>
    <row r="35" spans="1:9" ht="12.75">
      <c r="A35" s="5"/>
      <c r="C35" s="5"/>
      <c r="D35" s="5"/>
      <c r="E35" s="5"/>
      <c r="F35" s="5"/>
      <c r="G35" s="5"/>
      <c r="H35" s="4"/>
      <c r="I35" s="5"/>
    </row>
    <row r="36" spans="1:11" ht="16.2" thickBot="1">
      <c r="A36" s="5" t="s">
        <v>1</v>
      </c>
      <c r="B36" s="5"/>
      <c r="C36" s="5"/>
      <c r="D36" s="5"/>
      <c r="E36" s="5"/>
      <c r="F36" s="5"/>
      <c r="G36" s="5"/>
      <c r="H36" s="5"/>
      <c r="I36" s="5"/>
      <c r="J36" s="30">
        <f>SUM(J26+J34)</f>
        <v>3576781</v>
      </c>
      <c r="K36" s="11"/>
    </row>
    <row r="37" ht="16.2" thickTop="1"/>
    <row r="41" ht="12.75">
      <c r="A41" s="21" t="s">
        <v>17</v>
      </c>
    </row>
  </sheetData>
  <printOptions/>
  <pageMargins left="0.75" right="0.75" top="1" bottom="1" header="0.5" footer="0.5"/>
  <pageSetup horizontalDpi="600" verticalDpi="600" orientation="portrait" r:id="rId3"/>
  <headerFooter alignWithMargins="0">
    <oddFooter>&amp;C&amp;"Times New Roman,Regular"8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2"/>
  <sheetViews>
    <sheetView workbookViewId="0" topLeftCell="A2">
      <selection activeCell="N6" sqref="N6:O9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4.625" style="3" customWidth="1"/>
    <col min="6" max="7" width="1.4921875" style="3" customWidth="1"/>
    <col min="8" max="8" width="17.50390625" style="7" customWidth="1"/>
    <col min="9" max="9" width="2.875" style="3" customWidth="1"/>
    <col min="10" max="10" width="13.50390625" style="29" customWidth="1"/>
    <col min="11" max="11" width="0.875" style="6" customWidth="1"/>
    <col min="12" max="13" width="10.625" style="7" customWidth="1"/>
    <col min="14" max="14" width="11.50390625" style="6" bestFit="1" customWidth="1"/>
    <col min="15" max="16384" width="10.625" style="7" customWidth="1"/>
  </cols>
  <sheetData>
    <row r="1" ht="12.75">
      <c r="L1" s="7" t="s">
        <v>90</v>
      </c>
    </row>
    <row r="2" spans="2:12" ht="12.75">
      <c r="B2" s="1" t="s">
        <v>74</v>
      </c>
      <c r="C2" s="5"/>
      <c r="D2" s="5"/>
      <c r="K2" s="5"/>
      <c r="L2" s="7" t="s">
        <v>90</v>
      </c>
    </row>
    <row r="4" spans="1:10" ht="12.75">
      <c r="A4" s="2" t="s">
        <v>75</v>
      </c>
      <c r="H4" s="4"/>
      <c r="I4" s="5"/>
      <c r="J4" s="29">
        <v>4417022</v>
      </c>
    </row>
    <row r="5" spans="8:9" ht="12.75">
      <c r="H5" s="4"/>
      <c r="I5" s="5"/>
    </row>
    <row r="6" spans="1:15" ht="12.75">
      <c r="A6" s="2" t="s">
        <v>96</v>
      </c>
      <c r="N6" s="6">
        <v>4417022</v>
      </c>
      <c r="O6" s="7" t="s">
        <v>103</v>
      </c>
    </row>
    <row r="7" spans="2:15" ht="12.75">
      <c r="B7" s="2" t="s">
        <v>91</v>
      </c>
      <c r="J7" s="29">
        <v>-35000</v>
      </c>
      <c r="L7" s="7">
        <v>16</v>
      </c>
      <c r="N7" s="6">
        <f>+J7+J8+J11+J12+J13+J14</f>
        <v>-5745846.66</v>
      </c>
      <c r="O7" s="7" t="s">
        <v>101</v>
      </c>
    </row>
    <row r="8" spans="2:15" ht="12.75">
      <c r="B8" s="2" t="s">
        <v>84</v>
      </c>
      <c r="J8" s="29">
        <v>-19051.66</v>
      </c>
      <c r="L8" s="7">
        <v>50</v>
      </c>
      <c r="N8" s="37">
        <f>+J9+J10</f>
        <v>3271965</v>
      </c>
      <c r="O8" s="7" t="s">
        <v>102</v>
      </c>
    </row>
    <row r="9" spans="2:15" ht="12.75">
      <c r="B9" s="2" t="s">
        <v>89</v>
      </c>
      <c r="J9" s="29">
        <v>1271965</v>
      </c>
      <c r="L9" s="7">
        <v>69</v>
      </c>
      <c r="N9" s="6">
        <f>SUM(N6:N8)</f>
        <v>1943140.3399999999</v>
      </c>
      <c r="O9" s="7" t="s">
        <v>104</v>
      </c>
    </row>
    <row r="10" spans="2:12" ht="12.75">
      <c r="B10" s="2" t="s">
        <v>85</v>
      </c>
      <c r="J10" s="29">
        <v>2000000</v>
      </c>
      <c r="L10" s="7">
        <v>57</v>
      </c>
    </row>
    <row r="11" spans="2:12" ht="12.75">
      <c r="B11" s="2" t="s">
        <v>92</v>
      </c>
      <c r="J11" s="29">
        <v>-2600000</v>
      </c>
      <c r="L11" s="7">
        <v>109</v>
      </c>
    </row>
    <row r="12" spans="2:12" ht="12.75">
      <c r="B12" s="2" t="s">
        <v>93</v>
      </c>
      <c r="J12" s="29">
        <v>-2000000</v>
      </c>
      <c r="L12" s="7">
        <v>134</v>
      </c>
    </row>
    <row r="13" spans="2:12" ht="12.75">
      <c r="B13" s="2" t="s">
        <v>94</v>
      </c>
      <c r="J13" s="29">
        <v>-89056</v>
      </c>
      <c r="L13" s="7">
        <v>127</v>
      </c>
    </row>
    <row r="14" spans="2:12" ht="12.75">
      <c r="B14" s="2" t="s">
        <v>95</v>
      </c>
      <c r="J14" s="29">
        <v>-1002739</v>
      </c>
      <c r="L14" s="7">
        <v>177</v>
      </c>
    </row>
    <row r="16" spans="1:10" ht="12.75">
      <c r="A16" s="5"/>
      <c r="B16" s="5"/>
      <c r="C16" s="5"/>
      <c r="D16" s="5"/>
      <c r="E16" s="5"/>
      <c r="F16" s="5"/>
      <c r="G16" s="5"/>
      <c r="I16" s="5"/>
      <c r="J16" s="34"/>
    </row>
    <row r="17" spans="1:11" ht="16.2" thickBot="1">
      <c r="A17" s="2" t="s">
        <v>98</v>
      </c>
      <c r="J17" s="28">
        <f>SUM(J4:J16)</f>
        <v>1943140.3399999999</v>
      </c>
      <c r="K17" s="11"/>
    </row>
    <row r="18" ht="16.2" thickTop="1"/>
    <row r="19" spans="1:9" ht="12.75">
      <c r="A19" s="5" t="s">
        <v>97</v>
      </c>
      <c r="B19" s="5"/>
      <c r="C19" s="5"/>
      <c r="D19" s="5"/>
      <c r="E19" s="5"/>
      <c r="F19" s="5"/>
      <c r="G19" s="5"/>
      <c r="I19" s="5"/>
    </row>
    <row r="24" spans="1:10" ht="12.75">
      <c r="A24" s="5"/>
      <c r="B24" s="5"/>
      <c r="C24" s="5"/>
      <c r="D24" s="5"/>
      <c r="E24" s="5"/>
      <c r="F24" s="5"/>
      <c r="G24" s="5"/>
      <c r="I24" s="5"/>
      <c r="J24" s="32"/>
    </row>
    <row r="25" spans="1:10" ht="12.75">
      <c r="A25" s="5"/>
      <c r="B25" s="2" t="s">
        <v>46</v>
      </c>
      <c r="C25" s="5"/>
      <c r="D25" s="5"/>
      <c r="E25" s="5"/>
      <c r="F25" s="5"/>
      <c r="G25" s="5"/>
      <c r="I25" s="5"/>
      <c r="J25" s="29">
        <f>SUM(J19:J24)</f>
        <v>0</v>
      </c>
    </row>
    <row r="26" spans="1:9" ht="12.75">
      <c r="A26" s="5"/>
      <c r="C26" s="5"/>
      <c r="D26" s="5"/>
      <c r="E26" s="5"/>
      <c r="F26" s="5"/>
      <c r="G26" s="5"/>
      <c r="H26" s="4"/>
      <c r="I26" s="5"/>
    </row>
    <row r="27" spans="1:11" ht="16.2" thickBot="1">
      <c r="A27" s="5" t="s">
        <v>1</v>
      </c>
      <c r="B27" s="5"/>
      <c r="C27" s="5"/>
      <c r="D27" s="5"/>
      <c r="E27" s="5"/>
      <c r="F27" s="5"/>
      <c r="G27" s="5"/>
      <c r="H27" s="5"/>
      <c r="I27" s="5"/>
      <c r="J27" s="30">
        <f>SUM(J17+J25)</f>
        <v>1943140.3399999999</v>
      </c>
      <c r="K27" s="11"/>
    </row>
    <row r="28" ht="16.2" thickTop="1"/>
    <row r="32" ht="12.75">
      <c r="A32" s="21" t="s">
        <v>17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&amp;C&amp;"Times New Roman,Regular"8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6"/>
  <sheetViews>
    <sheetView workbookViewId="0" topLeftCell="A1">
      <selection activeCell="B9" sqref="B9"/>
    </sheetView>
  </sheetViews>
  <sheetFormatPr defaultColWidth="10.625" defaultRowHeight="12.75"/>
  <cols>
    <col min="1" max="1" width="4.875" style="2" customWidth="1"/>
    <col min="2" max="2" width="12.50390625" style="2" customWidth="1"/>
    <col min="3" max="3" width="10.875" style="2" customWidth="1"/>
    <col min="4" max="4" width="10.625" style="2" customWidth="1"/>
    <col min="5" max="5" width="14.625" style="3" customWidth="1"/>
    <col min="6" max="7" width="1.4921875" style="3" customWidth="1"/>
    <col min="8" max="8" width="17.50390625" style="7" customWidth="1"/>
    <col min="9" max="9" width="2.875" style="3" customWidth="1"/>
    <col min="10" max="10" width="14.00390625" style="29" bestFit="1" customWidth="1"/>
    <col min="11" max="11" width="0.875" style="6" customWidth="1"/>
    <col min="12" max="12" width="10.625" style="7" customWidth="1"/>
    <col min="13" max="13" width="12.00390625" style="7" bestFit="1" customWidth="1"/>
    <col min="14" max="14" width="10.625" style="7" customWidth="1"/>
    <col min="15" max="15" width="12.50390625" style="7" bestFit="1" customWidth="1"/>
    <col min="16" max="16384" width="10.625" style="7" customWidth="1"/>
  </cols>
  <sheetData>
    <row r="1" ht="12.75">
      <c r="L1" s="7" t="s">
        <v>90</v>
      </c>
    </row>
    <row r="2" spans="2:11" ht="12.75">
      <c r="B2" s="1" t="s">
        <v>86</v>
      </c>
      <c r="C2" s="5"/>
      <c r="D2" s="5"/>
      <c r="K2" s="5"/>
    </row>
    <row r="4" spans="1:10" ht="12.75">
      <c r="A4" s="2" t="s">
        <v>87</v>
      </c>
      <c r="H4" s="4"/>
      <c r="I4" s="5"/>
      <c r="J4" s="29">
        <v>4417022</v>
      </c>
    </row>
    <row r="5" spans="8:9" ht="12.75">
      <c r="H5" s="4"/>
      <c r="I5" s="5"/>
    </row>
    <row r="6" ht="12.75">
      <c r="A6" s="2" t="s">
        <v>142</v>
      </c>
    </row>
    <row r="7" spans="2:12" ht="12.75">
      <c r="B7" s="2" t="s">
        <v>99</v>
      </c>
      <c r="J7" s="29">
        <v>-179356</v>
      </c>
      <c r="L7" s="7">
        <v>45</v>
      </c>
    </row>
    <row r="8" spans="2:12" ht="12.75">
      <c r="B8" s="2" t="s">
        <v>100</v>
      </c>
      <c r="J8" s="29">
        <v>450000</v>
      </c>
      <c r="L8" s="7">
        <v>77</v>
      </c>
    </row>
    <row r="9" spans="2:14" ht="12.75">
      <c r="B9" s="2" t="s">
        <v>105</v>
      </c>
      <c r="J9" s="29">
        <v>-9000</v>
      </c>
      <c r="L9" s="7">
        <v>74</v>
      </c>
      <c r="M9" s="7">
        <v>7367753</v>
      </c>
      <c r="N9" s="13" t="s">
        <v>110</v>
      </c>
    </row>
    <row r="10" spans="2:14" ht="12.75">
      <c r="B10" s="2" t="s">
        <v>106</v>
      </c>
      <c r="J10" s="29">
        <v>-50000</v>
      </c>
      <c r="L10" s="7">
        <v>75</v>
      </c>
      <c r="M10" s="6">
        <v>-9278</v>
      </c>
      <c r="N10" s="13" t="s">
        <v>107</v>
      </c>
    </row>
    <row r="11" spans="2:14" ht="12.75">
      <c r="B11" s="2" t="s">
        <v>113</v>
      </c>
      <c r="J11" s="29">
        <v>-75000</v>
      </c>
      <c r="L11" s="7">
        <v>76</v>
      </c>
      <c r="M11" s="35">
        <f>-12183-64000-12128</f>
        <v>-88311</v>
      </c>
      <c r="N11" s="13" t="s">
        <v>111</v>
      </c>
    </row>
    <row r="12" spans="2:14" ht="12.75">
      <c r="B12" s="2" t="s">
        <v>109</v>
      </c>
      <c r="J12" s="29">
        <v>7270164</v>
      </c>
      <c r="L12" s="7">
        <v>93</v>
      </c>
      <c r="M12" s="7">
        <f>SUM(M9:M11)</f>
        <v>7270164</v>
      </c>
      <c r="N12" s="13" t="s">
        <v>108</v>
      </c>
    </row>
    <row r="13" spans="2:12" ht="12.75">
      <c r="B13" s="2" t="s">
        <v>112</v>
      </c>
      <c r="J13" s="29">
        <v>916432</v>
      </c>
      <c r="L13" s="7">
        <v>96</v>
      </c>
    </row>
    <row r="14" spans="2:12" ht="12.75">
      <c r="B14" s="2" t="s">
        <v>114</v>
      </c>
      <c r="J14" s="29">
        <v>998000</v>
      </c>
      <c r="L14" s="7">
        <v>109</v>
      </c>
    </row>
    <row r="15" spans="2:12" ht="12.75">
      <c r="B15" s="2" t="s">
        <v>140</v>
      </c>
      <c r="J15" s="29">
        <v>-417000</v>
      </c>
      <c r="L15" s="7">
        <v>132</v>
      </c>
    </row>
    <row r="16" spans="2:12" ht="12.75">
      <c r="B16" s="2" t="s">
        <v>141</v>
      </c>
      <c r="J16" s="29">
        <v>-244000</v>
      </c>
      <c r="L16" s="7">
        <v>133</v>
      </c>
    </row>
    <row r="18" spans="1:10" ht="12.75">
      <c r="A18" s="5"/>
      <c r="B18" s="5"/>
      <c r="C18" s="5"/>
      <c r="D18" s="5"/>
      <c r="E18" s="5"/>
      <c r="F18" s="5"/>
      <c r="G18" s="5"/>
      <c r="I18" s="5"/>
      <c r="J18" s="34"/>
    </row>
    <row r="19" spans="1:14" ht="16.2" thickBot="1">
      <c r="A19" s="2" t="s">
        <v>143</v>
      </c>
      <c r="J19" s="28">
        <f>SUM(J4:J18)</f>
        <v>13077262</v>
      </c>
      <c r="K19" s="11"/>
      <c r="M19" s="6">
        <f>+J4</f>
        <v>4417022</v>
      </c>
      <c r="N19" s="7" t="s">
        <v>103</v>
      </c>
    </row>
    <row r="20" spans="13:14" ht="16.2" thickTop="1">
      <c r="M20" s="6">
        <f>+J7+J9+J10+J11+J15+J16</f>
        <v>-974356</v>
      </c>
      <c r="N20" s="7" t="s">
        <v>101</v>
      </c>
    </row>
    <row r="21" spans="1:14" ht="12.75">
      <c r="A21" s="5" t="s">
        <v>144</v>
      </c>
      <c r="B21" s="5"/>
      <c r="C21" s="5"/>
      <c r="D21" s="5"/>
      <c r="E21" s="5"/>
      <c r="F21" s="5"/>
      <c r="G21" s="5"/>
      <c r="I21" s="5"/>
      <c r="M21" s="37">
        <f>+J8+J12+J13+J14</f>
        <v>9634596</v>
      </c>
      <c r="N21" s="7" t="s">
        <v>102</v>
      </c>
    </row>
    <row r="22" spans="13:15" ht="12.75">
      <c r="M22" s="6">
        <f>SUM(M19:M21)</f>
        <v>13077262</v>
      </c>
      <c r="N22" s="7" t="s">
        <v>104</v>
      </c>
      <c r="O22" s="13" t="s">
        <v>149</v>
      </c>
    </row>
    <row r="28" spans="1:10" ht="12.75">
      <c r="A28" s="5"/>
      <c r="B28" s="5"/>
      <c r="C28" s="5"/>
      <c r="D28" s="5"/>
      <c r="E28" s="5"/>
      <c r="F28" s="5"/>
      <c r="G28" s="5"/>
      <c r="I28" s="5"/>
      <c r="J28" s="32"/>
    </row>
    <row r="29" spans="1:10" ht="12.75">
      <c r="A29" s="5"/>
      <c r="B29" s="2" t="s">
        <v>46</v>
      </c>
      <c r="C29" s="5"/>
      <c r="D29" s="5"/>
      <c r="E29" s="5"/>
      <c r="F29" s="5"/>
      <c r="G29" s="5"/>
      <c r="I29" s="5"/>
      <c r="J29" s="29">
        <f>SUM(J21:J28)</f>
        <v>0</v>
      </c>
    </row>
    <row r="30" spans="1:9" ht="12.75">
      <c r="A30" s="5"/>
      <c r="C30" s="5"/>
      <c r="D30" s="5"/>
      <c r="E30" s="5"/>
      <c r="F30" s="5"/>
      <c r="G30" s="5"/>
      <c r="H30" s="4"/>
      <c r="I30" s="5"/>
    </row>
    <row r="31" spans="1:11" ht="16.2" thickBot="1">
      <c r="A31" s="5" t="s">
        <v>1</v>
      </c>
      <c r="B31" s="5"/>
      <c r="C31" s="5"/>
      <c r="D31" s="5"/>
      <c r="E31" s="5"/>
      <c r="F31" s="5"/>
      <c r="G31" s="5"/>
      <c r="H31" s="5"/>
      <c r="I31" s="5"/>
      <c r="J31" s="30">
        <f>SUM(J19+J29)</f>
        <v>13077262</v>
      </c>
      <c r="K31" s="11"/>
    </row>
    <row r="32" ht="16.2" thickTop="1"/>
    <row r="36" ht="12.75">
      <c r="A36" s="21" t="s">
        <v>17</v>
      </c>
    </row>
  </sheetData>
  <printOptions/>
  <pageMargins left="0.75" right="0.75" top="1" bottom="1" header="0.5" footer="0.5"/>
  <pageSetup horizontalDpi="600" verticalDpi="600" orientation="portrait" r:id="rId3"/>
  <headerFooter alignWithMargins="0">
    <oddFooter>&amp;C&amp;"Times New Roman,Regular"5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Contingency Summary</dc:title>
  <dc:subject/>
  <dc:creator>kahka</dc:creator>
  <cp:keywords/>
  <dc:description/>
  <cp:lastModifiedBy>Scott, Joshua</cp:lastModifiedBy>
  <cp:lastPrinted>2019-11-12T19:38:20Z</cp:lastPrinted>
  <dcterms:created xsi:type="dcterms:W3CDTF">2006-04-28T17:15:38Z</dcterms:created>
  <dcterms:modified xsi:type="dcterms:W3CDTF">2019-12-27T20:34:08Z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-1218536946</vt:i4>
  </property>
  <property fmtid="{D5CDD505-2E9C-101B-9397-08002B2CF9AE}" pid="3" name="_EmailSubject">
    <vt:lpwstr>Table</vt:lpwstr>
  </property>
  <property fmtid="{D5CDD505-2E9C-101B-9397-08002B2CF9AE}" pid="4" name="_AuthorEmail">
    <vt:lpwstr>SAgostini@milwcnty.com</vt:lpwstr>
  </property>
  <property fmtid="{D5CDD505-2E9C-101B-9397-08002B2CF9AE}" pid="5" name="_AuthorEmailDisplayName">
    <vt:lpwstr>Stephen Agostini</vt:lpwstr>
  </property>
  <property fmtid="{D5CDD505-2E9C-101B-9397-08002B2CF9AE}" pid="6" name="_ReviewingToolsShownOnce">
    <vt:lpwstr/>
  </property>
</Properties>
</file>