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341" windowWidth="8130" windowHeight="12855" activeTab="0"/>
  </bookViews>
  <sheets>
    <sheet name="2010 Report Table Breakdown" sheetId="1" r:id="rId1"/>
  </sheets>
  <definedNames/>
  <calcPr fullCalcOnLoad="1"/>
</workbook>
</file>

<file path=xl/sharedStrings.xml><?xml version="1.0" encoding="utf-8"?>
<sst xmlns="http://schemas.openxmlformats.org/spreadsheetml/2006/main" count="266" uniqueCount="149">
  <si>
    <t>$ To DBEs</t>
  </si>
  <si>
    <t>DBE %</t>
  </si>
  <si>
    <t>$ Expended</t>
  </si>
  <si>
    <t>Department</t>
  </si>
  <si>
    <t>Parks, Recreation &amp; Culture</t>
  </si>
  <si>
    <t>GMIA &amp; Timmerman Field</t>
  </si>
  <si>
    <t>Community Corrections Facility South</t>
  </si>
  <si>
    <t>Health &amp; Human Services</t>
  </si>
  <si>
    <t>County-Wide Expenditures by Department</t>
  </si>
  <si>
    <t>DBE utilization &lt; 10%</t>
  </si>
  <si>
    <t>Facilities Management - CH</t>
  </si>
  <si>
    <t>2010 Construction DBE Achievements</t>
  </si>
  <si>
    <t>Museums</t>
  </si>
  <si>
    <t>2010 Consultants DBE Achievements</t>
  </si>
  <si>
    <t>2010 Professional Service DBE Achievements</t>
  </si>
  <si>
    <t>County-Wide Expenditures by Department (Figures include CBDP Approved Waivers)</t>
  </si>
  <si>
    <t>Aging</t>
  </si>
  <si>
    <t>Behavior Health</t>
  </si>
  <si>
    <t>Child Support Enforcement</t>
  </si>
  <si>
    <t>Civil Service Commission</t>
  </si>
  <si>
    <t>Community Business Development Partners</t>
  </si>
  <si>
    <t>Court Related Services</t>
  </si>
  <si>
    <t>DAS - Employee Benefits</t>
  </si>
  <si>
    <t>DAS - Fiscal Services</t>
  </si>
  <si>
    <t>DAS - Risk Management</t>
  </si>
  <si>
    <t>Ethics Board</t>
  </si>
  <si>
    <t>IMSD</t>
  </si>
  <si>
    <t>Medical Examiner</t>
  </si>
  <si>
    <t>Parks</t>
  </si>
  <si>
    <t>Persons w/Disabilities</t>
  </si>
  <si>
    <t>Sheriff Office</t>
  </si>
  <si>
    <t>Zoological Society</t>
  </si>
  <si>
    <t>DBE utilization 12-17%</t>
  </si>
  <si>
    <t>DBE utilization &lt; 5%</t>
  </si>
  <si>
    <t>2010 T &amp; M DBE Achievements</t>
  </si>
  <si>
    <t>Facilities Management - Grounds</t>
  </si>
  <si>
    <t>Facilities Management - Other Locations</t>
  </si>
  <si>
    <t>County-Wide Expenditures by Individual Contractor</t>
  </si>
  <si>
    <t>Company Name</t>
  </si>
  <si>
    <r>
      <t xml:space="preserve">Alpine Plumbing </t>
    </r>
    <r>
      <rPr>
        <b/>
        <vertAlign val="superscript"/>
        <sz val="10"/>
        <color indexed="8"/>
        <rFont val="Arial"/>
        <family val="2"/>
      </rPr>
      <t>1</t>
    </r>
  </si>
  <si>
    <r>
      <t xml:space="preserve">Alpine Valley - Kitchen Equipment </t>
    </r>
    <r>
      <rPr>
        <vertAlign val="superscript"/>
        <sz val="10"/>
        <color indexed="8"/>
        <rFont val="Arial"/>
        <family val="2"/>
      </rPr>
      <t>1</t>
    </r>
  </si>
  <si>
    <r>
      <t xml:space="preserve">Cornerstone Plumbing </t>
    </r>
    <r>
      <rPr>
        <b/>
        <vertAlign val="superscript"/>
        <sz val="10"/>
        <color indexed="8"/>
        <rFont val="Arial"/>
        <family val="2"/>
      </rPr>
      <t>1</t>
    </r>
  </si>
  <si>
    <r>
      <t>Dnesco Electric</t>
    </r>
    <r>
      <rPr>
        <vertAlign val="superscript"/>
        <sz val="10"/>
        <color indexed="8"/>
        <rFont val="Arial"/>
        <family val="2"/>
      </rPr>
      <t xml:space="preserve"> 6</t>
    </r>
  </si>
  <si>
    <r>
      <t xml:space="preserve">Double T Painting </t>
    </r>
    <r>
      <rPr>
        <b/>
        <vertAlign val="superscript"/>
        <sz val="10"/>
        <color indexed="8"/>
        <rFont val="Arial"/>
        <family val="2"/>
      </rPr>
      <t>1</t>
    </r>
  </si>
  <si>
    <r>
      <t xml:space="preserve">Grunau - HVAC </t>
    </r>
    <r>
      <rPr>
        <b/>
        <vertAlign val="superscript"/>
        <sz val="10"/>
        <color indexed="8"/>
        <rFont val="Arial"/>
        <family val="2"/>
      </rPr>
      <t>3</t>
    </r>
  </si>
  <si>
    <r>
      <t xml:space="preserve">Grunau - Plumbing </t>
    </r>
    <r>
      <rPr>
        <b/>
        <vertAlign val="superscript"/>
        <sz val="10"/>
        <color indexed="8"/>
        <rFont val="Arial"/>
        <family val="2"/>
      </rPr>
      <t>4</t>
    </r>
  </si>
  <si>
    <r>
      <t xml:space="preserve">Integrity Environmental </t>
    </r>
    <r>
      <rPr>
        <b/>
        <vertAlign val="superscript"/>
        <sz val="10"/>
        <color indexed="8"/>
        <rFont val="Arial"/>
        <family val="2"/>
      </rPr>
      <t>4</t>
    </r>
  </si>
  <si>
    <r>
      <t xml:space="preserve">Joseph Lorenz Construction </t>
    </r>
    <r>
      <rPr>
        <vertAlign val="superscript"/>
        <sz val="10"/>
        <color indexed="8"/>
        <rFont val="Arial"/>
        <family val="2"/>
      </rPr>
      <t>3</t>
    </r>
  </si>
  <si>
    <r>
      <t xml:space="preserve">Kubenik Mechanical - Fencing &amp; Gates </t>
    </r>
    <r>
      <rPr>
        <b/>
        <vertAlign val="superscript"/>
        <sz val="10"/>
        <color indexed="8"/>
        <rFont val="Arial"/>
        <family val="2"/>
      </rPr>
      <t>1</t>
    </r>
  </si>
  <si>
    <r>
      <t xml:space="preserve">Langer Roofing </t>
    </r>
    <r>
      <rPr>
        <b/>
        <vertAlign val="superscript"/>
        <sz val="10"/>
        <color indexed="8"/>
        <rFont val="Arial"/>
        <family val="2"/>
      </rPr>
      <t>3</t>
    </r>
  </si>
  <si>
    <r>
      <t>Milwaukee Plumbing</t>
    </r>
    <r>
      <rPr>
        <b/>
        <vertAlign val="superscript"/>
        <sz val="10"/>
        <color indexed="8"/>
        <rFont val="Arial"/>
        <family val="2"/>
      </rPr>
      <t xml:space="preserve"> 1</t>
    </r>
  </si>
  <si>
    <r>
      <t xml:space="preserve">NAGY Restoration - Concrete </t>
    </r>
    <r>
      <rPr>
        <b/>
        <vertAlign val="superscript"/>
        <sz val="10"/>
        <color indexed="8"/>
        <rFont val="Arial"/>
        <family val="2"/>
      </rPr>
      <t>1</t>
    </r>
  </si>
  <si>
    <r>
      <t xml:space="preserve">NAGY Restoration - Construction </t>
    </r>
    <r>
      <rPr>
        <b/>
        <vertAlign val="superscript"/>
        <sz val="10"/>
        <color indexed="8"/>
        <rFont val="Arial"/>
        <family val="2"/>
      </rPr>
      <t>6</t>
    </r>
  </si>
  <si>
    <r>
      <t xml:space="preserve">NAGY Restoration - Painting </t>
    </r>
    <r>
      <rPr>
        <b/>
        <vertAlign val="superscript"/>
        <sz val="10"/>
        <color indexed="8"/>
        <rFont val="Arial"/>
        <family val="2"/>
      </rPr>
      <t>1</t>
    </r>
  </si>
  <si>
    <r>
      <t xml:space="preserve">Northway Fencing </t>
    </r>
    <r>
      <rPr>
        <vertAlign val="superscript"/>
        <sz val="10"/>
        <color indexed="8"/>
        <rFont val="Arial"/>
        <family val="2"/>
      </rPr>
      <t>3</t>
    </r>
  </si>
  <si>
    <r>
      <t xml:space="preserve">PARSS </t>
    </r>
    <r>
      <rPr>
        <b/>
        <vertAlign val="superscript"/>
        <sz val="10"/>
        <color indexed="8"/>
        <rFont val="Arial"/>
        <family val="2"/>
      </rPr>
      <t>1</t>
    </r>
  </si>
  <si>
    <r>
      <t xml:space="preserve">Poblocki Paving </t>
    </r>
    <r>
      <rPr>
        <b/>
        <vertAlign val="superscript"/>
        <sz val="10"/>
        <color indexed="8"/>
        <rFont val="Arial"/>
        <family val="2"/>
      </rPr>
      <t>3</t>
    </r>
  </si>
  <si>
    <r>
      <t>Property Electric</t>
    </r>
    <r>
      <rPr>
        <b/>
        <vertAlign val="superscript"/>
        <sz val="10"/>
        <color indexed="8"/>
        <rFont val="Arial"/>
        <family val="2"/>
      </rPr>
      <t xml:space="preserve"> 2</t>
    </r>
  </si>
  <si>
    <r>
      <t xml:space="preserve">Statewide Heating &amp; Cooling </t>
    </r>
    <r>
      <rPr>
        <b/>
        <vertAlign val="superscript"/>
        <sz val="10"/>
        <color indexed="8"/>
        <rFont val="Arial"/>
        <family val="2"/>
      </rPr>
      <t>2</t>
    </r>
  </si>
  <si>
    <r>
      <t xml:space="preserve">Uihlein Electric </t>
    </r>
    <r>
      <rPr>
        <b/>
        <vertAlign val="superscript"/>
        <sz val="10"/>
        <color indexed="8"/>
        <rFont val="Arial"/>
        <family val="2"/>
      </rPr>
      <t>1</t>
    </r>
  </si>
  <si>
    <r>
      <t xml:space="preserve">United Flooring </t>
    </r>
    <r>
      <rPr>
        <b/>
        <vertAlign val="superscript"/>
        <sz val="10"/>
        <color indexed="8"/>
        <rFont val="Arial"/>
        <family val="2"/>
      </rPr>
      <t>3</t>
    </r>
  </si>
  <si>
    <r>
      <t xml:space="preserve">Velcheck &amp; Finger - Roofing </t>
    </r>
    <r>
      <rPr>
        <b/>
        <vertAlign val="superscript"/>
        <sz val="10"/>
        <color indexed="8"/>
        <rFont val="Arial"/>
        <family val="2"/>
      </rPr>
      <t>3</t>
    </r>
  </si>
  <si>
    <r>
      <t xml:space="preserve">Veolia Environmental </t>
    </r>
    <r>
      <rPr>
        <b/>
        <vertAlign val="superscript"/>
        <sz val="10"/>
        <color indexed="8"/>
        <rFont val="Arial"/>
        <family val="2"/>
      </rPr>
      <t>2</t>
    </r>
  </si>
  <si>
    <t>Superscript indicates the number of T&amp;M contracts held during 2010</t>
  </si>
  <si>
    <t>Departmental Expenditures by Individual Contractor</t>
  </si>
  <si>
    <t>Behavioral Health</t>
  </si>
  <si>
    <t>Dnesco Electric</t>
  </si>
  <si>
    <t>Grunau - Plumbing</t>
  </si>
  <si>
    <t>NAGY Restoration - Construction</t>
  </si>
  <si>
    <t>Statewide Heating &amp; Cooling</t>
  </si>
  <si>
    <t>United Flooring</t>
  </si>
  <si>
    <t>Totals</t>
  </si>
  <si>
    <t>Community Correctional Facility South</t>
  </si>
  <si>
    <t>Alpine Plumbing</t>
  </si>
  <si>
    <t>Grunau - HVAC</t>
  </si>
  <si>
    <t>Joseph Lorenz Construction</t>
  </si>
  <si>
    <t>Uihlein Electric</t>
  </si>
  <si>
    <t>Velcheck &amp; Finger - Roofing</t>
  </si>
  <si>
    <t>Facilities - Courthouse</t>
  </si>
  <si>
    <t>Integrity Environmental</t>
  </si>
  <si>
    <t>Langer Roofing</t>
  </si>
  <si>
    <t>Facilities - County Grounds</t>
  </si>
  <si>
    <t>Property Electric</t>
  </si>
  <si>
    <t>Veolia Environmental</t>
  </si>
  <si>
    <t>Facilities - Other Locations (FM only provided SC's to other departments, did not manage projects)</t>
  </si>
  <si>
    <t>Cornerstone - Plumbing</t>
  </si>
  <si>
    <t>Kubenik Mechanical - Metal Fabrication</t>
  </si>
  <si>
    <t>Kubenik Mechanical - Fencing &amp; Gates</t>
  </si>
  <si>
    <t>Nagy Restoration - Concrete</t>
  </si>
  <si>
    <t>Nagy Restoration - Construction</t>
  </si>
  <si>
    <t>Nagy Restoration - Painting</t>
  </si>
  <si>
    <t>Northway Fence</t>
  </si>
  <si>
    <t>Poblocki Paving</t>
  </si>
  <si>
    <t>Velcheck &amp; Finger Roofing</t>
  </si>
  <si>
    <t>Alpine Valley - Kitchen Equipment</t>
  </si>
  <si>
    <t>Double T Painting</t>
  </si>
  <si>
    <t>Milwaukee Plumbing</t>
  </si>
  <si>
    <t>PARSS</t>
  </si>
  <si>
    <t>Northway Fencing</t>
  </si>
  <si>
    <t>2010 T &amp; M DBE Achievements (2 of 3)</t>
  </si>
  <si>
    <t>2010 T &amp; M DBE Achievements (1 of 3)</t>
  </si>
  <si>
    <t>2010 T &amp; M DBE Achievements (3 of 3)</t>
  </si>
  <si>
    <t>DBE utilization 20 - 25%</t>
  </si>
  <si>
    <t>DBE utilization 10 - 19.99%</t>
  </si>
  <si>
    <t>Grand Totals</t>
  </si>
  <si>
    <t>DBE utilization 5 - 11.99%</t>
  </si>
  <si>
    <t>GMIA</t>
  </si>
  <si>
    <t>$82,825 Committed to DBEs</t>
  </si>
  <si>
    <t>Hurt Electric (DBE)</t>
  </si>
  <si>
    <t>MILWAUKEE COUNTY</t>
  </si>
  <si>
    <t>Contracts Closed in 2010</t>
  </si>
  <si>
    <r>
      <t xml:space="preserve">Total $ Amount of Contracts </t>
    </r>
    <r>
      <rPr>
        <b/>
        <vertAlign val="subscript"/>
        <sz val="11.5"/>
        <color indexed="8"/>
        <rFont val="Arial"/>
        <family val="2"/>
      </rPr>
      <t>1</t>
    </r>
  </si>
  <si>
    <r>
      <t xml:space="preserve">$ Amount of DBE Payments </t>
    </r>
    <r>
      <rPr>
        <b/>
        <vertAlign val="subscript"/>
        <sz val="11.5"/>
        <color indexed="8"/>
        <rFont val="Arial"/>
        <family val="2"/>
      </rPr>
      <t>2</t>
    </r>
  </si>
  <si>
    <t>% of DBE Participation</t>
  </si>
  <si>
    <t>DBE Goal</t>
  </si>
  <si>
    <t>Construction Contracts</t>
  </si>
  <si>
    <r>
      <t xml:space="preserve">       1</t>
    </r>
    <r>
      <rPr>
        <b/>
        <sz val="10"/>
        <rFont val="Arial"/>
        <family val="2"/>
      </rPr>
      <t xml:space="preserve"> Represents only contracts that had a DBE goal </t>
    </r>
  </si>
  <si>
    <r>
      <t xml:space="preserve">       2</t>
    </r>
    <r>
      <rPr>
        <b/>
        <sz val="10"/>
        <rFont val="Arial"/>
        <family val="2"/>
      </rPr>
      <t xml:space="preserve"> Amounts as reported on signed (DBD-018) DBE Payment Verification form </t>
    </r>
  </si>
  <si>
    <r>
      <t xml:space="preserve">Multi-Year Contracts ending in 2010 </t>
    </r>
    <r>
      <rPr>
        <b/>
        <vertAlign val="subscript"/>
        <sz val="20"/>
        <rFont val="Arial"/>
        <family val="2"/>
      </rPr>
      <t>3</t>
    </r>
  </si>
  <si>
    <t>No Multi-Year Contracts</t>
  </si>
  <si>
    <t>Ended in 2010</t>
  </si>
  <si>
    <r>
      <t xml:space="preserve">Schwister Electric 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(DBE, out of business)</t>
    </r>
  </si>
  <si>
    <t>Schwister Electric (DBE, out of business)</t>
  </si>
  <si>
    <r>
      <t xml:space="preserve">Kubenik Mechanical-Metal Fabrication </t>
    </r>
    <r>
      <rPr>
        <b/>
        <vertAlign val="superscript"/>
        <sz val="10"/>
        <color indexed="8"/>
        <rFont val="Arial"/>
        <family val="2"/>
      </rPr>
      <t>2</t>
    </r>
  </si>
  <si>
    <t>Professional Services Contracts - Construction Related</t>
  </si>
  <si>
    <t xml:space="preserve">Professional Services Contracts </t>
  </si>
  <si>
    <t>Time &amp; Material (T&amp;M) Contracts</t>
  </si>
  <si>
    <t>TOTAL – Contract Dollars</t>
  </si>
  <si>
    <t>Mass Transit (MCTS)</t>
  </si>
  <si>
    <t>Highways (Roads &amp; Bridges)</t>
  </si>
  <si>
    <t>Parks, Rec &amp; Culture (including Museums)</t>
  </si>
  <si>
    <t>Other (Environmental Svcs, Public Art, etc.)</t>
  </si>
  <si>
    <r>
      <t xml:space="preserve">Arteaga (DBE) - HVAC </t>
    </r>
    <r>
      <rPr>
        <vertAlign val="superscript"/>
        <sz val="10"/>
        <color indexed="8"/>
        <rFont val="Arial"/>
        <family val="2"/>
      </rPr>
      <t>1</t>
    </r>
  </si>
  <si>
    <r>
      <t xml:space="preserve">Belonger (DBE) - Plumbing </t>
    </r>
    <r>
      <rPr>
        <vertAlign val="superscript"/>
        <sz val="10"/>
        <color indexed="8"/>
        <rFont val="Arial"/>
        <family val="2"/>
      </rPr>
      <t>1</t>
    </r>
  </si>
  <si>
    <r>
      <t xml:space="preserve">Brenner (DBE) - HVAC </t>
    </r>
    <r>
      <rPr>
        <vertAlign val="superscript"/>
        <sz val="10"/>
        <color indexed="8"/>
        <rFont val="Arial"/>
        <family val="2"/>
      </rPr>
      <t>2</t>
    </r>
  </si>
  <si>
    <r>
      <t xml:space="preserve">Hurt Electric (DBE) </t>
    </r>
    <r>
      <rPr>
        <vertAlign val="superscript"/>
        <sz val="10"/>
        <color indexed="8"/>
        <rFont val="Arial"/>
        <family val="2"/>
      </rPr>
      <t>1</t>
    </r>
  </si>
  <si>
    <r>
      <t xml:space="preserve">JF Cook Company (DBE) - Glazing </t>
    </r>
    <r>
      <rPr>
        <vertAlign val="superscript"/>
        <sz val="10"/>
        <color indexed="8"/>
        <rFont val="Arial"/>
        <family val="2"/>
      </rPr>
      <t>1</t>
    </r>
  </si>
  <si>
    <r>
      <t xml:space="preserve">Milwaukee Iron Works (DBE) </t>
    </r>
    <r>
      <rPr>
        <vertAlign val="superscript"/>
        <sz val="10"/>
        <color indexed="8"/>
        <rFont val="Arial"/>
        <family val="2"/>
      </rPr>
      <t>1</t>
    </r>
  </si>
  <si>
    <r>
      <t xml:space="preserve">Penebaker Enterprises (DBE) - Roofing </t>
    </r>
    <r>
      <rPr>
        <vertAlign val="superscript"/>
        <sz val="10"/>
        <color indexed="8"/>
        <rFont val="Arial"/>
        <family val="2"/>
      </rPr>
      <t>3</t>
    </r>
  </si>
  <si>
    <t>Penebaker Enterprise (DBE) - Roofing</t>
  </si>
  <si>
    <t>Brenner (DBE) - HVAC</t>
  </si>
  <si>
    <t>Penebaker Enterprises (DBE) - Roofing</t>
  </si>
  <si>
    <t>Arteaga (DBE) - HVAC</t>
  </si>
  <si>
    <t>Milwaukee Iron Works (DBE)</t>
  </si>
  <si>
    <t>Belonger (DBE) - Plumbing</t>
  </si>
  <si>
    <t xml:space="preserve">JF Cook Company (DBE) - Glazing </t>
  </si>
  <si>
    <t>DBE Achievement Report - 2010</t>
  </si>
  <si>
    <r>
      <t>3</t>
    </r>
    <r>
      <rPr>
        <b/>
        <sz val="10"/>
        <rFont val="Arial"/>
        <family val="2"/>
      </rPr>
      <t xml:space="preserve"> Contract periods of 3 or more years, excluding extension options</t>
    </r>
  </si>
  <si>
    <r>
      <t>(</t>
    </r>
    <r>
      <rPr>
        <b/>
        <i/>
        <sz val="11.5"/>
        <rFont val="Arial"/>
        <family val="2"/>
      </rPr>
      <t>FIGURES DO NOT INCLUDE PROCUREMENT DOLLARS</t>
    </r>
    <r>
      <rPr>
        <b/>
        <sz val="11.5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</si>
</sst>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</numFmts>
  <fonts count="4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u val="single"/>
      <sz val="2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2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20"/>
      <color indexed="8"/>
      <name val="Arial"/>
      <family val="2"/>
    </font>
    <font>
      <b/>
      <sz val="11.5"/>
      <color indexed="8"/>
      <name val="Arial"/>
      <family val="2"/>
    </font>
    <font>
      <b/>
      <vertAlign val="subscript"/>
      <sz val="11.5"/>
      <color indexed="8"/>
      <name val="Arial"/>
      <family val="2"/>
    </font>
    <font>
      <sz val="11.5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bscript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vertAlign val="subscript"/>
      <sz val="20"/>
      <name val="Arial"/>
      <family val="2"/>
    </font>
    <font>
      <b/>
      <i/>
      <sz val="11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 horizontal="center"/>
    </xf>
    <xf numFmtId="10" fontId="19" fillId="0" borderId="0" xfId="0" applyNumberFormat="1" applyFont="1" applyAlignment="1">
      <alignment horizontal="center"/>
    </xf>
    <xf numFmtId="0" fontId="19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0" fontId="20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10" fontId="20" fillId="0" borderId="10" xfId="0" applyNumberFormat="1" applyFont="1" applyBorder="1" applyAlignment="1">
      <alignment/>
    </xf>
    <xf numFmtId="0" fontId="19" fillId="15" borderId="10" xfId="0" applyFont="1" applyFill="1" applyBorder="1" applyAlignment="1">
      <alignment/>
    </xf>
    <xf numFmtId="4" fontId="20" fillId="15" borderId="10" xfId="0" applyNumberFormat="1" applyFont="1" applyFill="1" applyBorder="1" applyAlignment="1">
      <alignment/>
    </xf>
    <xf numFmtId="10" fontId="20" fillId="15" borderId="1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10" fontId="20" fillId="0" borderId="0" xfId="0" applyNumberFormat="1" applyFont="1" applyAlignment="1">
      <alignment/>
    </xf>
    <xf numFmtId="0" fontId="19" fillId="15" borderId="0" xfId="0" applyFont="1" applyFill="1" applyAlignment="1">
      <alignment/>
    </xf>
    <xf numFmtId="0" fontId="19" fillId="24" borderId="0" xfId="0" applyFont="1" applyFill="1" applyAlignment="1">
      <alignment/>
    </xf>
    <xf numFmtId="0" fontId="19" fillId="17" borderId="0" xfId="0" applyFont="1" applyFill="1" applyAlignment="1">
      <alignment/>
    </xf>
    <xf numFmtId="4" fontId="19" fillId="0" borderId="10" xfId="0" applyNumberFormat="1" applyFont="1" applyFill="1" applyBorder="1" applyAlignment="1">
      <alignment/>
    </xf>
    <xf numFmtId="10" fontId="19" fillId="0" borderId="10" xfId="0" applyNumberFormat="1" applyFont="1" applyFill="1" applyBorder="1" applyAlignment="1">
      <alignment/>
    </xf>
    <xf numFmtId="0" fontId="19" fillId="24" borderId="10" xfId="0" applyFont="1" applyFill="1" applyBorder="1" applyAlignment="1">
      <alignment/>
    </xf>
    <xf numFmtId="4" fontId="20" fillId="24" borderId="10" xfId="0" applyNumberFormat="1" applyFont="1" applyFill="1" applyBorder="1" applyAlignment="1">
      <alignment/>
    </xf>
    <xf numFmtId="10" fontId="20" fillId="24" borderId="10" xfId="0" applyNumberFormat="1" applyFont="1" applyFill="1" applyBorder="1" applyAlignment="1">
      <alignment/>
    </xf>
    <xf numFmtId="0" fontId="21" fillId="0" borderId="0" xfId="0" applyFont="1" applyAlignment="1">
      <alignment horizontal="left"/>
    </xf>
    <xf numFmtId="4" fontId="17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Alignment="1">
      <alignment horizontal="left"/>
    </xf>
    <xf numFmtId="0" fontId="19" fillId="24" borderId="10" xfId="0" applyFont="1" applyFill="1" applyBorder="1" applyAlignment="1">
      <alignment horizontal="left"/>
    </xf>
    <xf numFmtId="4" fontId="20" fillId="24" borderId="10" xfId="0" applyNumberFormat="1" applyFont="1" applyFill="1" applyBorder="1" applyAlignment="1">
      <alignment horizontal="right"/>
    </xf>
    <xf numFmtId="10" fontId="20" fillId="24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left"/>
    </xf>
    <xf numFmtId="4" fontId="20" fillId="0" borderId="10" xfId="0" applyNumberFormat="1" applyFont="1" applyBorder="1" applyAlignment="1">
      <alignment horizontal="right"/>
    </xf>
    <xf numFmtId="10" fontId="20" fillId="0" borderId="10" xfId="0" applyNumberFormat="1" applyFont="1" applyFill="1" applyBorder="1" applyAlignment="1">
      <alignment horizontal="right"/>
    </xf>
    <xf numFmtId="10" fontId="20" fillId="0" borderId="10" xfId="0" applyNumberFormat="1" applyFont="1" applyBorder="1" applyAlignment="1">
      <alignment horizontal="right"/>
    </xf>
    <xf numFmtId="4" fontId="20" fillId="0" borderId="10" xfId="0" applyNumberFormat="1" applyFont="1" applyFill="1" applyBorder="1" applyAlignment="1">
      <alignment horizontal="right"/>
    </xf>
    <xf numFmtId="0" fontId="19" fillId="17" borderId="10" xfId="0" applyFont="1" applyFill="1" applyBorder="1" applyAlignment="1">
      <alignment horizontal="left"/>
    </xf>
    <xf numFmtId="4" fontId="20" fillId="17" borderId="10" xfId="0" applyNumberFormat="1" applyFont="1" applyFill="1" applyBorder="1" applyAlignment="1">
      <alignment horizontal="right"/>
    </xf>
    <xf numFmtId="10" fontId="20" fillId="17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10" fontId="19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 horizontal="lef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4" fontId="20" fillId="0" borderId="0" xfId="0" applyNumberFormat="1" applyFont="1" applyAlignment="1">
      <alignment horizontal="right"/>
    </xf>
    <xf numFmtId="10" fontId="20" fillId="0" borderId="0" xfId="0" applyNumberFormat="1" applyFont="1" applyAlignment="1">
      <alignment horizontal="right"/>
    </xf>
    <xf numFmtId="0" fontId="25" fillId="0" borderId="0" xfId="0" applyFont="1" applyFill="1" applyAlignment="1">
      <alignment/>
    </xf>
    <xf numFmtId="0" fontId="20" fillId="0" borderId="10" xfId="0" applyFont="1" applyBorder="1" applyAlignment="1">
      <alignment horizontal="left"/>
    </xf>
    <xf numFmtId="4" fontId="19" fillId="24" borderId="10" xfId="0" applyNumberFormat="1" applyFont="1" applyFill="1" applyBorder="1" applyAlignment="1">
      <alignment horizontal="right"/>
    </xf>
    <xf numFmtId="10" fontId="19" fillId="24" borderId="10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left"/>
    </xf>
    <xf numFmtId="10" fontId="20" fillId="0" borderId="0" xfId="0" applyNumberFormat="1" applyFont="1" applyFill="1" applyBorder="1" applyAlignment="1">
      <alignment horizontal="right"/>
    </xf>
    <xf numFmtId="0" fontId="25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4" fontId="19" fillId="0" borderId="10" xfId="0" applyNumberFormat="1" applyFont="1" applyBorder="1" applyAlignment="1">
      <alignment horizontal="right"/>
    </xf>
    <xf numFmtId="10" fontId="19" fillId="0" borderId="10" xfId="0" applyNumberFormat="1" applyFont="1" applyBorder="1" applyAlignment="1">
      <alignment horizontal="right"/>
    </xf>
    <xf numFmtId="0" fontId="19" fillId="15" borderId="10" xfId="0" applyFont="1" applyFill="1" applyBorder="1" applyAlignment="1">
      <alignment horizontal="left"/>
    </xf>
    <xf numFmtId="4" fontId="20" fillId="15" borderId="10" xfId="0" applyNumberFormat="1" applyFont="1" applyFill="1" applyBorder="1" applyAlignment="1">
      <alignment horizontal="right"/>
    </xf>
    <xf numFmtId="10" fontId="20" fillId="15" borderId="10" xfId="0" applyNumberFormat="1" applyFont="1" applyFill="1" applyBorder="1" applyAlignment="1">
      <alignment horizontal="right"/>
    </xf>
    <xf numFmtId="4" fontId="19" fillId="15" borderId="10" xfId="0" applyNumberFormat="1" applyFont="1" applyFill="1" applyBorder="1" applyAlignment="1">
      <alignment horizontal="right"/>
    </xf>
    <xf numFmtId="10" fontId="19" fillId="15" borderId="10" xfId="0" applyNumberFormat="1" applyFont="1" applyFill="1" applyBorder="1" applyAlignment="1">
      <alignment horizontal="right"/>
    </xf>
    <xf numFmtId="0" fontId="19" fillId="17" borderId="10" xfId="0" applyFont="1" applyFill="1" applyBorder="1" applyAlignment="1">
      <alignment/>
    </xf>
    <xf numFmtId="4" fontId="20" fillId="17" borderId="10" xfId="0" applyNumberFormat="1" applyFont="1" applyFill="1" applyBorder="1" applyAlignment="1">
      <alignment/>
    </xf>
    <xf numFmtId="10" fontId="20" fillId="17" borderId="1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4" fontId="19" fillId="0" borderId="0" xfId="0" applyNumberFormat="1" applyFont="1" applyFill="1" applyBorder="1" applyAlignment="1">
      <alignment horizontal="right"/>
    </xf>
    <xf numFmtId="10" fontId="19" fillId="0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left"/>
    </xf>
    <xf numFmtId="4" fontId="19" fillId="0" borderId="0" xfId="0" applyNumberFormat="1" applyFont="1" applyBorder="1" applyAlignment="1">
      <alignment horizontal="right"/>
    </xf>
    <xf numFmtId="10" fontId="19" fillId="0" borderId="0" xfId="0" applyNumberFormat="1" applyFont="1" applyBorder="1" applyAlignment="1">
      <alignment horizontal="right"/>
    </xf>
    <xf numFmtId="0" fontId="19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10" fontId="19" fillId="0" borderId="0" xfId="0" applyNumberFormat="1" applyFont="1" applyFill="1" applyBorder="1" applyAlignment="1">
      <alignment/>
    </xf>
    <xf numFmtId="4" fontId="19" fillId="24" borderId="10" xfId="0" applyNumberFormat="1" applyFont="1" applyFill="1" applyBorder="1" applyAlignment="1">
      <alignment/>
    </xf>
    <xf numFmtId="10" fontId="19" fillId="24" borderId="1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10" fontId="17" fillId="0" borderId="0" xfId="0" applyNumberFormat="1" applyFont="1" applyAlignment="1">
      <alignment/>
    </xf>
    <xf numFmtId="10" fontId="20" fillId="0" borderId="0" xfId="0" applyNumberFormat="1" applyFont="1" applyAlignment="1">
      <alignment/>
    </xf>
    <xf numFmtId="10" fontId="17" fillId="0" borderId="0" xfId="0" applyNumberFormat="1" applyFont="1" applyAlignment="1">
      <alignment/>
    </xf>
    <xf numFmtId="10" fontId="19" fillId="0" borderId="0" xfId="0" applyNumberFormat="1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 indent="3"/>
    </xf>
    <xf numFmtId="0" fontId="32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5" fillId="0" borderId="11" xfId="0" applyNumberFormat="1" applyFont="1" applyBorder="1" applyAlignment="1">
      <alignment horizontal="right" vertical="top" wrapText="1"/>
    </xf>
    <xf numFmtId="10" fontId="35" fillId="0" borderId="11" xfId="0" applyNumberFormat="1" applyFont="1" applyBorder="1" applyAlignment="1">
      <alignment horizontal="center" vertical="top" wrapText="1"/>
    </xf>
    <xf numFmtId="9" fontId="35" fillId="0" borderId="11" xfId="0" applyNumberFormat="1" applyFont="1" applyBorder="1" applyAlignment="1">
      <alignment horizontal="center" vertical="top" wrapText="1"/>
    </xf>
    <xf numFmtId="4" fontId="35" fillId="0" borderId="11" xfId="0" applyNumberFormat="1" applyFont="1" applyBorder="1" applyAlignment="1">
      <alignment vertical="top" wrapText="1"/>
    </xf>
    <xf numFmtId="0" fontId="34" fillId="0" borderId="11" xfId="0" applyFont="1" applyFill="1" applyBorder="1" applyAlignment="1">
      <alignment vertical="top" wrapText="1"/>
    </xf>
    <xf numFmtId="4" fontId="35" fillId="0" borderId="11" xfId="0" applyNumberFormat="1" applyFont="1" applyFill="1" applyBorder="1" applyAlignment="1">
      <alignment vertical="top" wrapText="1"/>
    </xf>
    <xf numFmtId="4" fontId="35" fillId="0" borderId="11" xfId="0" applyNumberFormat="1" applyFont="1" applyFill="1" applyBorder="1" applyAlignment="1">
      <alignment horizontal="right" vertical="top" wrapText="1"/>
    </xf>
    <xf numFmtId="10" fontId="35" fillId="0" borderId="11" xfId="0" applyNumberFormat="1" applyFont="1" applyFill="1" applyBorder="1" applyAlignment="1">
      <alignment horizontal="center" vertical="top" wrapText="1"/>
    </xf>
    <xf numFmtId="0" fontId="32" fillId="0" borderId="11" xfId="0" applyFont="1" applyBorder="1" applyAlignment="1">
      <alignment vertical="top" wrapText="1"/>
    </xf>
    <xf numFmtId="10" fontId="36" fillId="0" borderId="11" xfId="0" applyNumberFormat="1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right" vertical="top" wrapText="1"/>
    </xf>
    <xf numFmtId="0" fontId="39" fillId="0" borderId="11" xfId="0" applyFont="1" applyBorder="1" applyAlignment="1">
      <alignment horizontal="center" vertical="top" wrapText="1"/>
    </xf>
    <xf numFmtId="10" fontId="39" fillId="0" borderId="11" xfId="0" applyNumberFormat="1" applyFont="1" applyBorder="1" applyAlignment="1">
      <alignment horizontal="center" vertical="top" wrapText="1"/>
    </xf>
    <xf numFmtId="0" fontId="39" fillId="0" borderId="0" xfId="0" applyFont="1" applyBorder="1" applyAlignment="1">
      <alignment vertical="top" wrapText="1"/>
    </xf>
    <xf numFmtId="10" fontId="39" fillId="0" borderId="0" xfId="0" applyNumberFormat="1" applyFont="1" applyBorder="1" applyAlignment="1">
      <alignment horizontal="center" vertical="top" wrapText="1"/>
    </xf>
    <xf numFmtId="10" fontId="39" fillId="0" borderId="0" xfId="0" applyNumberFormat="1" applyFont="1" applyBorder="1" applyAlignment="1">
      <alignment horizontal="right" vertical="top" wrapText="1"/>
    </xf>
    <xf numFmtId="0" fontId="20" fillId="0" borderId="0" xfId="0" applyFont="1" applyFill="1" applyBorder="1" applyAlignment="1">
      <alignment/>
    </xf>
    <xf numFmtId="0" fontId="34" fillId="24" borderId="11" xfId="0" applyFont="1" applyFill="1" applyBorder="1" applyAlignment="1">
      <alignment vertical="top" wrapText="1"/>
    </xf>
    <xf numFmtId="4" fontId="35" fillId="24" borderId="11" xfId="0" applyNumberFormat="1" applyFont="1" applyFill="1" applyBorder="1" applyAlignment="1">
      <alignment vertical="top" wrapText="1"/>
    </xf>
    <xf numFmtId="4" fontId="35" fillId="24" borderId="11" xfId="0" applyNumberFormat="1" applyFont="1" applyFill="1" applyBorder="1" applyAlignment="1">
      <alignment horizontal="right" vertical="top" wrapText="1"/>
    </xf>
    <xf numFmtId="10" fontId="35" fillId="24" borderId="11" xfId="0" applyNumberFormat="1" applyFont="1" applyFill="1" applyBorder="1" applyAlignment="1">
      <alignment horizontal="center" vertical="top" wrapText="1"/>
    </xf>
    <xf numFmtId="9" fontId="35" fillId="24" borderId="11" xfId="0" applyNumberFormat="1" applyFont="1" applyFill="1" applyBorder="1" applyAlignment="1">
      <alignment horizontal="center" vertical="top" wrapText="1"/>
    </xf>
    <xf numFmtId="4" fontId="26" fillId="0" borderId="0" xfId="0" applyNumberFormat="1" applyFont="1" applyAlignment="1">
      <alignment/>
    </xf>
    <xf numFmtId="4" fontId="29" fillId="0" borderId="0" xfId="0" applyNumberFormat="1" applyFont="1" applyAlignment="1">
      <alignment horizontal="center"/>
    </xf>
    <xf numFmtId="4" fontId="32" fillId="0" borderId="11" xfId="0" applyNumberFormat="1" applyFont="1" applyBorder="1" applyAlignment="1">
      <alignment horizontal="center" vertical="top" wrapText="1"/>
    </xf>
    <xf numFmtId="4" fontId="38" fillId="0" borderId="0" xfId="0" applyNumberFormat="1" applyFont="1" applyBorder="1" applyAlignment="1">
      <alignment horizontal="center" vertical="top" wrapText="1"/>
    </xf>
    <xf numFmtId="4" fontId="39" fillId="0" borderId="11" xfId="0" applyNumberFormat="1" applyFont="1" applyBorder="1" applyAlignment="1">
      <alignment horizontal="right" vertical="top" wrapText="1"/>
    </xf>
    <xf numFmtId="4" fontId="39" fillId="0" borderId="0" xfId="0" applyNumberFormat="1" applyFont="1" applyBorder="1" applyAlignment="1">
      <alignment horizontal="right" vertical="top" wrapText="1"/>
    </xf>
    <xf numFmtId="10" fontId="26" fillId="0" borderId="0" xfId="0" applyNumberFormat="1" applyFont="1" applyAlignment="1">
      <alignment/>
    </xf>
    <xf numFmtId="10" fontId="29" fillId="0" borderId="0" xfId="0" applyNumberFormat="1" applyFont="1" applyAlignment="1">
      <alignment horizontal="center"/>
    </xf>
    <xf numFmtId="10" fontId="32" fillId="0" borderId="11" xfId="0" applyNumberFormat="1" applyFont="1" applyBorder="1" applyAlignment="1">
      <alignment horizontal="center" vertical="top" wrapText="1"/>
    </xf>
    <xf numFmtId="10" fontId="38" fillId="0" borderId="0" xfId="0" applyNumberFormat="1" applyFont="1" applyBorder="1" applyAlignment="1">
      <alignment horizontal="center" vertical="top" wrapText="1"/>
    </xf>
    <xf numFmtId="164" fontId="36" fillId="0" borderId="11" xfId="44" applyNumberFormat="1" applyFont="1" applyBorder="1" applyAlignment="1">
      <alignment horizontal="center" vertical="top" wrapText="1"/>
    </xf>
    <xf numFmtId="4" fontId="20" fillId="0" borderId="0" xfId="0" applyNumberFormat="1" applyFont="1" applyAlignment="1">
      <alignment horizontal="center"/>
    </xf>
    <xf numFmtId="10" fontId="2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37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40" fillId="20" borderId="11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20" borderId="11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3" customWidth="1"/>
    <col min="2" max="3" width="17.7109375" style="1" customWidth="1"/>
    <col min="4" max="4" width="9.7109375" style="2" customWidth="1"/>
  </cols>
  <sheetData>
    <row r="1" spans="1:5" ht="15">
      <c r="A1" s="92"/>
      <c r="B1" s="120"/>
      <c r="C1" s="120"/>
      <c r="D1" s="126"/>
      <c r="E1" s="92"/>
    </row>
    <row r="2" spans="1:5" ht="45">
      <c r="A2" s="137" t="s">
        <v>109</v>
      </c>
      <c r="B2" s="137"/>
      <c r="C2" s="137"/>
      <c r="D2" s="137"/>
      <c r="E2" s="137"/>
    </row>
    <row r="3" spans="1:5" s="3" customFormat="1" ht="30">
      <c r="A3" s="138" t="s">
        <v>146</v>
      </c>
      <c r="B3" s="138"/>
      <c r="C3" s="138"/>
      <c r="D3" s="138"/>
      <c r="E3" s="138"/>
    </row>
    <row r="4" spans="1:5" s="3" customFormat="1" ht="15">
      <c r="A4" s="139" t="s">
        <v>148</v>
      </c>
      <c r="B4" s="139"/>
      <c r="C4" s="139"/>
      <c r="D4" s="139"/>
      <c r="E4" s="139"/>
    </row>
    <row r="5" spans="1:5" ht="15" customHeight="1">
      <c r="A5" s="93"/>
      <c r="B5" s="121"/>
      <c r="C5" s="121"/>
      <c r="D5" s="127"/>
      <c r="E5" s="93"/>
    </row>
    <row r="6" spans="1:5" ht="15.75" thickBot="1">
      <c r="A6" s="94"/>
      <c r="B6" s="120"/>
      <c r="C6" s="120"/>
      <c r="D6" s="126"/>
      <c r="E6" s="92"/>
    </row>
    <row r="7" spans="1:5" ht="27" thickBot="1">
      <c r="A7" s="140" t="s">
        <v>110</v>
      </c>
      <c r="B7" s="140"/>
      <c r="C7" s="140"/>
      <c r="D7" s="140"/>
      <c r="E7" s="140"/>
    </row>
    <row r="8" spans="1:5" s="5" customFormat="1" ht="60.75" thickBot="1">
      <c r="A8" s="95"/>
      <c r="B8" s="122" t="s">
        <v>111</v>
      </c>
      <c r="C8" s="122" t="s">
        <v>112</v>
      </c>
      <c r="D8" s="128" t="s">
        <v>113</v>
      </c>
      <c r="E8" s="95" t="s">
        <v>114</v>
      </c>
    </row>
    <row r="9" spans="1:5" ht="15.75" thickBot="1">
      <c r="A9" s="96" t="s">
        <v>115</v>
      </c>
      <c r="B9" s="97">
        <v>39822769.07</v>
      </c>
      <c r="C9" s="97">
        <v>11795066.3</v>
      </c>
      <c r="D9" s="98">
        <f>C9/B9</f>
        <v>0.29618900381504787</v>
      </c>
      <c r="E9" s="99">
        <v>0.25</v>
      </c>
    </row>
    <row r="10" spans="1:5" s="5" customFormat="1" ht="29.25" thickBot="1">
      <c r="A10" s="96" t="s">
        <v>124</v>
      </c>
      <c r="B10" s="100">
        <v>1240434.58</v>
      </c>
      <c r="C10" s="97">
        <v>359180.36</v>
      </c>
      <c r="D10" s="98">
        <f>C10/B10</f>
        <v>0.2895600991710502</v>
      </c>
      <c r="E10" s="99">
        <v>0.25</v>
      </c>
    </row>
    <row r="11" spans="1:5" ht="15.75" thickBot="1">
      <c r="A11" s="101" t="s">
        <v>125</v>
      </c>
      <c r="B11" s="102">
        <v>6468241.5</v>
      </c>
      <c r="C11" s="103">
        <v>1382112.09</v>
      </c>
      <c r="D11" s="104">
        <f>C11/B11</f>
        <v>0.21367663684171348</v>
      </c>
      <c r="E11" s="99">
        <v>0.17</v>
      </c>
    </row>
    <row r="12" spans="1:5" ht="15.75" thickBot="1">
      <c r="A12" s="115" t="s">
        <v>126</v>
      </c>
      <c r="B12" s="116">
        <v>4047452.78</v>
      </c>
      <c r="C12" s="117">
        <v>876919.46</v>
      </c>
      <c r="D12" s="118">
        <f>C12/B12</f>
        <v>0.21665959003479715</v>
      </c>
      <c r="E12" s="119">
        <v>0.25</v>
      </c>
    </row>
    <row r="13" spans="1:5" ht="16.5" thickBot="1">
      <c r="A13" s="105" t="s">
        <v>127</v>
      </c>
      <c r="B13" s="130">
        <f>SUM(B9:B12)</f>
        <v>51578897.93</v>
      </c>
      <c r="C13" s="130">
        <f>SUM(C9:C12)</f>
        <v>14413278.21</v>
      </c>
      <c r="D13" s="106">
        <f>C13/B13</f>
        <v>0.27944137599762015</v>
      </c>
      <c r="E13" s="106"/>
    </row>
    <row r="14" spans="1:5" ht="15">
      <c r="A14" s="92"/>
      <c r="B14" s="120"/>
      <c r="C14" s="120"/>
      <c r="D14" s="126"/>
      <c r="E14" s="92"/>
    </row>
    <row r="15" spans="1:5" ht="15">
      <c r="A15" s="134" t="s">
        <v>116</v>
      </c>
      <c r="B15" s="135"/>
      <c r="C15" s="135"/>
      <c r="D15" s="135"/>
      <c r="E15" s="108"/>
    </row>
    <row r="16" spans="1:5" s="5" customFormat="1" ht="15">
      <c r="A16" s="134" t="s">
        <v>117</v>
      </c>
      <c r="B16" s="135"/>
      <c r="C16" s="135"/>
      <c r="D16" s="135"/>
      <c r="E16" s="92"/>
    </row>
    <row r="17" spans="1:5" s="3" customFormat="1" ht="15">
      <c r="A17" s="107"/>
      <c r="B17" s="123"/>
      <c r="C17" s="123"/>
      <c r="D17" s="129"/>
      <c r="E17" s="92"/>
    </row>
    <row r="18" spans="1:5" s="6" customFormat="1" ht="15.75" thickBot="1">
      <c r="A18" s="107"/>
      <c r="B18" s="123"/>
      <c r="C18" s="123"/>
      <c r="D18" s="129"/>
      <c r="E18" s="92"/>
    </row>
    <row r="19" spans="1:5" ht="27" thickBot="1">
      <c r="A19" s="136" t="s">
        <v>118</v>
      </c>
      <c r="B19" s="136"/>
      <c r="C19" s="136"/>
      <c r="D19" s="136"/>
      <c r="E19" s="136"/>
    </row>
    <row r="20" spans="1:5" s="5" customFormat="1" ht="60.75" thickBot="1">
      <c r="A20" s="95"/>
      <c r="B20" s="122" t="s">
        <v>111</v>
      </c>
      <c r="C20" s="122" t="s">
        <v>112</v>
      </c>
      <c r="D20" s="128" t="s">
        <v>113</v>
      </c>
      <c r="E20" s="95" t="s">
        <v>114</v>
      </c>
    </row>
    <row r="21" spans="1:5" ht="15.75" thickBot="1">
      <c r="A21" s="109" t="s">
        <v>119</v>
      </c>
      <c r="B21" s="124"/>
      <c r="C21" s="124"/>
      <c r="D21" s="110"/>
      <c r="E21" s="110"/>
    </row>
    <row r="22" spans="1:5" s="5" customFormat="1" ht="15.75" thickBot="1">
      <c r="A22" s="109" t="s">
        <v>120</v>
      </c>
      <c r="B22" s="124"/>
      <c r="C22" s="124"/>
      <c r="D22" s="110"/>
      <c r="E22" s="110"/>
    </row>
    <row r="23" spans="1:5" ht="15">
      <c r="A23" s="111"/>
      <c r="B23" s="125"/>
      <c r="C23" s="125"/>
      <c r="D23" s="112"/>
      <c r="E23" s="112"/>
    </row>
    <row r="24" spans="1:5" ht="15">
      <c r="A24" s="134" t="s">
        <v>116</v>
      </c>
      <c r="B24" s="135"/>
      <c r="C24" s="135"/>
      <c r="D24" s="135"/>
      <c r="E24" s="113"/>
    </row>
    <row r="25" spans="1:5" ht="15">
      <c r="A25" s="134" t="s">
        <v>117</v>
      </c>
      <c r="B25" s="135"/>
      <c r="C25" s="135"/>
      <c r="D25" s="135"/>
      <c r="E25" s="113"/>
    </row>
    <row r="26" spans="1:5" ht="15">
      <c r="A26" s="134" t="s">
        <v>147</v>
      </c>
      <c r="B26" s="134"/>
      <c r="C26" s="134"/>
      <c r="D26" s="134"/>
      <c r="E26" s="113"/>
    </row>
    <row r="27" spans="1:4" ht="30">
      <c r="A27" s="4" t="s">
        <v>11</v>
      </c>
      <c r="B27" s="31"/>
      <c r="C27" s="31"/>
      <c r="D27" s="88"/>
    </row>
    <row r="28" spans="1:5" ht="15">
      <c r="A28" s="54" t="s">
        <v>8</v>
      </c>
      <c r="B28" s="131"/>
      <c r="C28" s="131"/>
      <c r="D28" s="132"/>
      <c r="E28" s="133"/>
    </row>
    <row r="29" spans="1:5" ht="15">
      <c r="A29" s="7"/>
      <c r="B29" s="32"/>
      <c r="C29" s="32"/>
      <c r="D29" s="89"/>
      <c r="E29" s="3"/>
    </row>
    <row r="30" spans="1:4" ht="15">
      <c r="A30" s="8"/>
      <c r="B30" s="20"/>
      <c r="C30" s="20"/>
      <c r="D30" s="21"/>
    </row>
    <row r="31" spans="1:4" ht="15">
      <c r="A31" s="8" t="s">
        <v>3</v>
      </c>
      <c r="B31" s="9" t="s">
        <v>2</v>
      </c>
      <c r="C31" s="9" t="s">
        <v>0</v>
      </c>
      <c r="D31" s="10" t="s">
        <v>1</v>
      </c>
    </row>
    <row r="32" spans="1:4" ht="15">
      <c r="A32" s="33" t="s">
        <v>6</v>
      </c>
      <c r="B32" s="12">
        <v>100981</v>
      </c>
      <c r="C32" s="12">
        <v>25400</v>
      </c>
      <c r="D32" s="13">
        <f>C32/B32</f>
        <v>0.25153246650359967</v>
      </c>
    </row>
    <row r="33" spans="1:5" ht="15">
      <c r="A33" s="11"/>
      <c r="B33" s="12"/>
      <c r="C33" s="12"/>
      <c r="D33" s="13"/>
      <c r="E33" s="5"/>
    </row>
    <row r="34" spans="1:4" ht="15">
      <c r="A34" s="17" t="s">
        <v>10</v>
      </c>
      <c r="B34" s="18">
        <v>307582.22</v>
      </c>
      <c r="C34" s="18">
        <v>74878.5</v>
      </c>
      <c r="D34" s="19">
        <f>C34/B34</f>
        <v>0.24344222497646323</v>
      </c>
    </row>
    <row r="35" spans="1:5" ht="15">
      <c r="A35" s="14"/>
      <c r="B35" s="15"/>
      <c r="C35" s="15"/>
      <c r="D35" s="16"/>
      <c r="E35" s="5"/>
    </row>
    <row r="36" spans="1:4" ht="15">
      <c r="A36" s="33" t="s">
        <v>5</v>
      </c>
      <c r="B36" s="12">
        <v>18957134.3</v>
      </c>
      <c r="C36" s="12">
        <v>5157755.95</v>
      </c>
      <c r="D36" s="13">
        <f>C36/B36</f>
        <v>0.27207466425977683</v>
      </c>
    </row>
    <row r="37" spans="1:4" ht="15">
      <c r="A37" s="11"/>
      <c r="B37" s="12"/>
      <c r="C37" s="12"/>
      <c r="D37" s="13"/>
    </row>
    <row r="38" spans="1:4" ht="15">
      <c r="A38" s="33" t="s">
        <v>7</v>
      </c>
      <c r="B38" s="12">
        <v>1935879.28</v>
      </c>
      <c r="C38" s="12">
        <v>658763.61</v>
      </c>
      <c r="D38" s="13">
        <f>C38/B38</f>
        <v>0.34029167872492544</v>
      </c>
    </row>
    <row r="39" spans="1:4" ht="15">
      <c r="A39" s="11"/>
      <c r="B39" s="12"/>
      <c r="C39" s="12"/>
      <c r="D39" s="13"/>
    </row>
    <row r="40" spans="1:4" ht="15">
      <c r="A40" s="33" t="s">
        <v>129</v>
      </c>
      <c r="B40" s="12">
        <v>4802470.35</v>
      </c>
      <c r="C40" s="12">
        <v>1201666.95</v>
      </c>
      <c r="D40" s="13">
        <f>C40/B40</f>
        <v>0.2502185047326737</v>
      </c>
    </row>
    <row r="41" spans="1:5" ht="15">
      <c r="A41" s="11"/>
      <c r="B41" s="12"/>
      <c r="C41" s="12"/>
      <c r="D41" s="13"/>
      <c r="E41" s="5"/>
    </row>
    <row r="42" spans="1:5" ht="15">
      <c r="A42" s="17" t="s">
        <v>128</v>
      </c>
      <c r="B42" s="18">
        <v>483974</v>
      </c>
      <c r="C42" s="18">
        <v>110250.58</v>
      </c>
      <c r="D42" s="19">
        <f>C42/B42</f>
        <v>0.22780269188014232</v>
      </c>
      <c r="E42" s="3"/>
    </row>
    <row r="43" spans="1:5" ht="15">
      <c r="A43" s="11"/>
      <c r="B43" s="12"/>
      <c r="C43" s="12"/>
      <c r="D43" s="13"/>
      <c r="E43" s="6"/>
    </row>
    <row r="44" spans="1:4" ht="15">
      <c r="A44" s="33" t="s">
        <v>12</v>
      </c>
      <c r="B44" s="12">
        <v>2306906.13</v>
      </c>
      <c r="C44" s="12">
        <v>622368.65</v>
      </c>
      <c r="D44" s="13">
        <f>C44/B44</f>
        <v>0.2697849912081165</v>
      </c>
    </row>
    <row r="45" spans="1:5" ht="15">
      <c r="A45" s="11"/>
      <c r="B45" s="12"/>
      <c r="C45" s="12"/>
      <c r="D45" s="13"/>
      <c r="E45" s="5"/>
    </row>
    <row r="46" spans="1:4" ht="15">
      <c r="A46" s="33" t="s">
        <v>4</v>
      </c>
      <c r="B46" s="12">
        <v>10927841.79</v>
      </c>
      <c r="C46" s="12">
        <v>3943982.06</v>
      </c>
      <c r="D46" s="13">
        <f>C46/B46</f>
        <v>0.36091134331841385</v>
      </c>
    </row>
    <row r="47" spans="1:5" ht="15">
      <c r="A47" s="11"/>
      <c r="B47" s="12"/>
      <c r="C47" s="12"/>
      <c r="D47" s="13"/>
      <c r="E47" s="5"/>
    </row>
    <row r="48" spans="1:4" ht="15">
      <c r="A48" s="33" t="s">
        <v>104</v>
      </c>
      <c r="B48" s="25">
        <f>SUM(B32:B47)</f>
        <v>39822769.06999999</v>
      </c>
      <c r="C48" s="25">
        <f>SUM(C32:C47)</f>
        <v>11795066.3</v>
      </c>
      <c r="D48" s="26">
        <f>C48/B48</f>
        <v>0.2961890038150479</v>
      </c>
    </row>
    <row r="49" spans="1:4" ht="15">
      <c r="A49" s="114"/>
      <c r="B49" s="82"/>
      <c r="C49" s="82"/>
      <c r="D49" s="83"/>
    </row>
    <row r="50" spans="1:4" ht="15">
      <c r="A50" s="81"/>
      <c r="B50" s="82"/>
      <c r="C50" s="82"/>
      <c r="D50" s="83"/>
    </row>
    <row r="51" spans="1:4" ht="15">
      <c r="A51" s="23" t="s">
        <v>102</v>
      </c>
      <c r="B51" s="20"/>
      <c r="C51" s="20"/>
      <c r="D51" s="21"/>
    </row>
    <row r="52" spans="1:4" ht="15">
      <c r="A52" s="22" t="s">
        <v>103</v>
      </c>
      <c r="B52" s="20"/>
      <c r="C52" s="20"/>
      <c r="D52" s="21"/>
    </row>
    <row r="53" spans="1:4" ht="15">
      <c r="A53" s="24" t="s">
        <v>9</v>
      </c>
      <c r="B53" s="20"/>
      <c r="C53" s="20"/>
      <c r="D53" s="21"/>
    </row>
    <row r="54" spans="1:4" ht="30">
      <c r="A54" s="4" t="s">
        <v>13</v>
      </c>
      <c r="B54" s="31"/>
      <c r="C54" s="31"/>
      <c r="D54" s="88"/>
    </row>
    <row r="55" spans="1:5" ht="15">
      <c r="A55" s="7" t="s">
        <v>8</v>
      </c>
      <c r="B55" s="32"/>
      <c r="C55" s="32"/>
      <c r="D55" s="89"/>
      <c r="E55" s="3"/>
    </row>
    <row r="56" spans="1:5" ht="15">
      <c r="A56" s="7"/>
      <c r="B56" s="32"/>
      <c r="C56" s="32"/>
      <c r="D56" s="89"/>
      <c r="E56" s="3"/>
    </row>
    <row r="57" spans="1:4" ht="15">
      <c r="A57" s="8"/>
      <c r="B57" s="20"/>
      <c r="C57" s="20"/>
      <c r="D57" s="21"/>
    </row>
    <row r="58" spans="1:4" ht="15">
      <c r="A58" s="8" t="s">
        <v>3</v>
      </c>
      <c r="B58" s="9" t="s">
        <v>2</v>
      </c>
      <c r="C58" s="9" t="s">
        <v>0</v>
      </c>
      <c r="D58" s="10" t="s">
        <v>1</v>
      </c>
    </row>
    <row r="59" spans="1:4" ht="15">
      <c r="A59" s="33" t="s">
        <v>6</v>
      </c>
      <c r="B59" s="12">
        <v>12363</v>
      </c>
      <c r="C59" s="12">
        <v>3105</v>
      </c>
      <c r="D59" s="13">
        <f aca="true" t="shared" si="0" ref="D59:D71">C59/B59</f>
        <v>0.2511526328561029</v>
      </c>
    </row>
    <row r="60" spans="1:5" ht="15">
      <c r="A60" s="11"/>
      <c r="B60" s="12"/>
      <c r="C60" s="12"/>
      <c r="D60" s="13"/>
      <c r="E60" s="5"/>
    </row>
    <row r="61" spans="1:4" ht="15">
      <c r="A61" s="33" t="s">
        <v>5</v>
      </c>
      <c r="B61" s="12">
        <v>527624.4</v>
      </c>
      <c r="C61" s="12">
        <v>155651.66</v>
      </c>
      <c r="D61" s="13">
        <f t="shared" si="0"/>
        <v>0.2950046661981516</v>
      </c>
    </row>
    <row r="62" spans="1:4" ht="15">
      <c r="A62" s="11"/>
      <c r="B62" s="12"/>
      <c r="C62" s="12"/>
      <c r="D62" s="13"/>
    </row>
    <row r="63" spans="1:4" ht="15">
      <c r="A63" s="17" t="s">
        <v>129</v>
      </c>
      <c r="B63" s="18">
        <v>166623</v>
      </c>
      <c r="C63" s="18">
        <v>23472.98</v>
      </c>
      <c r="D63" s="19">
        <f t="shared" si="0"/>
        <v>0.14087478919476903</v>
      </c>
    </row>
    <row r="64" spans="1:5" ht="15">
      <c r="A64" s="11"/>
      <c r="B64" s="12"/>
      <c r="C64" s="12"/>
      <c r="D64" s="13"/>
      <c r="E64" s="5"/>
    </row>
    <row r="65" spans="1:5" ht="15">
      <c r="A65" s="17" t="s">
        <v>128</v>
      </c>
      <c r="B65" s="18">
        <v>41720</v>
      </c>
      <c r="C65" s="18">
        <v>6744</v>
      </c>
      <c r="D65" s="19">
        <f>C65/B65</f>
        <v>0.16164908916586768</v>
      </c>
      <c r="E65" s="3"/>
    </row>
    <row r="66" spans="1:5" ht="15">
      <c r="A66" s="11"/>
      <c r="B66" s="12"/>
      <c r="C66" s="12"/>
      <c r="D66" s="13"/>
      <c r="E66" s="6"/>
    </row>
    <row r="67" spans="1:4" ht="15">
      <c r="A67" s="33" t="s">
        <v>130</v>
      </c>
      <c r="B67" s="12">
        <v>437265.84</v>
      </c>
      <c r="C67" s="12">
        <v>142639.4</v>
      </c>
      <c r="D67" s="13">
        <f t="shared" si="0"/>
        <v>0.32620750800016757</v>
      </c>
    </row>
    <row r="68" spans="1:5" ht="15">
      <c r="A68" s="11"/>
      <c r="B68" s="12"/>
      <c r="C68" s="12"/>
      <c r="D68" s="13"/>
      <c r="E68" s="5"/>
    </row>
    <row r="69" spans="1:4" ht="15">
      <c r="A69" s="33" t="s">
        <v>131</v>
      </c>
      <c r="B69" s="12">
        <v>54838.34</v>
      </c>
      <c r="C69" s="12">
        <v>27567.32</v>
      </c>
      <c r="D69" s="13">
        <f t="shared" si="0"/>
        <v>0.502701577035337</v>
      </c>
    </row>
    <row r="70" spans="1:5" ht="15">
      <c r="A70" s="11"/>
      <c r="B70" s="12"/>
      <c r="C70" s="12"/>
      <c r="D70" s="13"/>
      <c r="E70" s="5"/>
    </row>
    <row r="71" spans="1:4" ht="15">
      <c r="A71" s="33" t="s">
        <v>104</v>
      </c>
      <c r="B71" s="25">
        <f>SUM(B59:B69)</f>
        <v>1240434.58</v>
      </c>
      <c r="C71" s="25">
        <f>SUM(C59:C69)</f>
        <v>359180.36000000004</v>
      </c>
      <c r="D71" s="26">
        <f t="shared" si="0"/>
        <v>0.2895600991710502</v>
      </c>
    </row>
    <row r="72" spans="1:4" ht="15">
      <c r="A72" s="81"/>
      <c r="B72" s="82"/>
      <c r="C72" s="82"/>
      <c r="D72" s="83"/>
    </row>
    <row r="73" spans="1:4" ht="15">
      <c r="A73" s="8"/>
      <c r="B73" s="20"/>
      <c r="C73" s="20"/>
      <c r="D73" s="21"/>
    </row>
    <row r="74" spans="1:4" ht="15">
      <c r="A74" s="23" t="s">
        <v>102</v>
      </c>
      <c r="B74" s="20"/>
      <c r="C74" s="20"/>
      <c r="D74" s="21"/>
    </row>
    <row r="75" spans="1:4" ht="15">
      <c r="A75" s="22" t="s">
        <v>103</v>
      </c>
      <c r="B75" s="20"/>
      <c r="C75" s="20"/>
      <c r="D75" s="21"/>
    </row>
    <row r="76" spans="1:4" ht="15">
      <c r="A76" s="24" t="s">
        <v>9</v>
      </c>
      <c r="B76" s="20"/>
      <c r="C76" s="20"/>
      <c r="D76" s="21"/>
    </row>
    <row r="77" spans="1:4" ht="26.25">
      <c r="A77" s="30" t="s">
        <v>14</v>
      </c>
      <c r="B77" s="31"/>
      <c r="C77" s="31"/>
      <c r="D77" s="88"/>
    </row>
    <row r="78" spans="1:5" ht="15">
      <c r="A78" s="7" t="s">
        <v>15</v>
      </c>
      <c r="B78" s="32"/>
      <c r="C78" s="32"/>
      <c r="D78" s="89"/>
      <c r="E78" s="3"/>
    </row>
    <row r="79" spans="1:5" ht="15">
      <c r="A79" s="7"/>
      <c r="B79" s="32"/>
      <c r="C79" s="32"/>
      <c r="D79" s="89"/>
      <c r="E79" s="3"/>
    </row>
    <row r="80" spans="1:4" ht="15">
      <c r="A80" s="8"/>
      <c r="B80" s="20"/>
      <c r="C80" s="20"/>
      <c r="D80" s="21"/>
    </row>
    <row r="81" spans="1:4" ht="15">
      <c r="A81" s="8" t="s">
        <v>3</v>
      </c>
      <c r="B81" s="9" t="s">
        <v>2</v>
      </c>
      <c r="C81" s="9" t="s">
        <v>0</v>
      </c>
      <c r="D81" s="10" t="s">
        <v>1</v>
      </c>
    </row>
    <row r="82" spans="1:4" ht="15">
      <c r="A82" s="27" t="s">
        <v>16</v>
      </c>
      <c r="B82" s="28">
        <v>1823360</v>
      </c>
      <c r="C82" s="28">
        <v>305067.2</v>
      </c>
      <c r="D82" s="29">
        <f>C82/B82</f>
        <v>0.1673104598104598</v>
      </c>
    </row>
    <row r="83" spans="1:5" ht="15">
      <c r="A83" s="11"/>
      <c r="B83" s="12"/>
      <c r="C83" s="12"/>
      <c r="D83" s="13"/>
      <c r="E83" s="5"/>
    </row>
    <row r="84" spans="1:4" ht="15">
      <c r="A84" s="33" t="s">
        <v>17</v>
      </c>
      <c r="B84" s="12">
        <v>842927</v>
      </c>
      <c r="C84" s="12">
        <v>286550.56</v>
      </c>
      <c r="D84" s="13">
        <f>C84/B84</f>
        <v>0.33994706540424025</v>
      </c>
    </row>
    <row r="85" spans="1:5" ht="15">
      <c r="A85" s="11"/>
      <c r="B85" s="12"/>
      <c r="C85" s="12"/>
      <c r="D85" s="13"/>
      <c r="E85" s="5"/>
    </row>
    <row r="86" spans="1:4" ht="15">
      <c r="A86" s="33" t="s">
        <v>18</v>
      </c>
      <c r="B86" s="12">
        <v>99465</v>
      </c>
      <c r="C86" s="12">
        <v>99465</v>
      </c>
      <c r="D86" s="13">
        <f>C86/B86</f>
        <v>1</v>
      </c>
    </row>
    <row r="87" spans="1:4" ht="15">
      <c r="A87" s="11"/>
      <c r="B87" s="12"/>
      <c r="C87" s="12"/>
      <c r="D87" s="13"/>
    </row>
    <row r="88" spans="1:4" ht="15">
      <c r="A88" s="72" t="s">
        <v>19</v>
      </c>
      <c r="B88" s="73">
        <v>1300</v>
      </c>
      <c r="C88" s="73">
        <v>0</v>
      </c>
      <c r="D88" s="74">
        <f>C88/B88</f>
        <v>0</v>
      </c>
    </row>
    <row r="89" spans="1:4" ht="15">
      <c r="A89" s="11"/>
      <c r="B89" s="12"/>
      <c r="C89" s="12"/>
      <c r="D89" s="13"/>
    </row>
    <row r="90" spans="1:4" ht="15">
      <c r="A90" s="33" t="s">
        <v>20</v>
      </c>
      <c r="B90" s="12">
        <v>70000</v>
      </c>
      <c r="C90" s="12">
        <v>70000</v>
      </c>
      <c r="D90" s="13">
        <f>C90/B90</f>
        <v>1</v>
      </c>
    </row>
    <row r="91" spans="1:4" ht="15">
      <c r="A91" s="11"/>
      <c r="B91" s="12"/>
      <c r="C91" s="12"/>
      <c r="D91" s="13"/>
    </row>
    <row r="92" spans="1:4" ht="15">
      <c r="A92" s="72" t="s">
        <v>21</v>
      </c>
      <c r="B92" s="73">
        <v>16059</v>
      </c>
      <c r="C92" s="73">
        <v>0</v>
      </c>
      <c r="D92" s="74">
        <f>C92/B92</f>
        <v>0</v>
      </c>
    </row>
    <row r="93" spans="1:4" ht="15">
      <c r="A93" s="11"/>
      <c r="B93" s="12"/>
      <c r="C93" s="12"/>
      <c r="D93" s="13"/>
    </row>
    <row r="94" spans="1:4" ht="15">
      <c r="A94" s="33" t="s">
        <v>22</v>
      </c>
      <c r="B94" s="12">
        <v>1481594</v>
      </c>
      <c r="C94" s="12">
        <v>288883</v>
      </c>
      <c r="D94" s="13">
        <f>C94/B94</f>
        <v>0.1949812161766314</v>
      </c>
    </row>
    <row r="95" spans="1:4" ht="15">
      <c r="A95" s="33"/>
      <c r="B95" s="12"/>
      <c r="C95" s="12"/>
      <c r="D95" s="13"/>
    </row>
    <row r="96" spans="1:4" ht="15">
      <c r="A96" s="72" t="s">
        <v>23</v>
      </c>
      <c r="B96" s="73">
        <v>65000</v>
      </c>
      <c r="C96" s="73">
        <v>0</v>
      </c>
      <c r="D96" s="74">
        <f>C96/B96</f>
        <v>0</v>
      </c>
    </row>
    <row r="97" spans="1:4" ht="15">
      <c r="A97" s="11"/>
      <c r="B97" s="12"/>
      <c r="C97" s="12"/>
      <c r="D97" s="13"/>
    </row>
    <row r="98" spans="1:4" ht="15">
      <c r="A98" s="17" t="s">
        <v>24</v>
      </c>
      <c r="B98" s="18">
        <v>235000</v>
      </c>
      <c r="C98" s="18">
        <v>21250</v>
      </c>
      <c r="D98" s="19">
        <f>C98/B98</f>
        <v>0.09042553191489362</v>
      </c>
    </row>
    <row r="99" spans="1:4" ht="15">
      <c r="A99" s="11"/>
      <c r="B99" s="12"/>
      <c r="C99" s="12"/>
      <c r="D99" s="13"/>
    </row>
    <row r="100" spans="1:4" ht="15">
      <c r="A100" s="33" t="s">
        <v>25</v>
      </c>
      <c r="B100" s="12">
        <v>1822.5</v>
      </c>
      <c r="C100" s="12">
        <v>309.83</v>
      </c>
      <c r="D100" s="13">
        <f>C100/B100</f>
        <v>0.17000274348422495</v>
      </c>
    </row>
    <row r="101" spans="1:4" ht="15">
      <c r="A101" s="11"/>
      <c r="B101" s="12"/>
      <c r="C101" s="12"/>
      <c r="D101" s="13"/>
    </row>
    <row r="102" spans="1:4" ht="15">
      <c r="A102" s="72" t="s">
        <v>106</v>
      </c>
      <c r="B102" s="73">
        <v>169765</v>
      </c>
      <c r="C102" s="73">
        <v>0</v>
      </c>
      <c r="D102" s="74">
        <f>C102/B102</f>
        <v>0</v>
      </c>
    </row>
    <row r="103" spans="1:4" ht="15">
      <c r="A103" s="11"/>
      <c r="B103" s="12"/>
      <c r="C103" s="1" t="s">
        <v>107</v>
      </c>
      <c r="D103" s="13"/>
    </row>
    <row r="104" spans="1:4" ht="15">
      <c r="A104" s="33" t="s">
        <v>26</v>
      </c>
      <c r="B104" s="12">
        <v>99999</v>
      </c>
      <c r="C104" s="12">
        <v>33599</v>
      </c>
      <c r="D104" s="13">
        <f>C104/B104</f>
        <v>0.33599335993359936</v>
      </c>
    </row>
    <row r="105" spans="1:4" ht="15">
      <c r="A105" s="11"/>
      <c r="B105" s="12"/>
      <c r="C105" s="12"/>
      <c r="D105" s="13"/>
    </row>
    <row r="106" spans="1:4" ht="15">
      <c r="A106" s="72" t="s">
        <v>27</v>
      </c>
      <c r="B106" s="73">
        <v>83000</v>
      </c>
      <c r="C106" s="73">
        <v>0</v>
      </c>
      <c r="D106" s="74">
        <f>C106/B106</f>
        <v>0</v>
      </c>
    </row>
    <row r="107" spans="1:4" ht="15">
      <c r="A107" s="11"/>
      <c r="B107" s="12"/>
      <c r="C107" s="12"/>
      <c r="D107" s="13"/>
    </row>
    <row r="108" spans="1:4" ht="15">
      <c r="A108" s="33" t="s">
        <v>28</v>
      </c>
      <c r="B108" s="12">
        <v>29000</v>
      </c>
      <c r="C108" s="12">
        <v>29000</v>
      </c>
      <c r="D108" s="13">
        <f>C108/B108</f>
        <v>1</v>
      </c>
    </row>
    <row r="109" spans="1:5" ht="15">
      <c r="A109" s="11"/>
      <c r="B109" s="12"/>
      <c r="C109" s="12"/>
      <c r="D109" s="13"/>
      <c r="E109" s="5"/>
    </row>
    <row r="110" spans="1:5" ht="15">
      <c r="A110" s="72" t="s">
        <v>29</v>
      </c>
      <c r="B110" s="73">
        <v>64300</v>
      </c>
      <c r="C110" s="73">
        <v>0</v>
      </c>
      <c r="D110" s="74">
        <f>C110/B110</f>
        <v>0</v>
      </c>
      <c r="E110" s="3"/>
    </row>
    <row r="111" spans="1:5" ht="15">
      <c r="A111" s="33"/>
      <c r="B111" s="12"/>
      <c r="C111" s="12"/>
      <c r="D111" s="13"/>
      <c r="E111" s="6"/>
    </row>
    <row r="112" spans="1:4" ht="15">
      <c r="A112" s="33" t="s">
        <v>30</v>
      </c>
      <c r="B112" s="12">
        <v>887624</v>
      </c>
      <c r="C112" s="12">
        <v>247350</v>
      </c>
      <c r="D112" s="13">
        <f>C112/B112</f>
        <v>0.27866529070867846</v>
      </c>
    </row>
    <row r="113" spans="1:5" ht="15">
      <c r="A113" s="11"/>
      <c r="B113" s="12"/>
      <c r="C113" s="12"/>
      <c r="D113" s="13"/>
      <c r="E113" s="5"/>
    </row>
    <row r="114" spans="1:4" ht="15">
      <c r="A114" s="72" t="s">
        <v>31</v>
      </c>
      <c r="B114" s="73">
        <v>498026</v>
      </c>
      <c r="C114" s="73">
        <v>637.5</v>
      </c>
      <c r="D114" s="74">
        <f>C114/B114</f>
        <v>0.001280053651817375</v>
      </c>
    </row>
    <row r="115" spans="1:5" ht="15">
      <c r="A115" s="11"/>
      <c r="B115" s="12"/>
      <c r="C115" s="12"/>
      <c r="D115" s="13"/>
      <c r="E115" s="5"/>
    </row>
    <row r="116" spans="1:4" ht="15">
      <c r="A116" s="11" t="s">
        <v>104</v>
      </c>
      <c r="B116" s="25">
        <f>SUM(B82:B115)</f>
        <v>6468241.5</v>
      </c>
      <c r="C116" s="25">
        <f>SUM(C82:C115)</f>
        <v>1382112.09</v>
      </c>
      <c r="D116" s="26">
        <f>C116/B116</f>
        <v>0.21367663684171348</v>
      </c>
    </row>
    <row r="117" spans="1:4" ht="15">
      <c r="A117" s="81"/>
      <c r="B117" s="82"/>
      <c r="C117" s="82"/>
      <c r="D117" s="83"/>
    </row>
    <row r="118" spans="1:4" ht="15">
      <c r="A118" s="8"/>
      <c r="C118" s="20"/>
      <c r="D118" s="21"/>
    </row>
    <row r="119" spans="1:6" ht="15">
      <c r="A119" s="23" t="s">
        <v>32</v>
      </c>
      <c r="B119" s="20"/>
      <c r="C119" s="20"/>
      <c r="D119" s="21"/>
      <c r="F119" s="5"/>
    </row>
    <row r="120" spans="1:4" ht="15">
      <c r="A120" s="22" t="s">
        <v>105</v>
      </c>
      <c r="B120" s="20"/>
      <c r="C120" s="20"/>
      <c r="D120" s="21"/>
    </row>
    <row r="121" spans="1:5" s="5" customFormat="1" ht="15">
      <c r="A121" s="24" t="s">
        <v>33</v>
      </c>
      <c r="B121" s="20"/>
      <c r="C121" s="20"/>
      <c r="D121" s="21"/>
      <c r="E121"/>
    </row>
    <row r="122" spans="1:4" ht="30">
      <c r="A122" s="4" t="s">
        <v>34</v>
      </c>
      <c r="B122" s="31"/>
      <c r="C122" s="31"/>
      <c r="D122" s="88"/>
    </row>
    <row r="123" spans="1:4" ht="15">
      <c r="A123" s="7" t="s">
        <v>8</v>
      </c>
      <c r="B123" s="32"/>
      <c r="C123" s="32"/>
      <c r="D123" s="89"/>
    </row>
    <row r="124" spans="1:4" ht="15">
      <c r="A124" s="7"/>
      <c r="B124" s="32"/>
      <c r="C124" s="32"/>
      <c r="D124" s="89"/>
    </row>
    <row r="125" spans="1:4" ht="15">
      <c r="A125" s="8"/>
      <c r="B125" s="20"/>
      <c r="C125" s="20"/>
      <c r="D125" s="21"/>
    </row>
    <row r="126" spans="1:4" ht="15">
      <c r="A126" s="8" t="s">
        <v>3</v>
      </c>
      <c r="B126" s="9" t="s">
        <v>2</v>
      </c>
      <c r="C126" s="9" t="s">
        <v>0</v>
      </c>
      <c r="D126" s="10" t="s">
        <v>1</v>
      </c>
    </row>
    <row r="127" spans="1:4" ht="15">
      <c r="A127" s="17" t="s">
        <v>17</v>
      </c>
      <c r="B127" s="18">
        <f>4917.47+35669.91+12791.21+6999.86+15411+98128.53</f>
        <v>173917.98</v>
      </c>
      <c r="C127" s="18">
        <f>4917.47+2832+3673.87+6721.02</f>
        <v>18144.36</v>
      </c>
      <c r="D127" s="19">
        <f aca="true" t="shared" si="1" ref="D127:D145">C127/B127</f>
        <v>0.10432710867502025</v>
      </c>
    </row>
    <row r="128" spans="1:4" ht="15">
      <c r="A128" s="11"/>
      <c r="B128" s="12"/>
      <c r="C128" s="12"/>
      <c r="D128" s="13"/>
    </row>
    <row r="129" spans="1:4" ht="15">
      <c r="A129" s="17" t="s">
        <v>6</v>
      </c>
      <c r="B129" s="18">
        <f>173619.79+2361.68+117689.21+218314.5+32354.26</f>
        <v>544339.44</v>
      </c>
      <c r="C129" s="18">
        <v>86811.32</v>
      </c>
      <c r="D129" s="19">
        <f t="shared" si="1"/>
        <v>0.15948012144774962</v>
      </c>
    </row>
    <row r="130" spans="1:4" ht="15">
      <c r="A130" s="11"/>
      <c r="B130" s="12"/>
      <c r="C130" s="12"/>
      <c r="D130" s="13"/>
    </row>
    <row r="131" spans="1:4" ht="15">
      <c r="A131" s="17" t="s">
        <v>10</v>
      </c>
      <c r="B131" s="18">
        <v>101468.6</v>
      </c>
      <c r="C131" s="18">
        <v>13155.66</v>
      </c>
      <c r="D131" s="19">
        <f t="shared" si="1"/>
        <v>0.12965252304653851</v>
      </c>
    </row>
    <row r="132" spans="1:4" ht="15">
      <c r="A132" s="14"/>
      <c r="B132" s="15"/>
      <c r="C132" s="15"/>
      <c r="D132" s="16"/>
    </row>
    <row r="133" spans="1:4" ht="15">
      <c r="A133" s="14" t="s">
        <v>35</v>
      </c>
      <c r="B133" s="20">
        <v>292429.33</v>
      </c>
      <c r="C133" s="15">
        <v>75772.39</v>
      </c>
      <c r="D133" s="13">
        <f t="shared" si="1"/>
        <v>0.25911350957853646</v>
      </c>
    </row>
    <row r="134" spans="1:4" ht="15">
      <c r="A134" s="14"/>
      <c r="B134" s="15"/>
      <c r="C134" s="15"/>
      <c r="D134" s="16"/>
    </row>
    <row r="135" spans="1:4" ht="15">
      <c r="A135" s="14" t="s">
        <v>36</v>
      </c>
      <c r="B135" s="15">
        <v>177454.07</v>
      </c>
      <c r="C135" s="15">
        <v>69042.41</v>
      </c>
      <c r="D135" s="13">
        <f t="shared" si="1"/>
        <v>0.38907200043368967</v>
      </c>
    </row>
    <row r="136" spans="1:4" ht="15">
      <c r="A136" s="34"/>
      <c r="B136" s="15"/>
      <c r="C136" s="15"/>
      <c r="D136" s="16"/>
    </row>
    <row r="137" spans="1:4" ht="15">
      <c r="A137" s="27" t="s">
        <v>5</v>
      </c>
      <c r="B137" s="28">
        <f>1458770</f>
        <v>1458770</v>
      </c>
      <c r="C137" s="28">
        <v>356371</v>
      </c>
      <c r="D137" s="29">
        <f t="shared" si="1"/>
        <v>0.24429553665074</v>
      </c>
    </row>
    <row r="138" spans="1:4" ht="15">
      <c r="A138" s="11"/>
      <c r="B138" s="12"/>
      <c r="C138" s="12"/>
      <c r="D138" s="13"/>
    </row>
    <row r="139" spans="1:4" ht="15">
      <c r="A139" s="27" t="s">
        <v>7</v>
      </c>
      <c r="B139" s="28">
        <f>2420.42+3808.98+52356.15+18667.64</f>
        <v>77253.19</v>
      </c>
      <c r="C139" s="28">
        <f>2420.42+0+10443.42+5000</f>
        <v>17863.84</v>
      </c>
      <c r="D139" s="29">
        <f t="shared" si="1"/>
        <v>0.2312375709016029</v>
      </c>
    </row>
    <row r="140" spans="1:4" ht="15">
      <c r="A140" s="11"/>
      <c r="B140" s="12"/>
      <c r="C140" s="12"/>
      <c r="D140" s="13"/>
    </row>
    <row r="141" spans="1:4" ht="15">
      <c r="A141" s="27" t="s">
        <v>4</v>
      </c>
      <c r="B141" s="28">
        <v>977822.8</v>
      </c>
      <c r="C141" s="28">
        <v>212340.83</v>
      </c>
      <c r="D141" s="29">
        <f t="shared" si="1"/>
        <v>0.2171567588728755</v>
      </c>
    </row>
    <row r="142" spans="1:4" ht="15">
      <c r="A142" s="11"/>
      <c r="B142" s="12"/>
      <c r="C142" s="12"/>
      <c r="D142" s="13"/>
    </row>
    <row r="143" spans="1:4" ht="15">
      <c r="A143" s="17" t="s">
        <v>31</v>
      </c>
      <c r="B143" s="18">
        <f>59471.27+6351.74+773.58+34671.22+9844.81+0+31109.23+39744.03+616.56+54654.44+6760.49</f>
        <v>243997.37</v>
      </c>
      <c r="C143" s="18">
        <f>1970.73+0+0+5658.56+9844.81+0+3975+2650.66+616.56+2701.33+0</f>
        <v>27417.65</v>
      </c>
      <c r="D143" s="19">
        <f t="shared" si="1"/>
        <v>0.11236862921924118</v>
      </c>
    </row>
    <row r="144" spans="1:4" ht="15">
      <c r="A144" s="11"/>
      <c r="B144" s="12"/>
      <c r="C144" s="12"/>
      <c r="D144" s="13"/>
    </row>
    <row r="145" spans="1:4" ht="15">
      <c r="A145" s="27" t="s">
        <v>104</v>
      </c>
      <c r="B145" s="84">
        <f>SUM(B127:B143)</f>
        <v>4047452.7800000003</v>
      </c>
      <c r="C145" s="84">
        <f>SUM(C127:C143)</f>
        <v>876919.46</v>
      </c>
      <c r="D145" s="85">
        <f t="shared" si="1"/>
        <v>0.21665959003479712</v>
      </c>
    </row>
    <row r="146" spans="1:5" ht="15">
      <c r="A146" s="81"/>
      <c r="B146" s="82"/>
      <c r="C146" s="82"/>
      <c r="D146" s="83"/>
      <c r="E146" s="5"/>
    </row>
    <row r="147" spans="1:4" ht="15">
      <c r="A147" s="8"/>
      <c r="B147" s="20"/>
      <c r="C147" s="20"/>
      <c r="D147" s="21"/>
    </row>
    <row r="148" spans="1:4" ht="15">
      <c r="A148" s="23" t="s">
        <v>102</v>
      </c>
      <c r="B148" s="20"/>
      <c r="C148" s="20"/>
      <c r="D148" s="21"/>
    </row>
    <row r="149" spans="1:4" ht="15">
      <c r="A149" s="22" t="s">
        <v>103</v>
      </c>
      <c r="B149" s="20"/>
      <c r="C149" s="20"/>
      <c r="D149" s="21"/>
    </row>
    <row r="150" spans="1:4" ht="15">
      <c r="A150" s="24" t="s">
        <v>9</v>
      </c>
      <c r="B150" s="20"/>
      <c r="C150" s="20"/>
      <c r="D150" s="21"/>
    </row>
    <row r="151" spans="1:7" ht="30">
      <c r="A151" s="35" t="s">
        <v>34</v>
      </c>
      <c r="B151" s="86"/>
      <c r="C151" s="86"/>
      <c r="D151" s="90"/>
      <c r="G151" s="5"/>
    </row>
    <row r="152" spans="1:4" ht="15">
      <c r="A152" s="8" t="s">
        <v>37</v>
      </c>
      <c r="B152" s="20"/>
      <c r="C152" s="20"/>
      <c r="D152" s="21"/>
    </row>
    <row r="153" spans="1:4" ht="15">
      <c r="A153" s="8"/>
      <c r="B153" s="20"/>
      <c r="C153" s="20"/>
      <c r="D153" s="21"/>
    </row>
    <row r="154" spans="1:4" ht="15">
      <c r="A154" s="8"/>
      <c r="B154" s="20"/>
      <c r="C154" s="20"/>
      <c r="D154" s="21"/>
    </row>
    <row r="155" spans="1:4" ht="15">
      <c r="A155" s="8" t="s">
        <v>38</v>
      </c>
      <c r="B155" s="9" t="s">
        <v>2</v>
      </c>
      <c r="C155" s="9" t="s">
        <v>0</v>
      </c>
      <c r="D155" s="10" t="s">
        <v>1</v>
      </c>
    </row>
    <row r="156" spans="1:4" ht="15">
      <c r="A156" s="67" t="s">
        <v>39</v>
      </c>
      <c r="B156" s="68">
        <v>218314.5</v>
      </c>
      <c r="C156" s="68">
        <v>36669.72</v>
      </c>
      <c r="D156" s="69">
        <f aca="true" t="shared" si="2" ref="D156:D168">C156/B156</f>
        <v>0.16796740482194267</v>
      </c>
    </row>
    <row r="157" spans="1:4" ht="15">
      <c r="A157" s="39" t="s">
        <v>40</v>
      </c>
      <c r="B157" s="40">
        <v>18667.64</v>
      </c>
      <c r="C157" s="40">
        <v>5000</v>
      </c>
      <c r="D157" s="41">
        <f t="shared" si="2"/>
        <v>0.267843176748641</v>
      </c>
    </row>
    <row r="158" spans="1:4" ht="15">
      <c r="A158" s="39" t="s">
        <v>132</v>
      </c>
      <c r="B158" s="40">
        <v>6550</v>
      </c>
      <c r="C158" s="40">
        <v>6550</v>
      </c>
      <c r="D158" s="42">
        <f t="shared" si="2"/>
        <v>1</v>
      </c>
    </row>
    <row r="159" spans="1:4" ht="15">
      <c r="A159" s="39" t="s">
        <v>133</v>
      </c>
      <c r="B159" s="40">
        <v>2420.42</v>
      </c>
      <c r="C159" s="40">
        <v>2420.42</v>
      </c>
      <c r="D159" s="41">
        <f t="shared" si="2"/>
        <v>1</v>
      </c>
    </row>
    <row r="160" spans="1:4" ht="15">
      <c r="A160" s="39" t="s">
        <v>134</v>
      </c>
      <c r="B160" s="40">
        <f>5155.66+25969</f>
        <v>31124.66</v>
      </c>
      <c r="C160" s="40">
        <f>5155.66+25969</f>
        <v>31124.66</v>
      </c>
      <c r="D160" s="41">
        <f t="shared" si="2"/>
        <v>1</v>
      </c>
    </row>
    <row r="161" spans="1:4" ht="15">
      <c r="A161" s="67" t="s">
        <v>41</v>
      </c>
      <c r="B161" s="68">
        <v>101342</v>
      </c>
      <c r="C161" s="68">
        <v>13073</v>
      </c>
      <c r="D161" s="69">
        <f t="shared" si="2"/>
        <v>0.12899883562590042</v>
      </c>
    </row>
    <row r="162" spans="1:4" ht="15">
      <c r="A162" s="39" t="s">
        <v>42</v>
      </c>
      <c r="B162" s="43">
        <f>12791.21+53412.16+39246.72+543715+52356.15+34671.22</f>
        <v>736192.46</v>
      </c>
      <c r="C162" s="43">
        <f>3673.87+8079.12+24423.41+163033+10443.42+5658.56</f>
        <v>215311.38</v>
      </c>
      <c r="D162" s="41">
        <f t="shared" si="2"/>
        <v>0.2924661575588536</v>
      </c>
    </row>
    <row r="163" spans="1:4" ht="15">
      <c r="A163" s="44" t="s">
        <v>43</v>
      </c>
      <c r="B163" s="45">
        <v>13625</v>
      </c>
      <c r="C163" s="45">
        <v>0</v>
      </c>
      <c r="D163" s="46">
        <f t="shared" si="2"/>
        <v>0</v>
      </c>
    </row>
    <row r="164" spans="1:5" s="5" customFormat="1" ht="15">
      <c r="A164" s="44" t="s">
        <v>44</v>
      </c>
      <c r="B164" s="73">
        <f>447208.95</f>
        <v>447208.95</v>
      </c>
      <c r="C164" s="45">
        <v>26393.23</v>
      </c>
      <c r="D164" s="46">
        <f t="shared" si="2"/>
        <v>0.05901766948089925</v>
      </c>
      <c r="E164"/>
    </row>
    <row r="165" spans="1:4" ht="15">
      <c r="A165" s="67" t="s">
        <v>45</v>
      </c>
      <c r="B165" s="18">
        <v>550064.65</v>
      </c>
      <c r="C165" s="68">
        <v>89030.83</v>
      </c>
      <c r="D165" s="69">
        <f t="shared" si="2"/>
        <v>0.16185521101928654</v>
      </c>
    </row>
    <row r="166" spans="1:4" ht="15">
      <c r="A166" s="39" t="s">
        <v>135</v>
      </c>
      <c r="B166" s="40">
        <v>108807.3</v>
      </c>
      <c r="C166" s="40">
        <v>67148.29</v>
      </c>
      <c r="D166" s="41">
        <f t="shared" si="2"/>
        <v>0.6171303763626153</v>
      </c>
    </row>
    <row r="167" spans="1:4" ht="15">
      <c r="A167" s="44" t="s">
        <v>46</v>
      </c>
      <c r="B167" s="45">
        <f>12950+8800+0+2987.81</f>
        <v>24737.81</v>
      </c>
      <c r="C167" s="45">
        <f>0+0+0+0</f>
        <v>0</v>
      </c>
      <c r="D167" s="46">
        <f t="shared" si="2"/>
        <v>0</v>
      </c>
    </row>
    <row r="168" spans="1:4" ht="15">
      <c r="A168" s="39" t="s">
        <v>136</v>
      </c>
      <c r="B168" s="40">
        <v>616.56</v>
      </c>
      <c r="C168" s="40">
        <v>616.56</v>
      </c>
      <c r="D168" s="41">
        <f t="shared" si="2"/>
        <v>1</v>
      </c>
    </row>
    <row r="169" spans="1:4" ht="15">
      <c r="A169" s="39" t="s">
        <v>47</v>
      </c>
      <c r="B169" s="43">
        <f>2361.68+3808.98+269165.1</f>
        <v>275335.75999999995</v>
      </c>
      <c r="C169" s="43">
        <f>0+0+110336</f>
        <v>110336</v>
      </c>
      <c r="D169" s="41">
        <f>C169/B169</f>
        <v>0.40073254560177735</v>
      </c>
    </row>
    <row r="170" spans="1:4" ht="15">
      <c r="A170" s="44" t="s">
        <v>48</v>
      </c>
      <c r="B170" s="45">
        <v>16363</v>
      </c>
      <c r="C170" s="45">
        <v>0</v>
      </c>
      <c r="D170" s="46">
        <f>C170/B170</f>
        <v>0</v>
      </c>
    </row>
    <row r="171" spans="1:4" ht="15">
      <c r="A171" s="44" t="s">
        <v>123</v>
      </c>
      <c r="B171" s="45">
        <v>64965.03</v>
      </c>
      <c r="C171" s="45">
        <f>0+0+2650.66</f>
        <v>2650.66</v>
      </c>
      <c r="D171" s="46">
        <f>C171/B171</f>
        <v>0.040801335734009514</v>
      </c>
    </row>
    <row r="172" spans="1:4" ht="15">
      <c r="A172" s="44" t="s">
        <v>49</v>
      </c>
      <c r="B172" s="45">
        <f>17268.73+23285.06+6760.49</f>
        <v>47314.28</v>
      </c>
      <c r="C172" s="45">
        <f>0+0+0</f>
        <v>0</v>
      </c>
      <c r="D172" s="46">
        <f>C172/B172</f>
        <v>0</v>
      </c>
    </row>
    <row r="173" spans="1:4" ht="15">
      <c r="A173" s="39" t="s">
        <v>137</v>
      </c>
      <c r="B173" s="40">
        <v>0</v>
      </c>
      <c r="C173" s="40">
        <v>0</v>
      </c>
      <c r="D173" s="42">
        <v>0</v>
      </c>
    </row>
    <row r="174" spans="1:4" ht="15">
      <c r="A174" s="67" t="s">
        <v>50</v>
      </c>
      <c r="B174" s="68">
        <v>124728.94</v>
      </c>
      <c r="C174" s="68">
        <v>17576.54</v>
      </c>
      <c r="D174" s="69">
        <f aca="true" t="shared" si="3" ref="D174:D189">C174/B174</f>
        <v>0.1409178976426802</v>
      </c>
    </row>
    <row r="175" spans="1:4" ht="15">
      <c r="A175" s="44" t="s">
        <v>51</v>
      </c>
      <c r="B175" s="45">
        <v>90227</v>
      </c>
      <c r="C175" s="45">
        <v>8560</v>
      </c>
      <c r="D175" s="46">
        <f t="shared" si="3"/>
        <v>0.09487182329014597</v>
      </c>
    </row>
    <row r="176" spans="1:4" ht="15">
      <c r="A176" s="67" t="s">
        <v>52</v>
      </c>
      <c r="B176" s="68">
        <v>266516.72</v>
      </c>
      <c r="C176" s="68">
        <v>33592</v>
      </c>
      <c r="D176" s="69">
        <f t="shared" si="3"/>
        <v>0.12604087278276577</v>
      </c>
    </row>
    <row r="177" spans="1:4" ht="15">
      <c r="A177" s="47" t="s">
        <v>53</v>
      </c>
      <c r="B177" s="43">
        <v>11660</v>
      </c>
      <c r="C177" s="43">
        <v>9319</v>
      </c>
      <c r="D177" s="41">
        <f t="shared" si="3"/>
        <v>0.7992281303602058</v>
      </c>
    </row>
    <row r="178" spans="1:4" ht="15">
      <c r="A178" s="39" t="s">
        <v>54</v>
      </c>
      <c r="B178" s="43">
        <f>4653+53916.8+0</f>
        <v>58569.8</v>
      </c>
      <c r="C178" s="43">
        <f>1050+16530+0+0</f>
        <v>17580</v>
      </c>
      <c r="D178" s="41">
        <f t="shared" si="3"/>
        <v>0.30015468722788874</v>
      </c>
    </row>
    <row r="179" spans="1:4" ht="15">
      <c r="A179" s="44" t="s">
        <v>55</v>
      </c>
      <c r="B179" s="45">
        <v>3037.98</v>
      </c>
      <c r="C179" s="45">
        <v>0</v>
      </c>
      <c r="D179" s="46">
        <f t="shared" si="3"/>
        <v>0</v>
      </c>
    </row>
    <row r="180" spans="1:4" ht="15">
      <c r="A180" s="39" t="s">
        <v>138</v>
      </c>
      <c r="B180" s="40">
        <f>4917.47+11089.91+41669</f>
        <v>57676.380000000005</v>
      </c>
      <c r="C180" s="40">
        <f>4917.47+11089.91+41669</f>
        <v>57676.380000000005</v>
      </c>
      <c r="D180" s="42">
        <f t="shared" si="3"/>
        <v>1</v>
      </c>
    </row>
    <row r="181" spans="1:4" ht="15">
      <c r="A181" s="67" t="s">
        <v>56</v>
      </c>
      <c r="B181" s="68">
        <f>233420+126428.91+773.58</f>
        <v>360622.49000000005</v>
      </c>
      <c r="C181" s="68">
        <f>68931+0+0</f>
        <v>68931</v>
      </c>
      <c r="D181" s="69">
        <f t="shared" si="3"/>
        <v>0.1911444846382154</v>
      </c>
    </row>
    <row r="182" spans="1:4" ht="15">
      <c r="A182" s="44" t="s">
        <v>57</v>
      </c>
      <c r="B182" s="45">
        <f>28550.03+10596.92</f>
        <v>39146.95</v>
      </c>
      <c r="C182" s="45">
        <f>3202+0</f>
        <v>3202</v>
      </c>
      <c r="D182" s="46">
        <f t="shared" si="3"/>
        <v>0.08179436712183198</v>
      </c>
    </row>
    <row r="183" spans="1:4" ht="15">
      <c r="A183" s="39" t="s">
        <v>121</v>
      </c>
      <c r="B183" s="43">
        <v>9844.81</v>
      </c>
      <c r="C183" s="43">
        <v>9844.81</v>
      </c>
      <c r="D183" s="41">
        <f t="shared" si="3"/>
        <v>1</v>
      </c>
    </row>
    <row r="184" spans="1:4" ht="15">
      <c r="A184" s="44" t="s">
        <v>58</v>
      </c>
      <c r="B184" s="45">
        <f>6351.74+6999.86</f>
        <v>13351.599999999999</v>
      </c>
      <c r="C184" s="45">
        <f>0+0</f>
        <v>0</v>
      </c>
      <c r="D184" s="46">
        <f t="shared" si="3"/>
        <v>0</v>
      </c>
    </row>
    <row r="185" spans="1:4" ht="15">
      <c r="A185" s="67" t="s">
        <v>59</v>
      </c>
      <c r="B185" s="68">
        <v>64277.05</v>
      </c>
      <c r="C185" s="68">
        <v>7423.24</v>
      </c>
      <c r="D185" s="69">
        <f t="shared" si="3"/>
        <v>0.11548818746348813</v>
      </c>
    </row>
    <row r="186" spans="1:4" ht="15">
      <c r="A186" s="44" t="s">
        <v>60</v>
      </c>
      <c r="B186" s="45">
        <f>15411+37082.84+8196</f>
        <v>60689.84</v>
      </c>
      <c r="C186" s="45">
        <f>0+0+0</f>
        <v>0</v>
      </c>
      <c r="D186" s="46">
        <f t="shared" si="3"/>
        <v>0</v>
      </c>
    </row>
    <row r="187" spans="1:4" ht="15">
      <c r="A187" s="67" t="s">
        <v>61</v>
      </c>
      <c r="B187" s="68">
        <f>32354.26+139070+50410.15</f>
        <v>221834.41</v>
      </c>
      <c r="C187" s="68">
        <f>10216.74+25924+750</f>
        <v>36890.74</v>
      </c>
      <c r="D187" s="69">
        <f t="shared" si="3"/>
        <v>0.16629854674033662</v>
      </c>
    </row>
    <row r="188" spans="1:4" ht="15">
      <c r="A188" s="44" t="s">
        <v>62</v>
      </c>
      <c r="B188" s="45">
        <f>1619.7+0</f>
        <v>1619.7</v>
      </c>
      <c r="C188" s="45">
        <v>0</v>
      </c>
      <c r="D188" s="46">
        <f t="shared" si="3"/>
        <v>0</v>
      </c>
    </row>
    <row r="189" spans="1:4" ht="15">
      <c r="A189" s="27" t="s">
        <v>104</v>
      </c>
      <c r="B189" s="84">
        <v>4047452.78</v>
      </c>
      <c r="C189" s="84">
        <v>876919.46</v>
      </c>
      <c r="D189" s="85">
        <f t="shared" si="3"/>
        <v>0.21665959003479715</v>
      </c>
    </row>
    <row r="190" spans="1:5" ht="15">
      <c r="A190" s="81"/>
      <c r="B190" s="82"/>
      <c r="C190" s="82"/>
      <c r="D190" s="83"/>
      <c r="E190" s="5"/>
    </row>
    <row r="191" spans="1:4" ht="15">
      <c r="A191" s="48"/>
      <c r="B191" s="49"/>
      <c r="C191" s="49"/>
      <c r="D191" s="50"/>
    </row>
    <row r="192" spans="1:4" ht="15">
      <c r="A192" s="23" t="s">
        <v>102</v>
      </c>
      <c r="B192" s="20"/>
      <c r="C192" s="20"/>
      <c r="D192" s="21"/>
    </row>
    <row r="193" spans="1:4" ht="15">
      <c r="A193" s="22" t="s">
        <v>103</v>
      </c>
      <c r="B193" s="20"/>
      <c r="C193" s="20"/>
      <c r="D193" s="21"/>
    </row>
    <row r="194" spans="1:4" ht="15">
      <c r="A194" s="24" t="s">
        <v>9</v>
      </c>
      <c r="B194" s="20"/>
      <c r="C194" s="20"/>
      <c r="D194" s="21"/>
    </row>
    <row r="195" ht="15">
      <c r="A195" s="51" t="s">
        <v>63</v>
      </c>
    </row>
    <row r="196" spans="1:4" ht="30">
      <c r="A196" s="35" t="s">
        <v>100</v>
      </c>
      <c r="B196" s="52"/>
      <c r="C196" s="52"/>
      <c r="D196" s="53"/>
    </row>
    <row r="197" spans="1:5" ht="15">
      <c r="A197" s="8" t="s">
        <v>64</v>
      </c>
      <c r="B197" s="87"/>
      <c r="C197" s="87"/>
      <c r="D197" s="91"/>
      <c r="E197" s="3"/>
    </row>
    <row r="198" spans="1:5" ht="15">
      <c r="A198" s="8"/>
      <c r="B198" s="87"/>
      <c r="C198" s="87"/>
      <c r="D198" s="91"/>
      <c r="E198" s="3"/>
    </row>
    <row r="199" spans="1:4" ht="15">
      <c r="A199" s="54"/>
      <c r="B199" s="55"/>
      <c r="C199" s="55"/>
      <c r="D199" s="56"/>
    </row>
    <row r="200" spans="1:4" ht="15">
      <c r="A200" s="8" t="s">
        <v>3</v>
      </c>
      <c r="B200" s="9" t="s">
        <v>2</v>
      </c>
      <c r="C200" s="9" t="s">
        <v>0</v>
      </c>
      <c r="D200" s="10" t="s">
        <v>1</v>
      </c>
    </row>
    <row r="201" spans="1:4" ht="15">
      <c r="A201" s="57" t="s">
        <v>65</v>
      </c>
      <c r="B201" s="9"/>
      <c r="C201" s="9"/>
      <c r="D201" s="10"/>
    </row>
    <row r="202" spans="1:4" ht="15">
      <c r="A202" s="58" t="s">
        <v>66</v>
      </c>
      <c r="B202" s="40">
        <v>12791.21</v>
      </c>
      <c r="C202" s="40">
        <v>3673.87</v>
      </c>
      <c r="D202" s="42">
        <f aca="true" t="shared" si="4" ref="D202:D208">C202/B202</f>
        <v>0.28721833196390334</v>
      </c>
    </row>
    <row r="203" spans="1:4" ht="15">
      <c r="A203" s="44" t="s">
        <v>67</v>
      </c>
      <c r="B203" s="45">
        <v>98128.53</v>
      </c>
      <c r="C203" s="45">
        <v>6721.02</v>
      </c>
      <c r="D203" s="46">
        <f t="shared" si="4"/>
        <v>0.06849200737033359</v>
      </c>
    </row>
    <row r="204" spans="1:4" ht="15">
      <c r="A204" s="44" t="s">
        <v>68</v>
      </c>
      <c r="B204" s="45">
        <v>35669.91</v>
      </c>
      <c r="C204" s="45">
        <v>2832</v>
      </c>
      <c r="D204" s="46">
        <f t="shared" si="4"/>
        <v>0.07939464943982195</v>
      </c>
    </row>
    <row r="205" spans="1:4" ht="15">
      <c r="A205" s="58" t="s">
        <v>139</v>
      </c>
      <c r="B205" s="40">
        <v>4917.47</v>
      </c>
      <c r="C205" s="40">
        <v>4917.47</v>
      </c>
      <c r="D205" s="42">
        <f t="shared" si="4"/>
        <v>1</v>
      </c>
    </row>
    <row r="206" spans="1:4" ht="15">
      <c r="A206" s="44" t="s">
        <v>69</v>
      </c>
      <c r="B206" s="45">
        <v>6999.86</v>
      </c>
      <c r="C206" s="45">
        <v>0</v>
      </c>
      <c r="D206" s="46">
        <f t="shared" si="4"/>
        <v>0</v>
      </c>
    </row>
    <row r="207" spans="1:4" ht="15">
      <c r="A207" s="44" t="s">
        <v>70</v>
      </c>
      <c r="B207" s="45">
        <v>15411</v>
      </c>
      <c r="C207" s="45">
        <v>0</v>
      </c>
      <c r="D207" s="46">
        <f t="shared" si="4"/>
        <v>0</v>
      </c>
    </row>
    <row r="208" spans="1:4" ht="15">
      <c r="A208" s="67" t="s">
        <v>71</v>
      </c>
      <c r="B208" s="70">
        <f>SUM(B202:B207)</f>
        <v>173917.97999999998</v>
      </c>
      <c r="C208" s="70">
        <f>SUM(C202:C207)</f>
        <v>18144.36</v>
      </c>
      <c r="D208" s="71">
        <f t="shared" si="4"/>
        <v>0.10432710867502028</v>
      </c>
    </row>
    <row r="209" spans="1:4" ht="15">
      <c r="A209" s="54"/>
      <c r="B209" s="55"/>
      <c r="C209" s="55"/>
      <c r="D209" s="56"/>
    </row>
    <row r="210" spans="1:4" ht="15">
      <c r="A210" s="61" t="s">
        <v>72</v>
      </c>
      <c r="B210" s="55"/>
      <c r="C210" s="55"/>
      <c r="D210" s="56"/>
    </row>
    <row r="211" spans="1:4" ht="15">
      <c r="A211" s="67" t="s">
        <v>73</v>
      </c>
      <c r="B211" s="68">
        <v>218314.5</v>
      </c>
      <c r="C211" s="68">
        <v>36669.72</v>
      </c>
      <c r="D211" s="69">
        <f aca="true" t="shared" si="5" ref="D211:D217">C211/B211</f>
        <v>0.16796740482194267</v>
      </c>
    </row>
    <row r="212" spans="1:4" ht="15">
      <c r="A212" s="67" t="s">
        <v>66</v>
      </c>
      <c r="B212" s="68">
        <v>53412.16</v>
      </c>
      <c r="C212" s="68">
        <v>8079.12</v>
      </c>
      <c r="D212" s="69">
        <f t="shared" si="5"/>
        <v>0.151259937811914</v>
      </c>
    </row>
    <row r="213" spans="1:4" ht="15">
      <c r="A213" s="67" t="s">
        <v>74</v>
      </c>
      <c r="B213" s="68">
        <v>173619.79</v>
      </c>
      <c r="C213" s="68">
        <v>24422.5</v>
      </c>
      <c r="D213" s="69">
        <f t="shared" si="5"/>
        <v>0.14066656802199795</v>
      </c>
    </row>
    <row r="214" spans="1:4" ht="15">
      <c r="A214" s="44" t="s">
        <v>75</v>
      </c>
      <c r="B214" s="45">
        <v>2361.68</v>
      </c>
      <c r="C214" s="45">
        <v>0</v>
      </c>
      <c r="D214" s="46">
        <f t="shared" si="5"/>
        <v>0</v>
      </c>
    </row>
    <row r="215" spans="1:4" ht="15">
      <c r="A215" s="67" t="s">
        <v>76</v>
      </c>
      <c r="B215" s="68">
        <v>64277.05</v>
      </c>
      <c r="C215" s="68">
        <v>7423.24</v>
      </c>
      <c r="D215" s="69">
        <f t="shared" si="5"/>
        <v>0.11548818746348813</v>
      </c>
    </row>
    <row r="216" spans="1:4" ht="15">
      <c r="A216" s="58" t="s">
        <v>77</v>
      </c>
      <c r="B216" s="40">
        <v>32354.26</v>
      </c>
      <c r="C216" s="40">
        <v>10216.74</v>
      </c>
      <c r="D216" s="42">
        <f t="shared" si="5"/>
        <v>0.31577727322460786</v>
      </c>
    </row>
    <row r="217" spans="1:4" ht="15">
      <c r="A217" s="67" t="s">
        <v>71</v>
      </c>
      <c r="B217" s="70">
        <f>SUM(B211:B216)</f>
        <v>544339.4400000001</v>
      </c>
      <c r="C217" s="70">
        <f>SUM(C210:C216)</f>
        <v>86811.32</v>
      </c>
      <c r="D217" s="71">
        <f t="shared" si="5"/>
        <v>0.1594801214477496</v>
      </c>
    </row>
    <row r="218" spans="1:4" ht="15">
      <c r="A218" s="54"/>
      <c r="B218" s="55"/>
      <c r="C218" s="55"/>
      <c r="D218" s="56"/>
    </row>
    <row r="219" spans="1:4" ht="15">
      <c r="A219" s="61" t="s">
        <v>78</v>
      </c>
      <c r="B219" s="55"/>
      <c r="C219" s="55"/>
      <c r="D219" s="56"/>
    </row>
    <row r="220" spans="1:4" ht="15">
      <c r="A220" s="58" t="s">
        <v>140</v>
      </c>
      <c r="B220" s="40">
        <v>5155.66</v>
      </c>
      <c r="C220" s="40">
        <v>5155.66</v>
      </c>
      <c r="D220" s="41">
        <f aca="true" t="shared" si="6" ref="D220:D232">C220/B220</f>
        <v>1</v>
      </c>
    </row>
    <row r="221" spans="1:4" ht="15">
      <c r="A221" s="44" t="s">
        <v>79</v>
      </c>
      <c r="B221" s="45">
        <v>12950</v>
      </c>
      <c r="C221" s="45">
        <v>0</v>
      </c>
      <c r="D221" s="46">
        <f t="shared" si="6"/>
        <v>0</v>
      </c>
    </row>
    <row r="222" spans="1:4" ht="15">
      <c r="A222" s="44" t="s">
        <v>80</v>
      </c>
      <c r="B222" s="45">
        <v>17268.73</v>
      </c>
      <c r="C222" s="45">
        <v>0</v>
      </c>
      <c r="D222" s="46">
        <f t="shared" si="6"/>
        <v>0</v>
      </c>
    </row>
    <row r="223" spans="1:4" ht="15">
      <c r="A223" s="58" t="s">
        <v>68</v>
      </c>
      <c r="B223" s="40">
        <v>29011.37</v>
      </c>
      <c r="C223" s="40">
        <v>8000</v>
      </c>
      <c r="D223" s="41">
        <f t="shared" si="6"/>
        <v>0.2757539543978792</v>
      </c>
    </row>
    <row r="224" spans="1:4" ht="15">
      <c r="A224" s="44" t="s">
        <v>70</v>
      </c>
      <c r="B224" s="45">
        <v>37082.84</v>
      </c>
      <c r="C224" s="45">
        <v>0</v>
      </c>
      <c r="D224" s="46">
        <f t="shared" si="6"/>
        <v>0</v>
      </c>
    </row>
    <row r="225" spans="1:4" ht="15">
      <c r="A225" s="67" t="s">
        <v>71</v>
      </c>
      <c r="B225" s="70">
        <f>SUM(B220:B224)</f>
        <v>101468.59999999999</v>
      </c>
      <c r="C225" s="70">
        <f>SUM(C220:C224)</f>
        <v>13155.66</v>
      </c>
      <c r="D225" s="71">
        <f t="shared" si="6"/>
        <v>0.12965252304653854</v>
      </c>
    </row>
    <row r="226" spans="1:4" ht="15">
      <c r="A226" s="54"/>
      <c r="B226" s="55"/>
      <c r="C226" s="55"/>
      <c r="D226" s="62"/>
    </row>
    <row r="227" spans="1:4" ht="15">
      <c r="A227" s="63" t="s">
        <v>81</v>
      </c>
      <c r="B227" s="55"/>
      <c r="C227" s="55"/>
      <c r="D227" s="62"/>
    </row>
    <row r="228" spans="1:4" ht="15">
      <c r="A228" s="58" t="s">
        <v>67</v>
      </c>
      <c r="B228" s="40">
        <v>215564.68</v>
      </c>
      <c r="C228" s="40">
        <v>59381.48</v>
      </c>
      <c r="D228" s="41">
        <f t="shared" si="6"/>
        <v>0.27546943219083947</v>
      </c>
    </row>
    <row r="229" spans="1:4" ht="15">
      <c r="A229" s="44" t="s">
        <v>68</v>
      </c>
      <c r="B229" s="45">
        <v>35605.92</v>
      </c>
      <c r="C229" s="45">
        <v>2100</v>
      </c>
      <c r="D229" s="46">
        <f t="shared" si="6"/>
        <v>0.05897895630838917</v>
      </c>
    </row>
    <row r="230" spans="1:4" ht="15">
      <c r="A230" s="58" t="s">
        <v>141</v>
      </c>
      <c r="B230" s="40">
        <v>11089</v>
      </c>
      <c r="C230" s="40">
        <v>11088.91</v>
      </c>
      <c r="D230" s="41">
        <f t="shared" si="6"/>
        <v>0.9999918838488592</v>
      </c>
    </row>
    <row r="231" spans="1:4" ht="15">
      <c r="A231" s="67" t="s">
        <v>82</v>
      </c>
      <c r="B231" s="68">
        <v>28550.03</v>
      </c>
      <c r="C231" s="68">
        <v>3202</v>
      </c>
      <c r="D231" s="69">
        <f t="shared" si="6"/>
        <v>0.11215399773660484</v>
      </c>
    </row>
    <row r="232" spans="1:4" ht="15">
      <c r="A232" s="44" t="s">
        <v>83</v>
      </c>
      <c r="B232" s="45">
        <v>1619.7</v>
      </c>
      <c r="C232" s="45">
        <v>0</v>
      </c>
      <c r="D232" s="46">
        <f t="shared" si="6"/>
        <v>0</v>
      </c>
    </row>
    <row r="233" spans="1:4" ht="15">
      <c r="A233" s="64" t="s">
        <v>71</v>
      </c>
      <c r="B233" s="65">
        <f>SUM(B228:B232)</f>
        <v>292429.33</v>
      </c>
      <c r="C233" s="65">
        <f>SUM(C228:C232)</f>
        <v>75772.39</v>
      </c>
      <c r="D233" s="66">
        <f>C233/B233</f>
        <v>0.25911350957853646</v>
      </c>
    </row>
    <row r="234" spans="1:4" ht="15">
      <c r="A234" s="78"/>
      <c r="B234" s="79"/>
      <c r="C234" s="79"/>
      <c r="D234" s="80"/>
    </row>
    <row r="235" spans="1:4" ht="15">
      <c r="A235" s="78"/>
      <c r="B235" s="79"/>
      <c r="C235" s="79"/>
      <c r="D235" s="80"/>
    </row>
    <row r="236" spans="1:4" ht="15">
      <c r="A236" s="23" t="s">
        <v>102</v>
      </c>
      <c r="B236" s="55"/>
      <c r="C236" s="55"/>
      <c r="D236" s="56"/>
    </row>
    <row r="237" spans="1:4" ht="15">
      <c r="A237" s="22" t="s">
        <v>103</v>
      </c>
      <c r="B237" s="55"/>
      <c r="C237" s="55"/>
      <c r="D237" s="56"/>
    </row>
    <row r="238" spans="1:4" ht="15">
      <c r="A238" s="24" t="s">
        <v>9</v>
      </c>
      <c r="B238" s="55"/>
      <c r="C238" s="55"/>
      <c r="D238" s="56"/>
    </row>
    <row r="239" spans="1:4" ht="30">
      <c r="A239" s="35" t="s">
        <v>99</v>
      </c>
      <c r="B239" s="52"/>
      <c r="C239" s="52"/>
      <c r="D239" s="53"/>
    </row>
    <row r="240" spans="1:5" ht="15">
      <c r="A240" s="8" t="s">
        <v>64</v>
      </c>
      <c r="B240" s="87"/>
      <c r="C240" s="87"/>
      <c r="D240" s="91"/>
      <c r="E240" s="3"/>
    </row>
    <row r="241" spans="1:5" ht="15">
      <c r="A241" s="8"/>
      <c r="B241" s="87"/>
      <c r="C241" s="87"/>
      <c r="D241" s="91"/>
      <c r="E241" s="3"/>
    </row>
    <row r="242" spans="1:5" ht="15">
      <c r="A242" s="8"/>
      <c r="B242" s="87"/>
      <c r="C242" s="87"/>
      <c r="D242" s="91"/>
      <c r="E242" s="3"/>
    </row>
    <row r="243" spans="1:4" ht="15">
      <c r="A243" s="8" t="s">
        <v>3</v>
      </c>
      <c r="B243" s="9" t="s">
        <v>2</v>
      </c>
      <c r="C243" s="9" t="s">
        <v>0</v>
      </c>
      <c r="D243" s="10" t="s">
        <v>1</v>
      </c>
    </row>
    <row r="244" spans="1:4" ht="15">
      <c r="A244" s="63" t="s">
        <v>84</v>
      </c>
      <c r="B244" s="55"/>
      <c r="C244" s="55"/>
      <c r="D244" s="62"/>
    </row>
    <row r="245" spans="1:4" ht="15">
      <c r="A245" s="58" t="s">
        <v>66</v>
      </c>
      <c r="B245" s="40">
        <v>39246.72</v>
      </c>
      <c r="C245" s="40">
        <v>24423.41</v>
      </c>
      <c r="D245" s="41">
        <f aca="true" t="shared" si="7" ref="D245:D250">C245/B245</f>
        <v>0.6223044881202812</v>
      </c>
    </row>
    <row r="246" spans="1:4" ht="15">
      <c r="A246" s="44" t="s">
        <v>79</v>
      </c>
      <c r="B246" s="45">
        <v>8800</v>
      </c>
      <c r="C246" s="45">
        <v>0</v>
      </c>
      <c r="D246" s="46">
        <f t="shared" si="7"/>
        <v>0</v>
      </c>
    </row>
    <row r="247" spans="1:4" ht="15">
      <c r="A247" s="44" t="s">
        <v>80</v>
      </c>
      <c r="B247" s="45">
        <v>23285.06</v>
      </c>
      <c r="C247" s="45">
        <v>0</v>
      </c>
      <c r="D247" s="46">
        <f t="shared" si="7"/>
        <v>0</v>
      </c>
    </row>
    <row r="248" spans="1:4" ht="15">
      <c r="A248" s="44" t="s">
        <v>68</v>
      </c>
      <c r="B248" s="45">
        <v>64453.29</v>
      </c>
      <c r="C248" s="45">
        <v>2950</v>
      </c>
      <c r="D248" s="46">
        <f t="shared" si="7"/>
        <v>0.045769579799572684</v>
      </c>
    </row>
    <row r="249" spans="1:4" ht="15">
      <c r="A249" s="58" t="s">
        <v>141</v>
      </c>
      <c r="B249" s="40">
        <v>41669</v>
      </c>
      <c r="C249" s="40">
        <v>41669</v>
      </c>
      <c r="D249" s="41">
        <f t="shared" si="7"/>
        <v>1</v>
      </c>
    </row>
    <row r="250" spans="1:4" ht="15">
      <c r="A250" s="64" t="s">
        <v>71</v>
      </c>
      <c r="B250" s="65">
        <f>SUM(B245:B249)</f>
        <v>177454.07</v>
      </c>
      <c r="C250" s="65">
        <f>SUM(C245:C249)</f>
        <v>69042.41</v>
      </c>
      <c r="D250" s="66">
        <f t="shared" si="7"/>
        <v>0.38907200043368967</v>
      </c>
    </row>
    <row r="251" spans="1:4" ht="15">
      <c r="A251" s="54"/>
      <c r="B251" s="55"/>
      <c r="C251" s="55"/>
      <c r="D251" s="56"/>
    </row>
    <row r="252" spans="1:5" s="5" customFormat="1" ht="15">
      <c r="A252" s="61" t="s">
        <v>5</v>
      </c>
      <c r="B252" s="55"/>
      <c r="C252" s="55"/>
      <c r="D252" s="56"/>
      <c r="E252"/>
    </row>
    <row r="253" spans="1:4" ht="15">
      <c r="A253" s="58" t="s">
        <v>142</v>
      </c>
      <c r="B253" s="40">
        <v>6550</v>
      </c>
      <c r="C253" s="40">
        <v>6550</v>
      </c>
      <c r="D253" s="42">
        <f>C253/B253</f>
        <v>1</v>
      </c>
    </row>
    <row r="254" spans="1:4" ht="15">
      <c r="A254" s="58" t="s">
        <v>140</v>
      </c>
      <c r="B254" s="40">
        <v>25969</v>
      </c>
      <c r="C254" s="40">
        <v>25969</v>
      </c>
      <c r="D254" s="42">
        <f>C254/B254</f>
        <v>1</v>
      </c>
    </row>
    <row r="255" spans="1:4" ht="15">
      <c r="A255" s="67" t="s">
        <v>85</v>
      </c>
      <c r="B255" s="68">
        <v>101342</v>
      </c>
      <c r="C255" s="68">
        <v>13073</v>
      </c>
      <c r="D255" s="69">
        <f>C255/B255</f>
        <v>0.12899883562590042</v>
      </c>
    </row>
    <row r="256" spans="1:4" ht="15">
      <c r="A256" s="58" t="s">
        <v>66</v>
      </c>
      <c r="B256" s="40">
        <v>543715</v>
      </c>
      <c r="C256" s="40">
        <v>163033</v>
      </c>
      <c r="D256" s="42">
        <f>C256/B256</f>
        <v>0.29985010529413386</v>
      </c>
    </row>
    <row r="257" spans="1:4" ht="15">
      <c r="A257" s="67" t="s">
        <v>67</v>
      </c>
      <c r="B257" s="68">
        <v>181717</v>
      </c>
      <c r="C257" s="68">
        <v>20227</v>
      </c>
      <c r="D257" s="69">
        <f>C257/B257</f>
        <v>0.11131044426223194</v>
      </c>
    </row>
    <row r="258" spans="1:4" ht="15">
      <c r="A258" s="58" t="s">
        <v>79</v>
      </c>
      <c r="B258" s="40">
        <v>0</v>
      </c>
      <c r="C258" s="40">
        <v>0</v>
      </c>
      <c r="D258" s="42">
        <v>0</v>
      </c>
    </row>
    <row r="259" spans="1:4" ht="15">
      <c r="A259" s="44" t="s">
        <v>86</v>
      </c>
      <c r="B259" s="45">
        <f>25221</f>
        <v>25221</v>
      </c>
      <c r="C259" s="45">
        <v>0</v>
      </c>
      <c r="D259" s="46">
        <f>C259/B259</f>
        <v>0</v>
      </c>
    </row>
    <row r="260" spans="1:4" ht="15">
      <c r="A260" s="44" t="s">
        <v>87</v>
      </c>
      <c r="B260" s="45">
        <v>16363</v>
      </c>
      <c r="C260" s="45">
        <v>0</v>
      </c>
      <c r="D260" s="46">
        <f>C260/B260</f>
        <v>0</v>
      </c>
    </row>
    <row r="261" spans="1:4" ht="15">
      <c r="A261" s="58" t="s">
        <v>143</v>
      </c>
      <c r="B261" s="40">
        <v>0</v>
      </c>
      <c r="C261" s="40">
        <v>0</v>
      </c>
      <c r="D261" s="42">
        <v>0</v>
      </c>
    </row>
    <row r="262" spans="1:4" ht="15">
      <c r="A262" s="44" t="s">
        <v>88</v>
      </c>
      <c r="B262" s="45">
        <v>90227</v>
      </c>
      <c r="C262" s="45">
        <v>8560</v>
      </c>
      <c r="D262" s="46">
        <f aca="true" t="shared" si="8" ref="D262:D268">C262/B262</f>
        <v>0.09487182329014597</v>
      </c>
    </row>
    <row r="263" spans="1:4" ht="15">
      <c r="A263" s="67" t="s">
        <v>89</v>
      </c>
      <c r="B263" s="68">
        <v>70667</v>
      </c>
      <c r="C263" s="68">
        <v>13735</v>
      </c>
      <c r="D263" s="69">
        <f t="shared" si="8"/>
        <v>0.1943622907439116</v>
      </c>
    </row>
    <row r="264" spans="1:4" ht="15">
      <c r="A264" s="39" t="s">
        <v>90</v>
      </c>
      <c r="B264" s="43">
        <v>11660</v>
      </c>
      <c r="C264" s="43">
        <v>9319</v>
      </c>
      <c r="D264" s="41">
        <f t="shared" si="8"/>
        <v>0.7992281303602058</v>
      </c>
    </row>
    <row r="265" spans="1:4" ht="15">
      <c r="A265" s="36" t="s">
        <v>91</v>
      </c>
      <c r="B265" s="37">
        <v>4653</v>
      </c>
      <c r="C265" s="37">
        <v>1050</v>
      </c>
      <c r="D265" s="38">
        <f t="shared" si="8"/>
        <v>0.2256608639587363</v>
      </c>
    </row>
    <row r="266" spans="1:4" ht="15">
      <c r="A266" s="58" t="s">
        <v>92</v>
      </c>
      <c r="B266" s="40">
        <v>233420</v>
      </c>
      <c r="C266" s="40">
        <v>68931</v>
      </c>
      <c r="D266" s="42">
        <f t="shared" si="8"/>
        <v>0.295308885271185</v>
      </c>
    </row>
    <row r="267" spans="1:4" ht="15">
      <c r="A267" s="44" t="s">
        <v>70</v>
      </c>
      <c r="B267" s="45">
        <v>8196</v>
      </c>
      <c r="C267" s="45">
        <v>0</v>
      </c>
      <c r="D267" s="46">
        <f t="shared" si="8"/>
        <v>0</v>
      </c>
    </row>
    <row r="268" spans="1:4" ht="15">
      <c r="A268" s="67" t="s">
        <v>93</v>
      </c>
      <c r="B268" s="68">
        <v>139070</v>
      </c>
      <c r="C268" s="68">
        <v>25924</v>
      </c>
      <c r="D268" s="69">
        <f t="shared" si="8"/>
        <v>0.18640972172287337</v>
      </c>
    </row>
    <row r="269" spans="1:4" ht="15">
      <c r="A269" s="58" t="s">
        <v>83</v>
      </c>
      <c r="B269" s="40">
        <v>0</v>
      </c>
      <c r="C269" s="40">
        <v>0</v>
      </c>
      <c r="D269" s="42">
        <v>0</v>
      </c>
    </row>
    <row r="270" spans="1:4" ht="15">
      <c r="A270" s="36" t="s">
        <v>71</v>
      </c>
      <c r="B270" s="59">
        <f>SUM(B253:B269)</f>
        <v>1458770</v>
      </c>
      <c r="C270" s="59">
        <f>SUM(C253:C269)</f>
        <v>356371</v>
      </c>
      <c r="D270" s="60">
        <f>C270/B270</f>
        <v>0.24429553665074</v>
      </c>
    </row>
    <row r="271" spans="1:4" ht="15">
      <c r="A271" s="54"/>
      <c r="B271" s="55"/>
      <c r="C271" s="55"/>
      <c r="D271" s="56"/>
    </row>
    <row r="272" spans="1:4" ht="15">
      <c r="A272" s="61" t="s">
        <v>7</v>
      </c>
      <c r="B272" s="55"/>
      <c r="C272" s="55"/>
      <c r="D272" s="56"/>
    </row>
    <row r="273" spans="1:4" ht="15">
      <c r="A273" s="58" t="s">
        <v>94</v>
      </c>
      <c r="B273" s="40">
        <v>18667.64</v>
      </c>
      <c r="C273" s="40">
        <v>5000</v>
      </c>
      <c r="D273" s="41">
        <f>C273/B273</f>
        <v>0.267843176748641</v>
      </c>
    </row>
    <row r="274" spans="1:4" ht="15">
      <c r="A274" s="58" t="s">
        <v>144</v>
      </c>
      <c r="B274" s="40">
        <v>2420.42</v>
      </c>
      <c r="C274" s="40">
        <v>2420.42</v>
      </c>
      <c r="D274" s="41">
        <f>C274/B274</f>
        <v>1</v>
      </c>
    </row>
    <row r="275" spans="1:4" ht="15">
      <c r="A275" s="67" t="s">
        <v>66</v>
      </c>
      <c r="B275" s="68">
        <v>52356.15</v>
      </c>
      <c r="C275" s="68">
        <f>9851+(987.37*0.6)</f>
        <v>10443.422</v>
      </c>
      <c r="D275" s="69">
        <f>C275/B275</f>
        <v>0.19946886850923912</v>
      </c>
    </row>
    <row r="276" spans="1:4" ht="15">
      <c r="A276" s="44" t="s">
        <v>75</v>
      </c>
      <c r="B276" s="45">
        <v>3808.98</v>
      </c>
      <c r="C276" s="45">
        <v>0</v>
      </c>
      <c r="D276" s="46">
        <f>C276/B276</f>
        <v>0</v>
      </c>
    </row>
    <row r="277" spans="1:4" ht="15">
      <c r="A277" s="36" t="s">
        <v>71</v>
      </c>
      <c r="B277" s="59">
        <f>SUM(B273:B276)</f>
        <v>77253.18999999999</v>
      </c>
      <c r="C277" s="59">
        <f>SUM(C273:C276)</f>
        <v>17863.842</v>
      </c>
      <c r="D277" s="60">
        <f>C277/B277</f>
        <v>0.23123759679050152</v>
      </c>
    </row>
    <row r="278" spans="1:5" ht="15">
      <c r="A278" s="75"/>
      <c r="B278" s="76"/>
      <c r="C278" s="76"/>
      <c r="D278" s="77"/>
      <c r="E278" s="5"/>
    </row>
    <row r="279" spans="1:4" ht="15">
      <c r="A279" s="75"/>
      <c r="B279" s="76"/>
      <c r="C279" s="76"/>
      <c r="D279" s="77"/>
    </row>
    <row r="280" spans="1:4" ht="15">
      <c r="A280" s="23" t="s">
        <v>102</v>
      </c>
      <c r="B280" s="55"/>
      <c r="C280" s="55"/>
      <c r="D280" s="56"/>
    </row>
    <row r="281" spans="1:4" ht="15">
      <c r="A281" s="22" t="s">
        <v>103</v>
      </c>
      <c r="B281" s="55"/>
      <c r="C281" s="55"/>
      <c r="D281" s="56"/>
    </row>
    <row r="282" spans="1:4" ht="15">
      <c r="A282" s="24" t="s">
        <v>9</v>
      </c>
      <c r="B282" s="55"/>
      <c r="C282" s="55"/>
      <c r="D282" s="56"/>
    </row>
    <row r="283" spans="1:4" ht="30">
      <c r="A283" s="35" t="s">
        <v>101</v>
      </c>
      <c r="B283" s="52"/>
      <c r="C283" s="52"/>
      <c r="D283" s="53"/>
    </row>
    <row r="284" spans="1:5" ht="15">
      <c r="A284" s="8" t="s">
        <v>64</v>
      </c>
      <c r="B284" s="87"/>
      <c r="C284" s="87"/>
      <c r="D284" s="91"/>
      <c r="E284" s="3"/>
    </row>
    <row r="285" spans="1:5" ht="15">
      <c r="A285" s="8"/>
      <c r="B285" s="87"/>
      <c r="C285" s="87"/>
      <c r="D285" s="91"/>
      <c r="E285" s="3"/>
    </row>
    <row r="286" spans="1:4" ht="15">
      <c r="A286" s="54"/>
      <c r="B286" s="55"/>
      <c r="C286" s="55"/>
      <c r="D286" s="56"/>
    </row>
    <row r="287" spans="1:4" ht="15">
      <c r="A287" s="8" t="s">
        <v>3</v>
      </c>
      <c r="B287" s="9" t="s">
        <v>2</v>
      </c>
      <c r="C287" s="9" t="s">
        <v>0</v>
      </c>
      <c r="D287" s="10" t="s">
        <v>1</v>
      </c>
    </row>
    <row r="288" spans="1:4" ht="15">
      <c r="A288" s="61" t="s">
        <v>4</v>
      </c>
      <c r="B288" s="55"/>
      <c r="C288" s="55"/>
      <c r="D288" s="56"/>
    </row>
    <row r="289" spans="1:5" s="5" customFormat="1" ht="15">
      <c r="A289" s="44" t="s">
        <v>95</v>
      </c>
      <c r="B289" s="45">
        <v>13625</v>
      </c>
      <c r="C289" s="45">
        <v>0</v>
      </c>
      <c r="D289" s="46">
        <f aca="true" t="shared" si="9" ref="D289:D300">C289/B289</f>
        <v>0</v>
      </c>
      <c r="E289"/>
    </row>
    <row r="290" spans="1:4" ht="15">
      <c r="A290" s="44" t="s">
        <v>74</v>
      </c>
      <c r="B290" s="45">
        <v>214117.89</v>
      </c>
      <c r="C290" s="45">
        <v>0</v>
      </c>
      <c r="D290" s="46">
        <f t="shared" si="9"/>
        <v>0</v>
      </c>
    </row>
    <row r="291" spans="1:4" ht="15">
      <c r="A291" s="58" t="s">
        <v>108</v>
      </c>
      <c r="B291" s="40">
        <v>108807.3</v>
      </c>
      <c r="C291" s="40">
        <v>67148.29</v>
      </c>
      <c r="D291" s="41">
        <f t="shared" si="9"/>
        <v>0.6171303763626153</v>
      </c>
    </row>
    <row r="292" spans="1:5" s="5" customFormat="1" ht="15">
      <c r="A292" s="44" t="s">
        <v>79</v>
      </c>
      <c r="B292" s="45">
        <v>2987.81</v>
      </c>
      <c r="C292" s="45">
        <v>0</v>
      </c>
      <c r="D292" s="46">
        <f t="shared" si="9"/>
        <v>0</v>
      </c>
      <c r="E292"/>
    </row>
    <row r="293" spans="1:4" ht="15">
      <c r="A293" s="58" t="s">
        <v>75</v>
      </c>
      <c r="B293" s="40">
        <v>269165.1</v>
      </c>
      <c r="C293" s="40">
        <v>110336</v>
      </c>
      <c r="D293" s="41">
        <f t="shared" si="9"/>
        <v>0.40991941377243934</v>
      </c>
    </row>
    <row r="294" spans="1:4" ht="15">
      <c r="A294" s="67" t="s">
        <v>96</v>
      </c>
      <c r="B294" s="68">
        <v>124728.94</v>
      </c>
      <c r="C294" s="68">
        <v>17576.54</v>
      </c>
      <c r="D294" s="69">
        <f t="shared" si="9"/>
        <v>0.1409178976426802</v>
      </c>
    </row>
    <row r="295" spans="1:4" ht="15">
      <c r="A295" s="58" t="s">
        <v>91</v>
      </c>
      <c r="B295" s="40">
        <v>53916.8</v>
      </c>
      <c r="C295" s="40">
        <v>16530</v>
      </c>
      <c r="D295" s="41">
        <f t="shared" si="9"/>
        <v>0.3065834767641996</v>
      </c>
    </row>
    <row r="296" spans="1:4" ht="15">
      <c r="A296" s="44" t="s">
        <v>97</v>
      </c>
      <c r="B296" s="45">
        <v>3037.98</v>
      </c>
      <c r="C296" s="45">
        <v>0</v>
      </c>
      <c r="D296" s="46">
        <f t="shared" si="9"/>
        <v>0</v>
      </c>
    </row>
    <row r="297" spans="1:4" ht="15">
      <c r="A297" s="44" t="s">
        <v>92</v>
      </c>
      <c r="B297" s="45">
        <v>126428.91</v>
      </c>
      <c r="C297" s="45">
        <v>0</v>
      </c>
      <c r="D297" s="46">
        <f t="shared" si="9"/>
        <v>0</v>
      </c>
    </row>
    <row r="298" spans="1:4" ht="15">
      <c r="A298" s="44" t="s">
        <v>82</v>
      </c>
      <c r="B298" s="45">
        <v>10596.92</v>
      </c>
      <c r="C298" s="45">
        <v>0</v>
      </c>
      <c r="D298" s="46">
        <f t="shared" si="9"/>
        <v>0</v>
      </c>
    </row>
    <row r="299" spans="1:4" ht="15">
      <c r="A299" s="44" t="s">
        <v>77</v>
      </c>
      <c r="B299" s="45">
        <v>50410.15</v>
      </c>
      <c r="C299" s="45">
        <v>750</v>
      </c>
      <c r="D299" s="46">
        <f t="shared" si="9"/>
        <v>0.014877956125899249</v>
      </c>
    </row>
    <row r="300" spans="1:4" ht="15">
      <c r="A300" s="36" t="s">
        <v>71</v>
      </c>
      <c r="B300" s="59">
        <f>SUM(B289:B299)</f>
        <v>977822.8000000002</v>
      </c>
      <c r="C300" s="59">
        <f>SUM(C289:C299)</f>
        <v>212340.83</v>
      </c>
      <c r="D300" s="60">
        <f t="shared" si="9"/>
        <v>0.2171567588728755</v>
      </c>
    </row>
    <row r="301" spans="1:4" ht="15">
      <c r="A301" s="54"/>
      <c r="B301" s="55"/>
      <c r="C301" s="55"/>
      <c r="D301" s="56"/>
    </row>
    <row r="302" spans="1:4" ht="15">
      <c r="A302" s="61" t="s">
        <v>31</v>
      </c>
      <c r="B302" s="55"/>
      <c r="C302" s="55"/>
      <c r="D302" s="56"/>
    </row>
    <row r="303" spans="1:4" ht="15">
      <c r="A303" s="67" t="s">
        <v>66</v>
      </c>
      <c r="B303" s="68">
        <v>34671.22</v>
      </c>
      <c r="C303" s="68">
        <f>5464+(324.26*0.6)</f>
        <v>5658.556</v>
      </c>
      <c r="D303" s="69">
        <f aca="true" t="shared" si="10" ref="D303:D313">C303/B303</f>
        <v>0.1632061404242481</v>
      </c>
    </row>
    <row r="304" spans="1:4" ht="15">
      <c r="A304" s="44" t="s">
        <v>74</v>
      </c>
      <c r="B304" s="45">
        <v>59471.27</v>
      </c>
      <c r="C304" s="45">
        <v>1970.73</v>
      </c>
      <c r="D304" s="46">
        <f t="shared" si="10"/>
        <v>0.03313751329003063</v>
      </c>
    </row>
    <row r="305" spans="1:4" ht="15">
      <c r="A305" s="44" t="s">
        <v>67</v>
      </c>
      <c r="B305" s="45">
        <v>54654.44</v>
      </c>
      <c r="C305" s="45">
        <v>2701.33</v>
      </c>
      <c r="D305" s="46">
        <f t="shared" si="10"/>
        <v>0.0494256276342782</v>
      </c>
    </row>
    <row r="306" spans="1:4" ht="15">
      <c r="A306" s="58" t="s">
        <v>145</v>
      </c>
      <c r="B306" s="40">
        <v>616.56</v>
      </c>
      <c r="C306" s="40">
        <v>616.56</v>
      </c>
      <c r="D306" s="41">
        <f t="shared" si="10"/>
        <v>1</v>
      </c>
    </row>
    <row r="307" spans="1:4" ht="15">
      <c r="A307" s="44" t="s">
        <v>86</v>
      </c>
      <c r="B307" s="45">
        <v>39744.03</v>
      </c>
      <c r="C307" s="45">
        <f>2600+(84.44*0.6)</f>
        <v>2650.664</v>
      </c>
      <c r="D307" s="46">
        <f t="shared" si="10"/>
        <v>0.06669338766098959</v>
      </c>
    </row>
    <row r="308" spans="1:4" ht="15">
      <c r="A308" s="44" t="s">
        <v>80</v>
      </c>
      <c r="B308" s="45">
        <v>6760.49</v>
      </c>
      <c r="C308" s="45">
        <v>0</v>
      </c>
      <c r="D308" s="46">
        <f t="shared" si="10"/>
        <v>0</v>
      </c>
    </row>
    <row r="309" spans="1:4" ht="15">
      <c r="A309" s="67" t="s">
        <v>68</v>
      </c>
      <c r="B309" s="68">
        <v>31109.23</v>
      </c>
      <c r="C309" s="68">
        <v>3975</v>
      </c>
      <c r="D309" s="69">
        <f t="shared" si="10"/>
        <v>0.1277755830022151</v>
      </c>
    </row>
    <row r="310" spans="1:4" ht="15">
      <c r="A310" s="58" t="s">
        <v>98</v>
      </c>
      <c r="B310" s="40">
        <v>0</v>
      </c>
      <c r="C310" s="40">
        <v>0</v>
      </c>
      <c r="D310" s="42">
        <v>0</v>
      </c>
    </row>
    <row r="311" spans="1:4" ht="15">
      <c r="A311" s="44" t="s">
        <v>92</v>
      </c>
      <c r="B311" s="45">
        <v>773.58</v>
      </c>
      <c r="C311" s="45">
        <v>0</v>
      </c>
      <c r="D311" s="46">
        <f t="shared" si="10"/>
        <v>0</v>
      </c>
    </row>
    <row r="312" spans="1:4" ht="15">
      <c r="A312" s="39" t="s">
        <v>122</v>
      </c>
      <c r="B312" s="43">
        <v>9844.81</v>
      </c>
      <c r="C312" s="43">
        <v>9844.81</v>
      </c>
      <c r="D312" s="41">
        <f t="shared" si="10"/>
        <v>1</v>
      </c>
    </row>
    <row r="313" spans="1:4" ht="15">
      <c r="A313" s="44" t="s">
        <v>69</v>
      </c>
      <c r="B313" s="45">
        <v>6351.74</v>
      </c>
      <c r="C313" s="45">
        <v>0</v>
      </c>
      <c r="D313" s="46">
        <f t="shared" si="10"/>
        <v>0</v>
      </c>
    </row>
    <row r="314" spans="1:4" ht="15">
      <c r="A314" s="67" t="s">
        <v>71</v>
      </c>
      <c r="B314" s="70">
        <f>SUM(B303:B313)</f>
        <v>243997.36999999997</v>
      </c>
      <c r="C314" s="70">
        <f>SUM(C303:C313)</f>
        <v>27417.65</v>
      </c>
      <c r="D314" s="71">
        <f>C314/B314</f>
        <v>0.11236862921924119</v>
      </c>
    </row>
    <row r="315" spans="1:5" ht="15">
      <c r="A315" s="75"/>
      <c r="B315" s="76"/>
      <c r="C315" s="76"/>
      <c r="D315" s="77"/>
      <c r="E315" s="5"/>
    </row>
    <row r="316" spans="1:4" ht="15">
      <c r="A316" s="54"/>
      <c r="B316" s="55"/>
      <c r="C316" s="55"/>
      <c r="D316" s="56"/>
    </row>
    <row r="317" spans="1:4" ht="15">
      <c r="A317" s="36" t="s">
        <v>104</v>
      </c>
      <c r="B317" s="59">
        <f>SUM(B208,B217,B225,B233,B250,B270,B277,B300,B314)</f>
        <v>4047452.7800000003</v>
      </c>
      <c r="C317" s="59">
        <f>SUM(C208,C217,C225,C233,C250,C270,C277,C300,C314)</f>
        <v>876919.4619999999</v>
      </c>
      <c r="D317" s="60">
        <f>C317/B317</f>
        <v>0.21665959052893505</v>
      </c>
    </row>
    <row r="318" spans="1:5" ht="15">
      <c r="A318" s="75"/>
      <c r="B318" s="76"/>
      <c r="C318" s="76"/>
      <c r="D318" s="77"/>
      <c r="E318" s="5"/>
    </row>
    <row r="319" spans="1:4" ht="15">
      <c r="A319" s="54"/>
      <c r="B319" s="55"/>
      <c r="C319" s="55"/>
      <c r="D319" s="56"/>
    </row>
    <row r="320" spans="1:4" ht="15">
      <c r="A320" s="23" t="s">
        <v>102</v>
      </c>
      <c r="B320" s="55"/>
      <c r="C320" s="55"/>
      <c r="D320" s="56"/>
    </row>
    <row r="321" spans="1:4" ht="15">
      <c r="A321" s="22" t="s">
        <v>103</v>
      </c>
      <c r="B321" s="55"/>
      <c r="C321" s="55"/>
      <c r="D321" s="56"/>
    </row>
    <row r="322" spans="1:4" ht="15">
      <c r="A322" s="24" t="s">
        <v>9</v>
      </c>
      <c r="B322" s="55"/>
      <c r="C322" s="55"/>
      <c r="D322" s="56"/>
    </row>
  </sheetData>
  <sheetProtection/>
  <mergeCells count="10">
    <mergeCell ref="A2:E2"/>
    <mergeCell ref="A3:E3"/>
    <mergeCell ref="A4:E4"/>
    <mergeCell ref="A7:E7"/>
    <mergeCell ref="A25:D25"/>
    <mergeCell ref="A26:D26"/>
    <mergeCell ref="A15:D15"/>
    <mergeCell ref="A16:D16"/>
    <mergeCell ref="A19:E19"/>
    <mergeCell ref="A24:D24"/>
  </mergeCells>
  <printOptions horizontalCentered="1"/>
  <pageMargins left="0.48" right="0.83" top="0.75" bottom="0.75" header="0.3" footer="0.3"/>
  <pageSetup horizontalDpi="600" verticalDpi="600" orientation="portrait" r:id="rId1"/>
  <headerFooter alignWithMargins="0">
    <oddFooter>&amp;C&amp;"Arial,Regular"&amp;8DBE Achievement Report - 2010&amp;R&amp;"Arial,Regular"&amp;8&amp;P of &amp;N</oddFooter>
  </headerFooter>
  <rowBreaks count="6" manualBreakCount="6">
    <brk id="26" max="255" man="1"/>
    <brk id="53" max="255" man="1"/>
    <brk id="76" max="255" man="1"/>
    <brk id="150" max="255" man="1"/>
    <brk id="238" max="255" man="1"/>
    <brk id="2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Freida Webb</Manager>
  <Company>CBDP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T &amp; M DBE Achievements</dc:title>
  <dc:subject/>
  <dc:creator>Mark Phillips</dc:creator>
  <cp:keywords/>
  <dc:description/>
  <cp:lastModifiedBy>Milwaukee </cp:lastModifiedBy>
  <cp:lastPrinted>2011-09-22T15:19:30Z</cp:lastPrinted>
  <dcterms:created xsi:type="dcterms:W3CDTF">2011-06-26T23:31:28Z</dcterms:created>
  <dcterms:modified xsi:type="dcterms:W3CDTF">2011-10-03T17:49:54Z</dcterms:modified>
  <cp:category/>
  <cp:version/>
  <cp:contentType/>
  <cp:contentStatus/>
</cp:coreProperties>
</file>