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2270" activeTab="0"/>
  </bookViews>
  <sheets>
    <sheet name="Bud Rev Sum" sheetId="1" r:id="rId1"/>
    <sheet name="Summary view 3" sheetId="2" r:id="rId2"/>
  </sheets>
  <externalReferences>
    <externalReference r:id="rId5"/>
  </externalReferences>
  <definedNames>
    <definedName name="_1302">#REF!</definedName>
    <definedName name="_1304">#REF!</definedName>
    <definedName name="_1306">#REF!</definedName>
    <definedName name="_1307">#REF!</definedName>
    <definedName name="_1310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1">#REF!</definedName>
    <definedName name="_1322">#REF!</definedName>
    <definedName name="_1324">#REF!</definedName>
    <definedName name="_1326">#REF!</definedName>
    <definedName name="_1328">#REF!</definedName>
    <definedName name="_1329">#REF!</definedName>
    <definedName name="_1331">#REF!</definedName>
    <definedName name="_1336">#REF!</definedName>
    <definedName name="_1337">#REF!</definedName>
    <definedName name="_1338">#REF!</definedName>
    <definedName name="_1340">#REF!</definedName>
    <definedName name="_1341">#REF!</definedName>
    <definedName name="_1349">#REF!</definedName>
    <definedName name="_1355">#REF!</definedName>
    <definedName name="_1361">#REF!</definedName>
    <definedName name="_1373">#REF!</definedName>
    <definedName name="MASTER">'[1]Master'!#REF!</definedName>
    <definedName name="PFC211">#REF!</definedName>
    <definedName name="_xlnm.Print_Area" localSheetId="0">'Bud Rev Sum'!$A$1:$T$53</definedName>
    <definedName name="_xlnm.Print_Area" localSheetId="1">'Summary view 3'!$A$1:$S$59</definedName>
    <definedName name="_xlnm.Print_Titles" localSheetId="0">'Bud Rev Sum'!$1:$4</definedName>
    <definedName name="_xlnm.Print_Titles" localSheetId="1">'Summary view 3'!$1:$4</definedName>
    <definedName name="RECONCILE">#REF!</definedName>
    <definedName name="TOTALS">'[1]Master'!#REF!</definedName>
  </definedNames>
  <calcPr fullCalcOnLoad="1"/>
</workbook>
</file>

<file path=xl/comments1.xml><?xml version="1.0" encoding="utf-8"?>
<comments xmlns="http://schemas.openxmlformats.org/spreadsheetml/2006/main">
  <authors>
    <author>sdyett</author>
  </authors>
  <commentList>
    <comment ref="A103" authorId="0">
      <text>
        <r>
          <rPr>
            <b/>
            <sz val="8"/>
            <rFont val="Tahoma"/>
            <family val="0"/>
          </rPr>
          <t>sdyett:</t>
        </r>
        <r>
          <rPr>
            <sz val="8"/>
            <rFont val="Tahoma"/>
            <family val="0"/>
          </rPr>
          <t xml:space="preserve">
There are rows hidden here</t>
        </r>
      </text>
    </comment>
  </commentList>
</comments>
</file>

<file path=xl/sharedStrings.xml><?xml version="1.0" encoding="utf-8"?>
<sst xmlns="http://schemas.openxmlformats.org/spreadsheetml/2006/main" count="98" uniqueCount="71">
  <si>
    <t>Capital</t>
  </si>
  <si>
    <t>Fund</t>
  </si>
  <si>
    <t>Number of</t>
  </si>
  <si>
    <t>Amounts per Advantage</t>
  </si>
  <si>
    <t>Expedition</t>
  </si>
  <si>
    <t>Currently</t>
  </si>
  <si>
    <t>Future</t>
  </si>
  <si>
    <t>Net</t>
  </si>
  <si>
    <t xml:space="preserve">Budget </t>
  </si>
  <si>
    <t>Transfer</t>
  </si>
  <si>
    <t>Cumulative</t>
  </si>
  <si>
    <t>Available</t>
  </si>
  <si>
    <t>Remaining</t>
  </si>
  <si>
    <t>Uncommited</t>
  </si>
  <si>
    <t>Commitments</t>
  </si>
  <si>
    <t>Project #</t>
  </si>
  <si>
    <t>Project Name</t>
  </si>
  <si>
    <t>Manager</t>
  </si>
  <si>
    <t>Proj Approved.</t>
  </si>
  <si>
    <t>Proj Complete</t>
  </si>
  <si>
    <t>Approved</t>
  </si>
  <si>
    <t>Revisions</t>
  </si>
  <si>
    <t>Transfers</t>
  </si>
  <si>
    <t>Budget</t>
  </si>
  <si>
    <t>Expended</t>
  </si>
  <si>
    <t>Unrealized</t>
  </si>
  <si>
    <t>Encumbered</t>
  </si>
  <si>
    <t>Funds</t>
  </si>
  <si>
    <t>Per A&amp;E</t>
  </si>
  <si>
    <t>Note A</t>
  </si>
  <si>
    <t>Note B</t>
  </si>
  <si>
    <t xml:space="preserve">ACTIVE GMIA PROJECTS </t>
  </si>
  <si>
    <t>WA141</t>
  </si>
  <si>
    <t>WA142</t>
  </si>
  <si>
    <t>Kim Berry</t>
  </si>
  <si>
    <t>Adopted Budget</t>
  </si>
  <si>
    <t>Terry Blue</t>
  </si>
  <si>
    <t>est.</t>
  </si>
  <si>
    <t>Data shown is as of end of June 2012</t>
  </si>
  <si>
    <t>Grand total GMIA Projects</t>
  </si>
  <si>
    <t>.</t>
  </si>
  <si>
    <t>Note A:</t>
  </si>
  <si>
    <t>Defined as total commitments per Expedition, less expenditures to date and less encumbrances</t>
  </si>
  <si>
    <t>In other words, planned future expenditures not yet recognized in Advantage.</t>
  </si>
  <si>
    <t>Note B:</t>
  </si>
  <si>
    <t>Estimates by A&amp;E of future commitments, not yet in either Advantage or Expedition.</t>
  </si>
  <si>
    <t>These are being picked up as uncommitted funds as per Project Listing report</t>
  </si>
  <si>
    <t>Note VV:</t>
  </si>
  <si>
    <t>Refinement of estimated commitments or accounting JV will eliminate any shortfall.</t>
  </si>
  <si>
    <t>GARB</t>
  </si>
  <si>
    <t>PFC BACKED</t>
  </si>
  <si>
    <t>INTEREST</t>
  </si>
  <si>
    <t>STATE</t>
  </si>
  <si>
    <t>FEDERAL</t>
  </si>
  <si>
    <t>PFC</t>
  </si>
  <si>
    <t>CAPITAL</t>
  </si>
  <si>
    <t>TOTAL</t>
  </si>
  <si>
    <t xml:space="preserve">by way of </t>
  </si>
  <si>
    <t>BONDS</t>
  </si>
  <si>
    <t>ON BONDS</t>
  </si>
  <si>
    <t>GRANT</t>
  </si>
  <si>
    <t>REVENUE</t>
  </si>
  <si>
    <t>RESERVE</t>
  </si>
  <si>
    <t>Other</t>
  </si>
  <si>
    <t>FUNDING</t>
  </si>
  <si>
    <t>Capital Budget</t>
  </si>
  <si>
    <t>A/C 4907</t>
  </si>
  <si>
    <t>A/C 1841</t>
  </si>
  <si>
    <t>A/C 2299</t>
  </si>
  <si>
    <t>A/C 2699</t>
  </si>
  <si>
    <t>A/C 4901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</si>
</sst>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.0"/>
    <numFmt numFmtId="166" formatCode="#,##0.0_);[Red]\(#,##0.0\)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00_);_(* \(#,##0.000\);_(* &quot;-&quot;??_);_(@_)"/>
    <numFmt numFmtId="174" formatCode="0.0%"/>
    <numFmt numFmtId="175" formatCode="#,##0.000000000000000000_);[Red]\(#,##0.000000000000000000\)"/>
    <numFmt numFmtId="176" formatCode="[$-409]dddd\,\ mmmm\ dd\,\ yyyy"/>
    <numFmt numFmtId="177" formatCode="m/d/yy;@"/>
    <numFmt numFmtId="178" formatCode="0_);[Red]\(0\)"/>
    <numFmt numFmtId="179" formatCode="_(* #,##0.0000_);_(* \(#,##0.0000\);_(* &quot;-&quot;??_);_(@_)"/>
    <numFmt numFmtId="180" formatCode="m/d/yyyy;@"/>
    <numFmt numFmtId="181" formatCode="#,##0.0000000000_);[Red]\(#,##0.0000000000\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[$-409]mmmm\-yy;@"/>
    <numFmt numFmtId="185" formatCode="mm/dd/yy;@"/>
    <numFmt numFmtId="186" formatCode="0_);\(0\)"/>
  </numFmts>
  <fonts count="16">
    <font>
      <sz val="12"/>
      <name val="Arial"/>
      <family val="0"/>
    </font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strike/>
      <sz val="10"/>
      <name val="Arial"/>
      <family val="0"/>
    </font>
    <font>
      <strike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8" fontId="0" fillId="0" borderId="0" xfId="15" applyNumberFormat="1" applyAlignment="1">
      <alignment horizontal="center"/>
    </xf>
    <xf numFmtId="38" fontId="0" fillId="0" borderId="0" xfId="15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 horizontal="center"/>
    </xf>
    <xf numFmtId="168" fontId="0" fillId="0" borderId="0" xfId="15" applyNumberFormat="1" applyFill="1" applyAlignment="1">
      <alignment horizontal="center"/>
    </xf>
    <xf numFmtId="38" fontId="0" fillId="0" borderId="0" xfId="15" applyNumberForma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68" fontId="5" fillId="0" borderId="0" xfId="15" applyNumberFormat="1" applyFont="1" applyFill="1" applyAlignment="1">
      <alignment horizontal="center"/>
    </xf>
    <xf numFmtId="0" fontId="6" fillId="0" borderId="0" xfId="0" applyFont="1" applyAlignment="1">
      <alignment/>
    </xf>
    <xf numFmtId="168" fontId="0" fillId="0" borderId="0" xfId="15" applyNumberFormat="1" applyFont="1" applyFill="1" applyAlignment="1">
      <alignment horizontal="center"/>
    </xf>
    <xf numFmtId="38" fontId="0" fillId="0" borderId="0" xfId="15" applyNumberFormat="1" applyFill="1" applyAlignment="1">
      <alignment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center"/>
    </xf>
    <xf numFmtId="168" fontId="0" fillId="2" borderId="0" xfId="15" applyNumberFormat="1" applyFont="1" applyFill="1" applyAlignment="1">
      <alignment horizontal="center"/>
    </xf>
    <xf numFmtId="38" fontId="0" fillId="2" borderId="0" xfId="15" applyNumberFormat="1" applyFill="1" applyAlignment="1">
      <alignment/>
    </xf>
    <xf numFmtId="0" fontId="7" fillId="0" borderId="0" xfId="0" applyFont="1" applyAlignment="1">
      <alignment/>
    </xf>
    <xf numFmtId="168" fontId="0" fillId="0" borderId="0" xfId="15" applyNumberFormat="1" applyFont="1" applyAlignment="1">
      <alignment horizontal="center"/>
    </xf>
    <xf numFmtId="38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68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15" applyNumberFormat="1" applyFont="1" applyAlignment="1">
      <alignment/>
    </xf>
    <xf numFmtId="168" fontId="1" fillId="0" borderId="0" xfId="15" applyNumberFormat="1" applyFont="1" applyAlignment="1">
      <alignment/>
    </xf>
    <xf numFmtId="43" fontId="1" fillId="0" borderId="0" xfId="0" applyNumberFormat="1" applyFont="1" applyAlignment="1">
      <alignment horizontal="left"/>
    </xf>
    <xf numFmtId="168" fontId="1" fillId="0" borderId="0" xfId="15" applyNumberFormat="1" applyFont="1" applyFill="1" applyAlignment="1">
      <alignment/>
    </xf>
    <xf numFmtId="168" fontId="0" fillId="2" borderId="0" xfId="15" applyNumberFormat="1" applyFont="1" applyFill="1" applyAlignment="1">
      <alignment/>
    </xf>
    <xf numFmtId="14" fontId="1" fillId="0" borderId="0" xfId="0" applyNumberFormat="1" applyFont="1" applyFill="1" applyAlignment="1">
      <alignment horizontal="righ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14" fontId="1" fillId="0" borderId="0" xfId="0" applyNumberFormat="1" applyFont="1" applyAlignment="1">
      <alignment horizontal="left" shrinkToFit="1"/>
    </xf>
    <xf numFmtId="0" fontId="1" fillId="0" borderId="0" xfId="0" applyFont="1" applyFill="1" applyAlignment="1">
      <alignment horizontal="left"/>
    </xf>
    <xf numFmtId="40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68" fontId="0" fillId="0" borderId="0" xfId="15" applyNumberForma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68" fontId="1" fillId="2" borderId="0" xfId="15" applyNumberFormat="1" applyFont="1" applyFill="1" applyAlignment="1">
      <alignment/>
    </xf>
    <xf numFmtId="38" fontId="1" fillId="2" borderId="0" xfId="15" applyNumberFormat="1" applyFont="1" applyFill="1" applyAlignment="1">
      <alignment/>
    </xf>
    <xf numFmtId="0" fontId="1" fillId="0" borderId="0" xfId="0" applyFont="1" applyBorder="1" applyAlignment="1">
      <alignment/>
    </xf>
    <xf numFmtId="168" fontId="1" fillId="0" borderId="0" xfId="15" applyNumberFormat="1" applyFont="1" applyBorder="1" applyAlignment="1">
      <alignment/>
    </xf>
    <xf numFmtId="168" fontId="1" fillId="0" borderId="0" xfId="0" applyNumberFormat="1" applyFont="1" applyAlignment="1">
      <alignment/>
    </xf>
    <xf numFmtId="14" fontId="1" fillId="0" borderId="0" xfId="0" applyNumberFormat="1" applyFont="1" applyAlignment="1">
      <alignment shrinkToFit="1"/>
    </xf>
    <xf numFmtId="14" fontId="1" fillId="0" borderId="0" xfId="0" applyNumberFormat="1" applyFont="1" applyAlignment="1">
      <alignment horizontal="center"/>
    </xf>
    <xf numFmtId="168" fontId="0" fillId="0" borderId="0" xfId="15" applyNumberFormat="1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 shrinkToFit="1"/>
    </xf>
    <xf numFmtId="38" fontId="1" fillId="0" borderId="0" xfId="0" applyNumberFormat="1" applyFont="1" applyFill="1" applyAlignment="1">
      <alignment/>
    </xf>
    <xf numFmtId="38" fontId="1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38" fontId="1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2" borderId="0" xfId="0" applyFont="1" applyFill="1" applyAlignment="1" applyProtection="1">
      <alignment horizontal="center"/>
      <protection/>
    </xf>
    <xf numFmtId="168" fontId="1" fillId="2" borderId="0" xfId="0" applyNumberFormat="1" applyFont="1" applyFill="1" applyAlignment="1">
      <alignment/>
    </xf>
    <xf numFmtId="168" fontId="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8" fontId="1" fillId="2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"/>
    </xf>
    <xf numFmtId="40" fontId="1" fillId="2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shrinkToFit="1"/>
    </xf>
    <xf numFmtId="38" fontId="1" fillId="0" borderId="1" xfId="0" applyNumberFormat="1" applyFont="1" applyBorder="1" applyAlignment="1">
      <alignment/>
    </xf>
    <xf numFmtId="38" fontId="1" fillId="2" borderId="1" xfId="0" applyNumberFormat="1" applyFont="1" applyFill="1" applyBorder="1" applyAlignment="1">
      <alignment/>
    </xf>
    <xf numFmtId="38" fontId="1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8" fontId="12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8" fontId="12" fillId="0" borderId="0" xfId="15" applyNumberFormat="1" applyFont="1" applyAlignment="1">
      <alignment horizontal="center"/>
    </xf>
    <xf numFmtId="0" fontId="13" fillId="0" borderId="0" xfId="0" applyFont="1" applyAlignment="1">
      <alignment/>
    </xf>
    <xf numFmtId="38" fontId="9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shrinkToFit="1"/>
    </xf>
    <xf numFmtId="0" fontId="1" fillId="3" borderId="0" xfId="0" applyFont="1" applyFill="1" applyAlignment="1">
      <alignment/>
    </xf>
    <xf numFmtId="43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14" fontId="0" fillId="0" borderId="0" xfId="0" applyNumberFormat="1" applyAlignment="1">
      <alignment horizontal="right"/>
    </xf>
    <xf numFmtId="38" fontId="1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38" fontId="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Accounting\Capital%20Projects\2012%20Capital-st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 2012"/>
      <sheetName val="Budgets"/>
      <sheetName val="Rec Sheet"/>
      <sheetName val="Tab Legend"/>
      <sheetName val="Master"/>
      <sheetName val="GARB Bonds used"/>
      <sheetName val="Summary view 3"/>
      <sheetName val="Bud Rev Sum"/>
      <sheetName val="WA005"/>
      <sheetName val="WA006"/>
      <sheetName val="WA022"/>
      <sheetName val="WA038"/>
      <sheetName val="WA041"/>
      <sheetName val="WA042"/>
      <sheetName val="WA044"/>
      <sheetName val="WA044C"/>
      <sheetName val="WA045"/>
      <sheetName val="WA047 closed"/>
      <sheetName val="WA048"/>
      <sheetName val="WA061"/>
      <sheetName val="WA064"/>
      <sheetName val="WA069 closed"/>
      <sheetName val="WA072"/>
      <sheetName val="WA089"/>
      <sheetName val="WA090"/>
      <sheetName val="WA091"/>
      <sheetName val="WA094"/>
      <sheetName val="WA095"/>
      <sheetName val="WA096"/>
      <sheetName val="WA097 closed"/>
      <sheetName val="WA098"/>
      <sheetName val="WA100"/>
      <sheetName val="WA101"/>
      <sheetName val="WA103"/>
      <sheetName val="WA104"/>
      <sheetName val="WA106"/>
      <sheetName val="WA108"/>
      <sheetName val="WA122"/>
      <sheetName val="WA123"/>
      <sheetName val="WA124"/>
      <sheetName val="WA125"/>
      <sheetName val="WA126"/>
      <sheetName val="WA127"/>
      <sheetName val="WA128"/>
      <sheetName val="WA130"/>
      <sheetName val="WA131"/>
      <sheetName val="WA133"/>
      <sheetName val="WA134"/>
      <sheetName val="WA135"/>
      <sheetName val="WA136"/>
      <sheetName val="WA137"/>
      <sheetName val="WA139"/>
      <sheetName val="WA140"/>
      <sheetName val="WA141"/>
      <sheetName val="WA142"/>
      <sheetName val="WA143"/>
      <sheetName val="WA144"/>
      <sheetName val="WA145"/>
      <sheetName val="WA146"/>
      <sheetName val="WA147"/>
      <sheetName val="WA148"/>
      <sheetName val="WA149"/>
      <sheetName val="WA151"/>
      <sheetName val="WA152"/>
      <sheetName val="WA153"/>
      <sheetName val="WA154"/>
      <sheetName val="WA157"/>
      <sheetName val="WA158"/>
      <sheetName val="WA160"/>
      <sheetName val="WA161"/>
      <sheetName val="WA162"/>
      <sheetName val="WA163"/>
      <sheetName val="WA165"/>
      <sheetName val="WA166"/>
      <sheetName val="WA167"/>
      <sheetName val="WA169"/>
      <sheetName val="WA171"/>
      <sheetName val="WA173"/>
      <sheetName val="WA175"/>
      <sheetName val="WA308"/>
      <sheetName val="WA320"/>
      <sheetName val="WA009closed06"/>
      <sheetName val="WA014closed06"/>
      <sheetName val="WA046 closed"/>
      <sheetName val="WA034 closed"/>
      <sheetName val="WA023closed06"/>
      <sheetName val="WA051closed06"/>
      <sheetName val="WA026 closed"/>
      <sheetName val="WA060closed06"/>
      <sheetName val="WA073closed06"/>
      <sheetName val="WA079closed06"/>
      <sheetName val="WA081closed06"/>
      <sheetName val="WA082 closed"/>
      <sheetName val="WA083 closed08"/>
      <sheetName val="WA084 closed07"/>
      <sheetName val="WA085 closed"/>
      <sheetName val="WA093 closed"/>
      <sheetName val="WA107 closed"/>
      <sheetName val="WA301closed06"/>
      <sheetName val="REVISED WA325closed06"/>
      <sheetName val="WA325closed06"/>
      <sheetName val="WA332closed06"/>
      <sheetName val="WA345closed06"/>
      <sheetName val="CAMD"/>
    </sheetNames>
    <sheetDataSet>
      <sheetData sheetId="7">
        <row r="44">
          <cell r="C44" t="str">
            <v>Paul Montalto</v>
          </cell>
        </row>
      </sheetData>
      <sheetData sheetId="8">
        <row r="2">
          <cell r="B2" t="str">
            <v>WA005</v>
          </cell>
          <cell r="D2" t="str">
            <v>Master Plan Update</v>
          </cell>
        </row>
        <row r="3">
          <cell r="D3" t="str">
            <v>Kevin Demitros</v>
          </cell>
        </row>
        <row r="4">
          <cell r="E4">
            <v>37091</v>
          </cell>
          <cell r="F4" t="str">
            <v>Transfer</v>
          </cell>
        </row>
        <row r="5">
          <cell r="E5">
            <v>2013</v>
          </cell>
        </row>
        <row r="25">
          <cell r="B25">
            <v>1787160</v>
          </cell>
        </row>
        <row r="44">
          <cell r="B44">
            <v>1775399.1000000003</v>
          </cell>
        </row>
        <row r="52">
          <cell r="B52">
            <v>0</v>
          </cell>
        </row>
        <row r="71">
          <cell r="B71">
            <v>0</v>
          </cell>
        </row>
        <row r="77">
          <cell r="B77">
            <v>0</v>
          </cell>
        </row>
        <row r="79">
          <cell r="B79">
            <v>11760.899999999674</v>
          </cell>
        </row>
        <row r="86">
          <cell r="B86">
            <v>-0.1000000003259629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1787160</v>
          </cell>
          <cell r="J89">
            <v>0</v>
          </cell>
          <cell r="K89">
            <v>0</v>
          </cell>
          <cell r="M89">
            <v>1787160</v>
          </cell>
        </row>
      </sheetData>
      <sheetData sheetId="9">
        <row r="1">
          <cell r="B1" t="str">
            <v>WA006</v>
          </cell>
          <cell r="D1" t="str">
            <v>C Concourse, Four Gate Expansion</v>
          </cell>
        </row>
        <row r="2">
          <cell r="D2" t="str">
            <v>Ed Baisch</v>
          </cell>
        </row>
        <row r="3">
          <cell r="D3">
            <v>1999</v>
          </cell>
          <cell r="E3" t="str">
            <v>Adopted budget</v>
          </cell>
        </row>
        <row r="4">
          <cell r="D4">
            <v>2010</v>
          </cell>
        </row>
        <row r="87">
          <cell r="B87">
            <v>65241518.720000006</v>
          </cell>
        </row>
        <row r="89">
          <cell r="B89">
            <v>64318517.86000001</v>
          </cell>
        </row>
        <row r="93">
          <cell r="B93">
            <v>28256.75</v>
          </cell>
        </row>
        <row r="95">
          <cell r="B95">
            <v>894744.1099999994</v>
          </cell>
        </row>
        <row r="102">
          <cell r="B102">
            <v>0.38999999314546585</v>
          </cell>
        </row>
        <row r="108">
          <cell r="D108">
            <v>55112365.720000006</v>
          </cell>
          <cell r="E108">
            <v>4474000</v>
          </cell>
          <cell r="F108">
            <v>1079000</v>
          </cell>
          <cell r="G108">
            <v>0</v>
          </cell>
          <cell r="H108">
            <v>0</v>
          </cell>
          <cell r="I108">
            <v>3992853</v>
          </cell>
          <cell r="K108">
            <v>583300</v>
          </cell>
          <cell r="M108">
            <v>65241518.720000006</v>
          </cell>
        </row>
      </sheetData>
      <sheetData sheetId="10">
        <row r="2">
          <cell r="B2" t="str">
            <v>WA022</v>
          </cell>
          <cell r="D2" t="str">
            <v>Abrasive Storage Building- Design</v>
          </cell>
        </row>
        <row r="3">
          <cell r="D3" t="str">
            <v>Paul Montalto</v>
          </cell>
        </row>
        <row r="4">
          <cell r="D4">
            <v>40071</v>
          </cell>
          <cell r="E4" t="str">
            <v>Budget</v>
          </cell>
        </row>
        <row r="5">
          <cell r="D5" t="str">
            <v>2012</v>
          </cell>
        </row>
        <row r="51">
          <cell r="B51">
            <v>318500.01</v>
          </cell>
        </row>
        <row r="53">
          <cell r="B53">
            <v>1689948.0899999999</v>
          </cell>
        </row>
        <row r="61">
          <cell r="B61">
            <v>0.08999999996740371</v>
          </cell>
        </row>
        <row r="64">
          <cell r="B64">
            <v>261611.9</v>
          </cell>
        </row>
        <row r="66">
          <cell r="B66">
            <v>2270060</v>
          </cell>
          <cell r="D66">
            <v>0</v>
          </cell>
          <cell r="E66">
            <v>0</v>
          </cell>
          <cell r="F66">
            <v>0</v>
          </cell>
          <cell r="G66">
            <v>283757.5</v>
          </cell>
          <cell r="H66">
            <v>1702545</v>
          </cell>
          <cell r="I66">
            <v>283757.5</v>
          </cell>
          <cell r="J66">
            <v>0</v>
          </cell>
          <cell r="K66">
            <v>0</v>
          </cell>
        </row>
      </sheetData>
      <sheetData sheetId="13">
        <row r="1">
          <cell r="B1" t="str">
            <v>WA042</v>
          </cell>
          <cell r="D1" t="str">
            <v>Baggage Claim Remodeling</v>
          </cell>
        </row>
        <row r="2">
          <cell r="D2" t="str">
            <v>Jim Zsebe</v>
          </cell>
        </row>
        <row r="3">
          <cell r="D3">
            <v>2006</v>
          </cell>
          <cell r="E3" t="str">
            <v>Adopted Budget</v>
          </cell>
        </row>
        <row r="4">
          <cell r="D4" t="str">
            <v>2014</v>
          </cell>
        </row>
        <row r="57">
          <cell r="B57">
            <v>2384719.87</v>
          </cell>
        </row>
        <row r="59">
          <cell r="B59">
            <v>1148571.8500000006</v>
          </cell>
        </row>
        <row r="66">
          <cell r="B66">
            <v>821.8500000000931</v>
          </cell>
        </row>
        <row r="70">
          <cell r="B70">
            <v>7131750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7131750</v>
          </cell>
          <cell r="J70">
            <v>0</v>
          </cell>
          <cell r="K70">
            <v>0</v>
          </cell>
        </row>
        <row r="72">
          <cell r="B72">
            <v>3598458.28</v>
          </cell>
        </row>
      </sheetData>
      <sheetData sheetId="14">
        <row r="1">
          <cell r="B1" t="str">
            <v>WA044</v>
          </cell>
          <cell r="E1" t="str">
            <v>In-line Bag Screening, Phase 1 and 2</v>
          </cell>
        </row>
        <row r="2">
          <cell r="E2" t="str">
            <v>Tim Kipp</v>
          </cell>
        </row>
        <row r="3">
          <cell r="E3">
            <v>2002</v>
          </cell>
          <cell r="F3" t="str">
            <v>Adopted Budget</v>
          </cell>
        </row>
        <row r="4">
          <cell r="E4">
            <v>2013</v>
          </cell>
        </row>
        <row r="73">
          <cell r="B73">
            <v>34035741.239999995</v>
          </cell>
        </row>
        <row r="75">
          <cell r="B75">
            <v>9345352.68</v>
          </cell>
        </row>
        <row r="77">
          <cell r="B77">
            <v>24690388.559999995</v>
          </cell>
        </row>
        <row r="84">
          <cell r="B84">
            <v>15609314</v>
          </cell>
        </row>
        <row r="88">
          <cell r="B88">
            <v>52088130</v>
          </cell>
          <cell r="D88">
            <v>0</v>
          </cell>
          <cell r="E88">
            <v>26236300</v>
          </cell>
          <cell r="F88">
            <v>289500</v>
          </cell>
          <cell r="G88">
            <v>393312</v>
          </cell>
          <cell r="H88">
            <v>17289018</v>
          </cell>
          <cell r="I88">
            <v>7880000</v>
          </cell>
          <cell r="J88">
            <v>0</v>
          </cell>
          <cell r="K88">
            <v>0</v>
          </cell>
        </row>
      </sheetData>
      <sheetData sheetId="18">
        <row r="1">
          <cell r="B1" t="str">
            <v>WA048</v>
          </cell>
          <cell r="D1" t="str">
            <v>D Concourse Improvements</v>
          </cell>
        </row>
        <row r="2">
          <cell r="D2" t="str">
            <v>Ed Baisch</v>
          </cell>
        </row>
        <row r="3">
          <cell r="D3">
            <v>2003</v>
          </cell>
          <cell r="E3" t="str">
            <v>Adopted Budget</v>
          </cell>
        </row>
        <row r="4">
          <cell r="D4">
            <v>2012</v>
          </cell>
        </row>
        <row r="70">
          <cell r="B70">
            <v>18539494.88</v>
          </cell>
        </row>
        <row r="74">
          <cell r="B74">
            <v>10255</v>
          </cell>
        </row>
        <row r="76">
          <cell r="B76">
            <v>1457830.1199999996</v>
          </cell>
        </row>
        <row r="83">
          <cell r="B83">
            <v>9820.120000001043</v>
          </cell>
        </row>
        <row r="87">
          <cell r="B87">
            <v>20007580</v>
          </cell>
          <cell r="D87">
            <v>0</v>
          </cell>
          <cell r="E87">
            <v>10791950</v>
          </cell>
          <cell r="F87">
            <v>318000</v>
          </cell>
          <cell r="G87">
            <v>0</v>
          </cell>
          <cell r="H87">
            <v>0</v>
          </cell>
          <cell r="I87">
            <v>8522630</v>
          </cell>
          <cell r="J87">
            <v>375000</v>
          </cell>
          <cell r="K87">
            <v>0</v>
          </cell>
        </row>
      </sheetData>
      <sheetData sheetId="19">
        <row r="1">
          <cell r="C1" t="str">
            <v>WA061</v>
          </cell>
          <cell r="E1" t="str">
            <v>E Concourse Stem Remodeling &amp; Electrical</v>
          </cell>
        </row>
        <row r="2">
          <cell r="E2" t="str">
            <v>Ed Baisch</v>
          </cell>
        </row>
        <row r="3">
          <cell r="E3">
            <v>2004</v>
          </cell>
          <cell r="F3" t="str">
            <v>Adopted Budget</v>
          </cell>
        </row>
        <row r="4">
          <cell r="E4">
            <v>2011</v>
          </cell>
        </row>
        <row r="64">
          <cell r="C64">
            <v>10677224.08</v>
          </cell>
        </row>
        <row r="68">
          <cell r="C68">
            <v>27707.19</v>
          </cell>
        </row>
        <row r="70">
          <cell r="C70">
            <v>325367.7299999994</v>
          </cell>
        </row>
        <row r="77">
          <cell r="C77">
            <v>6842.729999999927</v>
          </cell>
        </row>
        <row r="80">
          <cell r="C80">
            <v>11030299</v>
          </cell>
          <cell r="E80">
            <v>9455299</v>
          </cell>
          <cell r="F80">
            <v>17000</v>
          </cell>
          <cell r="G80">
            <v>4000</v>
          </cell>
          <cell r="H80">
            <v>0</v>
          </cell>
          <cell r="I80">
            <v>0</v>
          </cell>
          <cell r="J80">
            <v>350000</v>
          </cell>
          <cell r="K80">
            <v>1204000</v>
          </cell>
          <cell r="L80">
            <v>0</v>
          </cell>
        </row>
      </sheetData>
      <sheetData sheetId="20">
        <row r="2">
          <cell r="B2" t="str">
            <v>WA064</v>
          </cell>
          <cell r="D2" t="str">
            <v>Phase II Mitigation Program</v>
          </cell>
        </row>
        <row r="3">
          <cell r="D3" t="str">
            <v>Kim Berry</v>
          </cell>
        </row>
        <row r="4">
          <cell r="D4">
            <v>40071</v>
          </cell>
          <cell r="E4" t="str">
            <v>Budget</v>
          </cell>
        </row>
        <row r="5">
          <cell r="D5" t="str">
            <v>2014</v>
          </cell>
        </row>
        <row r="48">
          <cell r="B48">
            <v>9964878.99</v>
          </cell>
        </row>
        <row r="52">
          <cell r="B52">
            <v>2556450.78</v>
          </cell>
        </row>
        <row r="54">
          <cell r="B54">
            <v>15231270.229999999</v>
          </cell>
        </row>
        <row r="62">
          <cell r="B62">
            <v>0.22999999998137355</v>
          </cell>
        </row>
        <row r="67">
          <cell r="B67">
            <v>27752600</v>
          </cell>
          <cell r="D67">
            <v>0</v>
          </cell>
          <cell r="E67">
            <v>0</v>
          </cell>
          <cell r="F67">
            <v>0</v>
          </cell>
          <cell r="G67">
            <v>2775260</v>
          </cell>
          <cell r="H67">
            <v>22202080</v>
          </cell>
          <cell r="I67">
            <v>2775260</v>
          </cell>
          <cell r="J67">
            <v>0</v>
          </cell>
        </row>
      </sheetData>
      <sheetData sheetId="22">
        <row r="1">
          <cell r="B1" t="str">
            <v>WA072</v>
          </cell>
          <cell r="D1" t="str">
            <v>LJT Runway Crack Repair and Sealcoating</v>
          </cell>
        </row>
        <row r="2">
          <cell r="D2" t="str">
            <v>Paul Montalto</v>
          </cell>
        </row>
        <row r="3">
          <cell r="D3">
            <v>2006</v>
          </cell>
          <cell r="E3" t="str">
            <v>Adopted Budget</v>
          </cell>
        </row>
        <row r="4">
          <cell r="D4">
            <v>2012</v>
          </cell>
        </row>
        <row r="57">
          <cell r="B57">
            <v>247806.24</v>
          </cell>
        </row>
        <row r="59">
          <cell r="B59">
            <v>969862.0500000003</v>
          </cell>
        </row>
        <row r="66">
          <cell r="B66">
            <v>1040210.1000000001</v>
          </cell>
        </row>
        <row r="69">
          <cell r="B69">
            <v>2256270</v>
          </cell>
          <cell r="D69">
            <v>0</v>
          </cell>
          <cell r="E69">
            <v>0</v>
          </cell>
          <cell r="F69">
            <v>0</v>
          </cell>
          <cell r="G69">
            <v>59525</v>
          </cell>
          <cell r="H69">
            <v>2135220</v>
          </cell>
          <cell r="I69">
            <v>35750</v>
          </cell>
          <cell r="J69">
            <v>25775</v>
          </cell>
          <cell r="K69">
            <v>0</v>
          </cell>
        </row>
        <row r="71">
          <cell r="B71">
            <v>1038601.71</v>
          </cell>
        </row>
      </sheetData>
      <sheetData sheetId="26">
        <row r="1">
          <cell r="B1" t="str">
            <v>WA094</v>
          </cell>
          <cell r="D1" t="str">
            <v>Runway Safety Area Improvements - RSA-Runway 1L, 19R, 7R and 25L - Design</v>
          </cell>
        </row>
        <row r="2">
          <cell r="D2" t="str">
            <v>Jim Zsebe</v>
          </cell>
        </row>
        <row r="3">
          <cell r="D3">
            <v>2005</v>
          </cell>
          <cell r="E3" t="str">
            <v>Adopted Budget</v>
          </cell>
        </row>
        <row r="4">
          <cell r="D4">
            <v>2013</v>
          </cell>
        </row>
        <row r="20">
          <cell r="B20">
            <v>36482500</v>
          </cell>
        </row>
        <row r="31">
          <cell r="B31">
            <v>56697731.15</v>
          </cell>
        </row>
        <row r="42">
          <cell r="B42">
            <v>37537472</v>
          </cell>
        </row>
        <row r="61">
          <cell r="B61">
            <v>3115983.61</v>
          </cell>
        </row>
        <row r="67">
          <cell r="B67">
            <v>10005353.84</v>
          </cell>
        </row>
        <row r="69">
          <cell r="B69">
            <v>4200903.400000002</v>
          </cell>
        </row>
        <row r="76">
          <cell r="B76">
            <v>141982.40000000224</v>
          </cell>
        </row>
        <row r="80">
          <cell r="D80">
            <v>0</v>
          </cell>
          <cell r="E80">
            <v>10711184</v>
          </cell>
          <cell r="F80">
            <v>0</v>
          </cell>
          <cell r="G80">
            <v>8624434</v>
          </cell>
          <cell r="H80">
            <v>53736604</v>
          </cell>
          <cell r="I80">
            <v>947750</v>
          </cell>
          <cell r="J80">
            <v>0</v>
          </cell>
          <cell r="L80">
            <v>0</v>
          </cell>
        </row>
      </sheetData>
      <sheetData sheetId="27">
        <row r="2">
          <cell r="B2" t="str">
            <v>WA095</v>
          </cell>
          <cell r="D2" t="str">
            <v>Terminal Cable Tray System</v>
          </cell>
        </row>
        <row r="3">
          <cell r="D3" t="str">
            <v>Wilfredo Rivera</v>
          </cell>
        </row>
        <row r="4">
          <cell r="D4">
            <v>40071</v>
          </cell>
          <cell r="E4" t="str">
            <v>transfer</v>
          </cell>
        </row>
        <row r="5">
          <cell r="D5" t="str">
            <v>2011</v>
          </cell>
        </row>
        <row r="20">
          <cell r="D20">
            <v>0</v>
          </cell>
        </row>
        <row r="46">
          <cell r="B46">
            <v>266258.08</v>
          </cell>
        </row>
        <row r="50">
          <cell r="B50">
            <v>11617.76</v>
          </cell>
        </row>
        <row r="52">
          <cell r="B52">
            <v>69124.15999999999</v>
          </cell>
        </row>
        <row r="60">
          <cell r="B60">
            <v>34316.15999999998</v>
          </cell>
        </row>
        <row r="65">
          <cell r="B65">
            <v>347000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347000</v>
          </cell>
          <cell r="K65">
            <v>0</v>
          </cell>
        </row>
      </sheetData>
      <sheetData sheetId="28">
        <row r="2">
          <cell r="B2" t="str">
            <v>WA096</v>
          </cell>
          <cell r="D2" t="str">
            <v>Parking Structure Relighting</v>
          </cell>
        </row>
        <row r="3">
          <cell r="D3" t="str">
            <v>Tim Kipp</v>
          </cell>
        </row>
        <row r="4">
          <cell r="D4">
            <v>40071</v>
          </cell>
          <cell r="E4" t="str">
            <v>transfer</v>
          </cell>
        </row>
        <row r="5">
          <cell r="D5" t="str">
            <v>2012</v>
          </cell>
        </row>
        <row r="47">
          <cell r="B47">
            <v>363511.81999999995</v>
          </cell>
        </row>
        <row r="51">
          <cell r="B51">
            <v>57623.36</v>
          </cell>
        </row>
        <row r="53">
          <cell r="B53">
            <v>1389864.8199999998</v>
          </cell>
        </row>
        <row r="56">
          <cell r="B56">
            <v>431078</v>
          </cell>
        </row>
        <row r="66">
          <cell r="B66">
            <v>1811000</v>
          </cell>
          <cell r="E66">
            <v>1616000</v>
          </cell>
          <cell r="F66">
            <v>0</v>
          </cell>
          <cell r="G66">
            <v>0</v>
          </cell>
          <cell r="H66">
            <v>0</v>
          </cell>
          <cell r="I66">
            <v>195000</v>
          </cell>
          <cell r="J66">
            <v>0</v>
          </cell>
        </row>
      </sheetData>
      <sheetData sheetId="31">
        <row r="1">
          <cell r="B1" t="str">
            <v>WA100</v>
          </cell>
          <cell r="D1" t="str">
            <v>Security Sys Fiber Optic Cable Replacement</v>
          </cell>
        </row>
        <row r="2">
          <cell r="E2" t="str">
            <v>Steve Dragosz</v>
          </cell>
        </row>
        <row r="3">
          <cell r="E3">
            <v>39028</v>
          </cell>
          <cell r="F3" t="str">
            <v>adopted budget</v>
          </cell>
        </row>
        <row r="4">
          <cell r="E4" t="str">
            <v>2010</v>
          </cell>
        </row>
        <row r="53">
          <cell r="B53">
            <v>1721861.06</v>
          </cell>
        </row>
        <row r="57">
          <cell r="B57">
            <v>0</v>
          </cell>
        </row>
        <row r="59">
          <cell r="B59">
            <v>105138.93999999999</v>
          </cell>
        </row>
        <row r="67">
          <cell r="B67">
            <v>-0.060000000055879354</v>
          </cell>
        </row>
        <row r="70">
          <cell r="B70">
            <v>1827000</v>
          </cell>
          <cell r="D70">
            <v>0</v>
          </cell>
          <cell r="E70">
            <v>0</v>
          </cell>
          <cell r="F70">
            <v>0</v>
          </cell>
          <cell r="G70">
            <v>186375</v>
          </cell>
          <cell r="H70">
            <v>1118250</v>
          </cell>
          <cell r="I70">
            <v>522375</v>
          </cell>
          <cell r="J70">
            <v>0</v>
          </cell>
          <cell r="K70">
            <v>0</v>
          </cell>
        </row>
      </sheetData>
      <sheetData sheetId="36">
        <row r="1">
          <cell r="B1" t="str">
            <v>WA108</v>
          </cell>
          <cell r="D1" t="str">
            <v>HVAC Equipment Replacement</v>
          </cell>
        </row>
        <row r="2">
          <cell r="D2" t="str">
            <v>V. Mehla</v>
          </cell>
        </row>
        <row r="3">
          <cell r="D3">
            <v>38868</v>
          </cell>
          <cell r="E3" t="str">
            <v>Budget</v>
          </cell>
        </row>
        <row r="4">
          <cell r="D4" t="str">
            <v>2011</v>
          </cell>
        </row>
        <row r="54">
          <cell r="B54">
            <v>6624245.03</v>
          </cell>
        </row>
        <row r="58">
          <cell r="B58">
            <v>0</v>
          </cell>
        </row>
        <row r="60">
          <cell r="B60">
            <v>235154.96999999962</v>
          </cell>
        </row>
        <row r="67">
          <cell r="B67">
            <v>99027.96999999974</v>
          </cell>
        </row>
        <row r="71">
          <cell r="B71">
            <v>6859400</v>
          </cell>
          <cell r="D71">
            <v>6412700</v>
          </cell>
          <cell r="E71">
            <v>0</v>
          </cell>
          <cell r="F71">
            <v>46700</v>
          </cell>
          <cell r="G71">
            <v>0</v>
          </cell>
          <cell r="H71">
            <v>0</v>
          </cell>
          <cell r="I71">
            <v>0</v>
          </cell>
          <cell r="J71">
            <v>400000</v>
          </cell>
          <cell r="K71">
            <v>0</v>
          </cell>
        </row>
      </sheetData>
      <sheetData sheetId="37">
        <row r="1">
          <cell r="B1" t="str">
            <v>WA122</v>
          </cell>
          <cell r="D1" t="str">
            <v>Airfield Pavement Rehabilitation</v>
          </cell>
        </row>
        <row r="2">
          <cell r="E2" t="str">
            <v>Paul Montalto</v>
          </cell>
        </row>
        <row r="3">
          <cell r="E3">
            <v>39028</v>
          </cell>
          <cell r="F3" t="str">
            <v>adopted budget</v>
          </cell>
        </row>
        <row r="4">
          <cell r="E4" t="str">
            <v>2012</v>
          </cell>
        </row>
        <row r="56">
          <cell r="B56">
            <v>4053208.47</v>
          </cell>
        </row>
        <row r="60">
          <cell r="B60">
            <v>967052.12</v>
          </cell>
        </row>
        <row r="62">
          <cell r="B62">
            <v>154839.4099999998</v>
          </cell>
        </row>
        <row r="70">
          <cell r="B70">
            <v>10118.4099999998</v>
          </cell>
        </row>
        <row r="74">
          <cell r="B74">
            <v>5175100</v>
          </cell>
          <cell r="D74">
            <v>0</v>
          </cell>
          <cell r="E74">
            <v>0</v>
          </cell>
          <cell r="F74">
            <v>0</v>
          </cell>
          <cell r="G74">
            <v>552625</v>
          </cell>
          <cell r="H74">
            <v>3315750</v>
          </cell>
          <cell r="I74">
            <v>816725</v>
          </cell>
          <cell r="J74">
            <v>490000</v>
          </cell>
        </row>
      </sheetData>
      <sheetData sheetId="38">
        <row r="1">
          <cell r="B1" t="str">
            <v>WA123</v>
          </cell>
          <cell r="D1" t="str">
            <v>Airfield Safety Improvements</v>
          </cell>
        </row>
        <row r="2">
          <cell r="E2" t="str">
            <v>Tim Kipp</v>
          </cell>
        </row>
        <row r="3">
          <cell r="E3">
            <v>39028</v>
          </cell>
          <cell r="F3" t="str">
            <v>adopted budget</v>
          </cell>
        </row>
        <row r="4">
          <cell r="E4" t="str">
            <v>2012</v>
          </cell>
        </row>
        <row r="55">
          <cell r="B55">
            <v>2284229.49</v>
          </cell>
        </row>
        <row r="59">
          <cell r="B59">
            <v>0</v>
          </cell>
        </row>
        <row r="61">
          <cell r="B61">
            <v>35770.50999999995</v>
          </cell>
        </row>
        <row r="69">
          <cell r="B69">
            <v>0</v>
          </cell>
        </row>
        <row r="72">
          <cell r="B72">
            <v>2320000</v>
          </cell>
          <cell r="D72">
            <v>0</v>
          </cell>
          <cell r="E72">
            <v>0</v>
          </cell>
          <cell r="F72">
            <v>0</v>
          </cell>
          <cell r="G72">
            <v>289500</v>
          </cell>
          <cell r="H72">
            <v>1737000</v>
          </cell>
          <cell r="I72">
            <v>165250</v>
          </cell>
          <cell r="J72">
            <v>128250</v>
          </cell>
          <cell r="K72">
            <v>0</v>
          </cell>
        </row>
      </sheetData>
      <sheetData sheetId="39">
        <row r="1">
          <cell r="B1" t="str">
            <v>WA124</v>
          </cell>
        </row>
        <row r="2">
          <cell r="D2" t="str">
            <v>Install Ground Power Units&amp; Preconditioned Air</v>
          </cell>
        </row>
        <row r="3">
          <cell r="E3" t="str">
            <v>Ed Baisch</v>
          </cell>
        </row>
        <row r="4">
          <cell r="E4">
            <v>39389</v>
          </cell>
          <cell r="F4" t="str">
            <v>Adopted Budget</v>
          </cell>
        </row>
        <row r="5">
          <cell r="E5" t="str">
            <v>2011</v>
          </cell>
        </row>
        <row r="52">
          <cell r="B52">
            <v>1011651.8099999999</v>
          </cell>
        </row>
        <row r="56">
          <cell r="B56">
            <v>408113.67</v>
          </cell>
        </row>
        <row r="58">
          <cell r="B58">
            <v>1070634.5200000003</v>
          </cell>
        </row>
        <row r="66">
          <cell r="B66">
            <v>93182.52000000008</v>
          </cell>
        </row>
        <row r="70">
          <cell r="B70">
            <v>2490400</v>
          </cell>
          <cell r="D70">
            <v>0</v>
          </cell>
          <cell r="E70">
            <v>0</v>
          </cell>
          <cell r="F70">
            <v>0</v>
          </cell>
          <cell r="G70">
            <v>278625</v>
          </cell>
          <cell r="H70">
            <v>1923750</v>
          </cell>
          <cell r="I70">
            <v>288025</v>
          </cell>
          <cell r="J70">
            <v>0</v>
          </cell>
          <cell r="K70">
            <v>0</v>
          </cell>
        </row>
      </sheetData>
      <sheetData sheetId="40">
        <row r="1">
          <cell r="B1" t="str">
            <v>WA125</v>
          </cell>
        </row>
        <row r="2">
          <cell r="D2" t="str">
            <v>Security and Wildlife Perimeter Fence</v>
          </cell>
        </row>
        <row r="3">
          <cell r="E3" t="str">
            <v>Paul Montalto</v>
          </cell>
        </row>
        <row r="4">
          <cell r="E4">
            <v>39389</v>
          </cell>
          <cell r="F4" t="str">
            <v>Adopted Budget</v>
          </cell>
        </row>
        <row r="5">
          <cell r="E5" t="str">
            <v>2012</v>
          </cell>
        </row>
        <row r="53">
          <cell r="B53">
            <v>773248.11</v>
          </cell>
        </row>
        <row r="57">
          <cell r="B57">
            <v>162868.6</v>
          </cell>
        </row>
        <row r="59">
          <cell r="B59">
            <v>245333.29</v>
          </cell>
        </row>
        <row r="67">
          <cell r="B67">
            <v>8525.290000000008</v>
          </cell>
        </row>
        <row r="71">
          <cell r="B71">
            <v>1181450</v>
          </cell>
          <cell r="D71">
            <v>0</v>
          </cell>
          <cell r="E71">
            <v>0</v>
          </cell>
          <cell r="F71">
            <v>0</v>
          </cell>
          <cell r="G71">
            <v>147750</v>
          </cell>
          <cell r="H71">
            <v>886500</v>
          </cell>
          <cell r="I71">
            <v>147200</v>
          </cell>
          <cell r="J71">
            <v>0</v>
          </cell>
          <cell r="K71">
            <v>0</v>
          </cell>
        </row>
      </sheetData>
      <sheetData sheetId="42">
        <row r="1">
          <cell r="B1" t="str">
            <v>WA127</v>
          </cell>
        </row>
        <row r="2">
          <cell r="D2" t="str">
            <v>GMIA Terminal Expansion Design Study</v>
          </cell>
        </row>
        <row r="3">
          <cell r="E3" t="str">
            <v>Mac Malas</v>
          </cell>
        </row>
        <row r="4">
          <cell r="E4">
            <v>39389</v>
          </cell>
          <cell r="F4" t="str">
            <v>Adopted Budget</v>
          </cell>
        </row>
        <row r="5">
          <cell r="E5" t="str">
            <v>2016</v>
          </cell>
        </row>
        <row r="31">
          <cell r="B31">
            <v>500000</v>
          </cell>
        </row>
        <row r="34">
          <cell r="B34">
            <v>0</v>
          </cell>
        </row>
        <row r="50">
          <cell r="B50">
            <v>0</v>
          </cell>
        </row>
        <row r="54">
          <cell r="B54">
            <v>0</v>
          </cell>
        </row>
        <row r="69">
          <cell r="B69">
            <v>500000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500000</v>
          </cell>
          <cell r="J69">
            <v>0</v>
          </cell>
          <cell r="K69">
            <v>0</v>
          </cell>
        </row>
      </sheetData>
      <sheetData sheetId="44">
        <row r="1">
          <cell r="B1" t="str">
            <v>WA130</v>
          </cell>
        </row>
        <row r="2">
          <cell r="D2" t="str">
            <v>Noise Barrier Study</v>
          </cell>
        </row>
        <row r="3">
          <cell r="E3" t="str">
            <v>Kim Berry</v>
          </cell>
        </row>
        <row r="4">
          <cell r="E4">
            <v>39389</v>
          </cell>
          <cell r="F4" t="str">
            <v>Adopted Budget</v>
          </cell>
        </row>
        <row r="5">
          <cell r="E5" t="str">
            <v>2011</v>
          </cell>
        </row>
        <row r="49">
          <cell r="B49">
            <v>1000</v>
          </cell>
        </row>
        <row r="53">
          <cell r="B53">
            <v>0</v>
          </cell>
        </row>
        <row r="55">
          <cell r="B55">
            <v>355000</v>
          </cell>
        </row>
        <row r="63">
          <cell r="B63">
            <v>0</v>
          </cell>
        </row>
        <row r="67">
          <cell r="B67">
            <v>356000</v>
          </cell>
          <cell r="D67">
            <v>0</v>
          </cell>
          <cell r="E67">
            <v>0</v>
          </cell>
          <cell r="F67">
            <v>0</v>
          </cell>
          <cell r="G67">
            <v>35510</v>
          </cell>
          <cell r="H67">
            <v>284080</v>
          </cell>
          <cell r="I67">
            <v>36410</v>
          </cell>
          <cell r="J67">
            <v>0</v>
          </cell>
          <cell r="K67">
            <v>0</v>
          </cell>
        </row>
      </sheetData>
      <sheetData sheetId="45">
        <row r="1">
          <cell r="B1" t="str">
            <v>WA131</v>
          </cell>
        </row>
        <row r="2">
          <cell r="D2" t="str">
            <v>Part 150: Ramp Electrification</v>
          </cell>
        </row>
        <row r="3">
          <cell r="E3" t="str">
            <v>Ed Baisch</v>
          </cell>
        </row>
        <row r="4">
          <cell r="E4">
            <v>39389</v>
          </cell>
          <cell r="F4" t="str">
            <v>Adopted Budget</v>
          </cell>
        </row>
        <row r="5">
          <cell r="E5" t="str">
            <v>2012</v>
          </cell>
        </row>
        <row r="49">
          <cell r="B49">
            <v>0</v>
          </cell>
        </row>
        <row r="55">
          <cell r="B55">
            <v>458000</v>
          </cell>
        </row>
        <row r="63">
          <cell r="B63">
            <v>0</v>
          </cell>
        </row>
        <row r="67">
          <cell r="B67">
            <v>458000</v>
          </cell>
          <cell r="D67">
            <v>0</v>
          </cell>
          <cell r="E67">
            <v>0</v>
          </cell>
          <cell r="F67">
            <v>0</v>
          </cell>
          <cell r="G67">
            <v>50562</v>
          </cell>
          <cell r="H67">
            <v>357375</v>
          </cell>
          <cell r="I67">
            <v>50063</v>
          </cell>
          <cell r="J67">
            <v>0</v>
          </cell>
          <cell r="K67">
            <v>0</v>
          </cell>
        </row>
      </sheetData>
      <sheetData sheetId="46">
        <row r="2">
          <cell r="B2" t="str">
            <v>WA133</v>
          </cell>
          <cell r="D2" t="str">
            <v>D Hammerhead Restroom Remodel</v>
          </cell>
        </row>
        <row r="3">
          <cell r="D3" t="str">
            <v>J. Zsebe</v>
          </cell>
        </row>
        <row r="4">
          <cell r="D4">
            <v>39763</v>
          </cell>
          <cell r="E4" t="str">
            <v>Adopted Budget</v>
          </cell>
        </row>
        <row r="5">
          <cell r="D5" t="str">
            <v>2012</v>
          </cell>
        </row>
        <row r="53">
          <cell r="B53">
            <v>59184.3</v>
          </cell>
        </row>
        <row r="55">
          <cell r="B55">
            <v>1177092.37</v>
          </cell>
        </row>
        <row r="63">
          <cell r="B63">
            <v>0.37000000015541445</v>
          </cell>
        </row>
        <row r="66">
          <cell r="B66">
            <v>1174723.3299999998</v>
          </cell>
        </row>
        <row r="68">
          <cell r="B68">
            <v>2411000</v>
          </cell>
          <cell r="D68">
            <v>2190000</v>
          </cell>
          <cell r="E68">
            <v>0</v>
          </cell>
          <cell r="F68">
            <v>0</v>
          </cell>
          <cell r="G68">
            <v>0</v>
          </cell>
          <cell r="H68">
            <v>221000</v>
          </cell>
          <cell r="I68">
            <v>0</v>
          </cell>
          <cell r="J68">
            <v>0</v>
          </cell>
        </row>
      </sheetData>
      <sheetData sheetId="48">
        <row r="1">
          <cell r="B1" t="str">
            <v>WA135</v>
          </cell>
        </row>
        <row r="2">
          <cell r="D2" t="str">
            <v>Runway 1L/19R &amp; 7R/25L Intersection</v>
          </cell>
        </row>
        <row r="3">
          <cell r="E3" t="str">
            <v>Ed Baisch</v>
          </cell>
        </row>
        <row r="4">
          <cell r="E4">
            <v>39729</v>
          </cell>
          <cell r="F4" t="str">
            <v>Transfer</v>
          </cell>
        </row>
        <row r="5">
          <cell r="E5" t="str">
            <v>2013</v>
          </cell>
        </row>
        <row r="55">
          <cell r="B55">
            <v>5825559.07</v>
          </cell>
        </row>
        <row r="59">
          <cell r="B59">
            <v>4834596.59</v>
          </cell>
        </row>
        <row r="61">
          <cell r="B61">
            <v>4037912.880000001</v>
          </cell>
        </row>
        <row r="69">
          <cell r="B69">
            <v>20588.33999999985</v>
          </cell>
        </row>
        <row r="73">
          <cell r="B73">
            <v>13641458</v>
          </cell>
          <cell r="D73">
            <v>0</v>
          </cell>
          <cell r="E73">
            <v>0</v>
          </cell>
          <cell r="F73">
            <v>0</v>
          </cell>
          <cell r="G73">
            <v>1709045</v>
          </cell>
          <cell r="H73">
            <v>10244184</v>
          </cell>
          <cell r="I73">
            <v>1688229</v>
          </cell>
          <cell r="J73">
            <v>0</v>
          </cell>
          <cell r="K73">
            <v>0</v>
          </cell>
        </row>
      </sheetData>
      <sheetData sheetId="51">
        <row r="2">
          <cell r="B2" t="str">
            <v>WA139</v>
          </cell>
          <cell r="D2" t="str">
            <v>Redundant Main Electrical Feed </v>
          </cell>
        </row>
        <row r="3">
          <cell r="D3" t="str">
            <v>Jim Zsebe</v>
          </cell>
        </row>
        <row r="4">
          <cell r="D4">
            <v>39763</v>
          </cell>
          <cell r="F4" t="str">
            <v>Adopted Budget</v>
          </cell>
        </row>
        <row r="5">
          <cell r="D5" t="str">
            <v>2013 </v>
          </cell>
        </row>
        <row r="47">
          <cell r="B47">
            <v>428274.89999999997</v>
          </cell>
        </row>
        <row r="51">
          <cell r="B51">
            <v>36829.88</v>
          </cell>
        </row>
        <row r="53">
          <cell r="B53">
            <v>7581895.22</v>
          </cell>
        </row>
        <row r="61">
          <cell r="B61">
            <v>836.2200000000375</v>
          </cell>
        </row>
        <row r="66">
          <cell r="B66">
            <v>8047000</v>
          </cell>
          <cell r="D66">
            <v>0</v>
          </cell>
          <cell r="E66">
            <v>160500</v>
          </cell>
          <cell r="F66">
            <v>0</v>
          </cell>
          <cell r="G66">
            <v>0</v>
          </cell>
          <cell r="H66">
            <v>0</v>
          </cell>
          <cell r="I66">
            <v>4184000</v>
          </cell>
          <cell r="J66">
            <v>3702500</v>
          </cell>
          <cell r="K66">
            <v>0</v>
          </cell>
        </row>
      </sheetData>
      <sheetData sheetId="53">
        <row r="2">
          <cell r="B2" t="str">
            <v>WA141</v>
          </cell>
          <cell r="D2" t="str">
            <v>Admin BLDG Ground Level Build Out GMIA TRAINING FACILITY</v>
          </cell>
        </row>
        <row r="3">
          <cell r="D3" t="str">
            <v>Bernie Mielcarek</v>
          </cell>
        </row>
        <row r="4">
          <cell r="D4">
            <v>39763</v>
          </cell>
          <cell r="E4" t="str">
            <v>Adopted Budget</v>
          </cell>
        </row>
        <row r="5">
          <cell r="D5" t="str">
            <v>2013 </v>
          </cell>
        </row>
        <row r="54">
          <cell r="B54">
            <v>2754132.8800000004</v>
          </cell>
        </row>
        <row r="62">
          <cell r="B62">
            <v>9024.880000000005</v>
          </cell>
        </row>
        <row r="65">
          <cell r="B65">
            <v>97362.84</v>
          </cell>
        </row>
        <row r="67">
          <cell r="B67">
            <v>2904000</v>
          </cell>
          <cell r="D67">
            <v>2415000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489000</v>
          </cell>
          <cell r="J67">
            <v>0</v>
          </cell>
        </row>
      </sheetData>
      <sheetData sheetId="54">
        <row r="2">
          <cell r="B2" t="str">
            <v>WA142</v>
          </cell>
          <cell r="D2" t="str">
            <v>LJT Runway 15L - 33R Extension</v>
          </cell>
        </row>
        <row r="3">
          <cell r="D3" t="str">
            <v>Ed Baisch</v>
          </cell>
        </row>
        <row r="4">
          <cell r="D4">
            <v>39763</v>
          </cell>
          <cell r="E4" t="str">
            <v>Adopted Budget</v>
          </cell>
        </row>
        <row r="5">
          <cell r="D5" t="str">
            <v>2011</v>
          </cell>
        </row>
        <row r="48">
          <cell r="B48">
            <v>172682.13</v>
          </cell>
        </row>
        <row r="52">
          <cell r="B52">
            <v>30158.36</v>
          </cell>
        </row>
        <row r="54">
          <cell r="B54">
            <v>335159.50999999995</v>
          </cell>
        </row>
        <row r="62">
          <cell r="B62">
            <v>28808.509999999995</v>
          </cell>
        </row>
        <row r="67">
          <cell r="B67">
            <v>538000</v>
          </cell>
          <cell r="D67">
            <v>0</v>
          </cell>
          <cell r="E67">
            <v>0</v>
          </cell>
          <cell r="F67">
            <v>13450</v>
          </cell>
          <cell r="G67">
            <v>511100</v>
          </cell>
          <cell r="H67">
            <v>0</v>
          </cell>
          <cell r="I67">
            <v>13450</v>
          </cell>
          <cell r="J67">
            <v>0</v>
          </cell>
        </row>
      </sheetData>
      <sheetData sheetId="57">
        <row r="2">
          <cell r="B2" t="str">
            <v>WA145</v>
          </cell>
          <cell r="D2" t="str">
            <v>Runway  Guard Lights</v>
          </cell>
        </row>
        <row r="3">
          <cell r="D3" t="str">
            <v>T. Kipp</v>
          </cell>
        </row>
        <row r="4">
          <cell r="D4">
            <v>39763</v>
          </cell>
          <cell r="E4" t="str">
            <v>Transfers</v>
          </cell>
        </row>
        <row r="5">
          <cell r="D5" t="str">
            <v>2012</v>
          </cell>
        </row>
        <row r="53">
          <cell r="B53">
            <v>0</v>
          </cell>
        </row>
        <row r="55">
          <cell r="B55">
            <v>1884927.9400000002</v>
          </cell>
        </row>
        <row r="63">
          <cell r="B63">
            <v>11717.940000000177</v>
          </cell>
        </row>
        <row r="66">
          <cell r="B66">
            <v>1107072.0599999998</v>
          </cell>
        </row>
        <row r="68">
          <cell r="B68">
            <v>2992000</v>
          </cell>
          <cell r="D68">
            <v>1648000</v>
          </cell>
          <cell r="E68">
            <v>0</v>
          </cell>
          <cell r="F68">
            <v>168000</v>
          </cell>
          <cell r="G68">
            <v>1008000</v>
          </cell>
          <cell r="H68">
            <v>168000</v>
          </cell>
          <cell r="I68">
            <v>0</v>
          </cell>
          <cell r="J68">
            <v>0</v>
          </cell>
        </row>
      </sheetData>
      <sheetData sheetId="59">
        <row r="2">
          <cell r="B2" t="str">
            <v>WA147</v>
          </cell>
          <cell r="D2" t="str">
            <v>Deicing pads at Cargo</v>
          </cell>
        </row>
        <row r="3">
          <cell r="D3" t="str">
            <v>Jim Zsebe</v>
          </cell>
        </row>
        <row r="4">
          <cell r="D4" t="str">
            <v>2011</v>
          </cell>
        </row>
        <row r="5">
          <cell r="D5" t="str">
            <v>2013</v>
          </cell>
        </row>
        <row r="46">
          <cell r="B46">
            <v>15526.68</v>
          </cell>
        </row>
        <row r="48">
          <cell r="B48">
            <v>84473.32</v>
          </cell>
        </row>
        <row r="52">
          <cell r="B52">
            <v>84473.32</v>
          </cell>
        </row>
        <row r="60">
          <cell r="B60">
            <v>0.31999999999970896</v>
          </cell>
        </row>
        <row r="65">
          <cell r="B65">
            <v>100000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100000</v>
          </cell>
          <cell r="J65">
            <v>0</v>
          </cell>
          <cell r="K65">
            <v>0</v>
          </cell>
        </row>
      </sheetData>
      <sheetData sheetId="60">
        <row r="2">
          <cell r="B2" t="str">
            <v>WA148</v>
          </cell>
          <cell r="D2" t="str">
            <v>Expand Fleet Building</v>
          </cell>
        </row>
        <row r="3">
          <cell r="D3" t="str">
            <v>Paul Montalto</v>
          </cell>
        </row>
        <row r="4">
          <cell r="D4">
            <v>40179</v>
          </cell>
          <cell r="E4" t="str">
            <v>Budget</v>
          </cell>
        </row>
        <row r="5">
          <cell r="D5" t="str">
            <v>2012</v>
          </cell>
        </row>
        <row r="51">
          <cell r="B51">
            <v>341635.01</v>
          </cell>
        </row>
        <row r="53">
          <cell r="B53">
            <v>2828398.0200000005</v>
          </cell>
        </row>
        <row r="61">
          <cell r="B61">
            <v>0.02000000001862645</v>
          </cell>
        </row>
        <row r="64">
          <cell r="B64">
            <v>445966.97</v>
          </cell>
        </row>
        <row r="66">
          <cell r="B66">
            <v>3616000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3616000</v>
          </cell>
          <cell r="I66">
            <v>0</v>
          </cell>
          <cell r="J66">
            <v>0</v>
          </cell>
        </row>
      </sheetData>
      <sheetData sheetId="61">
        <row r="2">
          <cell r="B2" t="str">
            <v>WA149</v>
          </cell>
          <cell r="D2" t="str">
            <v>Snow Equipment Storage Building</v>
          </cell>
        </row>
        <row r="3">
          <cell r="D3" t="str">
            <v>Jim Zsebe</v>
          </cell>
        </row>
        <row r="4">
          <cell r="D4">
            <v>40179</v>
          </cell>
          <cell r="E4" t="str">
            <v>Budget</v>
          </cell>
        </row>
        <row r="5">
          <cell r="D5" t="str">
            <v>2012</v>
          </cell>
        </row>
        <row r="51">
          <cell r="B51">
            <v>494559.99</v>
          </cell>
        </row>
        <row r="53">
          <cell r="B53">
            <v>12531102.09</v>
          </cell>
        </row>
        <row r="61">
          <cell r="B61">
            <v>0.08999999996740371</v>
          </cell>
        </row>
        <row r="64">
          <cell r="B64">
            <v>576337.92</v>
          </cell>
        </row>
        <row r="66">
          <cell r="B66">
            <v>13602000</v>
          </cell>
          <cell r="D66">
            <v>0</v>
          </cell>
          <cell r="E66">
            <v>13272000</v>
          </cell>
          <cell r="F66">
            <v>0</v>
          </cell>
          <cell r="G66">
            <v>0</v>
          </cell>
          <cell r="H66">
            <v>0</v>
          </cell>
          <cell r="I66">
            <v>330000</v>
          </cell>
          <cell r="J66">
            <v>0</v>
          </cell>
        </row>
      </sheetData>
      <sheetData sheetId="62">
        <row r="2">
          <cell r="B2" t="str">
            <v>WA151</v>
          </cell>
          <cell r="D2" t="str">
            <v>Part 150  Noise Monitoring</v>
          </cell>
        </row>
        <row r="3">
          <cell r="D3" t="str">
            <v>Kim Berry</v>
          </cell>
        </row>
        <row r="4">
          <cell r="D4" t="str">
            <v>2013</v>
          </cell>
          <cell r="E4" t="str">
            <v>Budget</v>
          </cell>
        </row>
        <row r="5">
          <cell r="D5" t="str">
            <v>2013</v>
          </cell>
        </row>
        <row r="50">
          <cell r="B50">
            <v>0</v>
          </cell>
        </row>
        <row r="52">
          <cell r="B52">
            <v>2140000</v>
          </cell>
        </row>
        <row r="60">
          <cell r="B60">
            <v>0</v>
          </cell>
        </row>
        <row r="63">
          <cell r="B63">
            <v>0</v>
          </cell>
        </row>
        <row r="65">
          <cell r="B65">
            <v>2140000</v>
          </cell>
          <cell r="D65">
            <v>0</v>
          </cell>
          <cell r="E65">
            <v>0</v>
          </cell>
          <cell r="F65">
            <v>0</v>
          </cell>
          <cell r="G65">
            <v>214000</v>
          </cell>
          <cell r="H65">
            <v>1712000</v>
          </cell>
          <cell r="I65">
            <v>214000</v>
          </cell>
          <cell r="J65">
            <v>0</v>
          </cell>
          <cell r="K65">
            <v>0</v>
          </cell>
        </row>
      </sheetData>
      <sheetData sheetId="63">
        <row r="2">
          <cell r="B2" t="str">
            <v>WA152</v>
          </cell>
          <cell r="D2" t="str">
            <v>Part 150 Vacant land Acquisition</v>
          </cell>
        </row>
        <row r="3">
          <cell r="D3" t="str">
            <v>Kim Berry</v>
          </cell>
        </row>
        <row r="4">
          <cell r="D4" t="str">
            <v>2009</v>
          </cell>
          <cell r="E4" t="str">
            <v>Budget</v>
          </cell>
        </row>
        <row r="5">
          <cell r="D5" t="str">
            <v>2012</v>
          </cell>
        </row>
        <row r="52">
          <cell r="B52">
            <v>1560000</v>
          </cell>
        </row>
        <row r="60">
          <cell r="B60">
            <v>0</v>
          </cell>
        </row>
        <row r="63">
          <cell r="B63">
            <v>0</v>
          </cell>
        </row>
        <row r="65">
          <cell r="B65">
            <v>1560000</v>
          </cell>
          <cell r="D65">
            <v>0</v>
          </cell>
          <cell r="E65">
            <v>0</v>
          </cell>
          <cell r="F65">
            <v>0</v>
          </cell>
          <cell r="G65">
            <v>156000</v>
          </cell>
          <cell r="H65">
            <v>1248000</v>
          </cell>
          <cell r="I65">
            <v>156000</v>
          </cell>
          <cell r="J65">
            <v>0</v>
          </cell>
          <cell r="K65">
            <v>0</v>
          </cell>
        </row>
      </sheetData>
      <sheetData sheetId="64">
        <row r="2">
          <cell r="B2" t="str">
            <v>WA153</v>
          </cell>
          <cell r="D2" t="str">
            <v>Purchase Non-County owned jet bridges</v>
          </cell>
        </row>
        <row r="3">
          <cell r="D3" t="str">
            <v>Tom Heller</v>
          </cell>
          <cell r="F3" t="str">
            <v>Transfer  2009</v>
          </cell>
        </row>
        <row r="4">
          <cell r="D4">
            <v>2012</v>
          </cell>
          <cell r="F4" t="str">
            <v>Budget   </v>
          </cell>
        </row>
        <row r="5">
          <cell r="D5" t="str">
            <v>2014</v>
          </cell>
        </row>
        <row r="52">
          <cell r="B52">
            <v>0</v>
          </cell>
        </row>
        <row r="54">
          <cell r="B54">
            <v>8674740</v>
          </cell>
        </row>
        <row r="62">
          <cell r="B62">
            <v>0</v>
          </cell>
        </row>
        <row r="65">
          <cell r="B65">
            <v>1825260</v>
          </cell>
        </row>
        <row r="67">
          <cell r="B67">
            <v>10500000</v>
          </cell>
          <cell r="D67">
            <v>3000000</v>
          </cell>
          <cell r="E67">
            <v>2000000</v>
          </cell>
          <cell r="F67">
            <v>0</v>
          </cell>
          <cell r="G67">
            <v>0</v>
          </cell>
          <cell r="H67">
            <v>0</v>
          </cell>
          <cell r="I67">
            <v>5500000</v>
          </cell>
          <cell r="J67">
            <v>0</v>
          </cell>
          <cell r="K67">
            <v>0</v>
          </cell>
        </row>
      </sheetData>
      <sheetData sheetId="67">
        <row r="2">
          <cell r="B2" t="str">
            <v>WA158</v>
          </cell>
          <cell r="D2" t="str">
            <v>GMIA Deicing  Pad</v>
          </cell>
        </row>
        <row r="3">
          <cell r="D3" t="str">
            <v>Tim Kipp</v>
          </cell>
        </row>
        <row r="4">
          <cell r="D4" t="str">
            <v>2013</v>
          </cell>
          <cell r="E4" t="str">
            <v>Budget</v>
          </cell>
        </row>
        <row r="5">
          <cell r="D5" t="str">
            <v>2013</v>
          </cell>
        </row>
        <row r="44">
          <cell r="B44">
            <v>0</v>
          </cell>
        </row>
        <row r="52">
          <cell r="B52">
            <v>300000</v>
          </cell>
        </row>
        <row r="60">
          <cell r="B60">
            <v>0</v>
          </cell>
        </row>
        <row r="65">
          <cell r="B65">
            <v>300000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300000</v>
          </cell>
          <cell r="I65">
            <v>0</v>
          </cell>
          <cell r="J65">
            <v>0</v>
          </cell>
        </row>
      </sheetData>
      <sheetData sheetId="68">
        <row r="2">
          <cell r="B2" t="str">
            <v>WA160</v>
          </cell>
          <cell r="D2" t="str">
            <v>GMIA Narrow Band Conversion</v>
          </cell>
        </row>
        <row r="3">
          <cell r="D3" t="str">
            <v>Terry Blue  </v>
          </cell>
        </row>
        <row r="4">
          <cell r="D4" t="str">
            <v>2011</v>
          </cell>
          <cell r="E4" t="str">
            <v>Budget</v>
          </cell>
        </row>
        <row r="5">
          <cell r="D5" t="str">
            <v>2013</v>
          </cell>
        </row>
        <row r="48">
          <cell r="B48">
            <v>1663167.26</v>
          </cell>
        </row>
        <row r="52">
          <cell r="B52">
            <v>89552.32</v>
          </cell>
        </row>
        <row r="54">
          <cell r="B54">
            <v>247280.41999999993</v>
          </cell>
        </row>
        <row r="62">
          <cell r="B62">
            <v>0.41999999998370185</v>
          </cell>
        </row>
        <row r="67">
          <cell r="B67">
            <v>2000000</v>
          </cell>
          <cell r="D67">
            <v>2000000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</sheetData>
      <sheetData sheetId="69">
        <row r="2">
          <cell r="B2" t="str">
            <v>WA161</v>
          </cell>
          <cell r="D2" t="str">
            <v>GMIA Terminal Roadway Signage</v>
          </cell>
        </row>
        <row r="3">
          <cell r="D3" t="str">
            <v>Bernie Mielcarek</v>
          </cell>
        </row>
        <row r="4">
          <cell r="D4" t="str">
            <v>2011</v>
          </cell>
          <cell r="E4" t="str">
            <v>Budget</v>
          </cell>
        </row>
        <row r="5">
          <cell r="D5" t="str">
            <v>2013</v>
          </cell>
        </row>
        <row r="48">
          <cell r="B48">
            <v>143244.81</v>
          </cell>
        </row>
        <row r="52">
          <cell r="B52">
            <v>137445</v>
          </cell>
        </row>
        <row r="54">
          <cell r="B54">
            <v>2819310.19</v>
          </cell>
        </row>
        <row r="62">
          <cell r="B62">
            <v>70893.19</v>
          </cell>
        </row>
        <row r="67">
          <cell r="B67">
            <v>3100000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3100000</v>
          </cell>
          <cell r="I67">
            <v>0</v>
          </cell>
          <cell r="J67">
            <v>0</v>
          </cell>
        </row>
      </sheetData>
      <sheetData sheetId="70">
        <row r="2">
          <cell r="B2" t="str">
            <v>WA162</v>
          </cell>
          <cell r="D2" t="str">
            <v>GMIA CESSNA SERVICE APRON RECONSTRUCTION</v>
          </cell>
        </row>
        <row r="3">
          <cell r="D3" t="str">
            <v>Paul Montalto</v>
          </cell>
        </row>
        <row r="4">
          <cell r="D4" t="str">
            <v>2012</v>
          </cell>
          <cell r="E4" t="str">
            <v>Budget</v>
          </cell>
        </row>
        <row r="5">
          <cell r="D5" t="str">
            <v>2013</v>
          </cell>
        </row>
        <row r="47">
          <cell r="B47">
            <v>0</v>
          </cell>
        </row>
        <row r="51">
          <cell r="B51">
            <v>0</v>
          </cell>
        </row>
        <row r="53">
          <cell r="B53">
            <v>1116000</v>
          </cell>
        </row>
        <row r="56">
          <cell r="B56">
            <v>75000</v>
          </cell>
        </row>
        <row r="66">
          <cell r="B66">
            <v>1116000</v>
          </cell>
          <cell r="D66">
            <v>0</v>
          </cell>
          <cell r="E66">
            <v>0</v>
          </cell>
          <cell r="F66">
            <v>139500</v>
          </cell>
          <cell r="G66">
            <v>837000</v>
          </cell>
          <cell r="H66">
            <v>11875</v>
          </cell>
          <cell r="I66">
            <v>127625</v>
          </cell>
          <cell r="J66">
            <v>0</v>
          </cell>
        </row>
      </sheetData>
      <sheetData sheetId="71">
        <row r="2">
          <cell r="B2" t="str">
            <v>WA163</v>
          </cell>
          <cell r="D2" t="str">
            <v>GMIA PERIMETER ROAD BRIDGE OVER HOWELL AVENUE</v>
          </cell>
        </row>
        <row r="3">
          <cell r="D3" t="str">
            <v>Karl Stave</v>
          </cell>
        </row>
        <row r="4">
          <cell r="D4" t="str">
            <v>2012</v>
          </cell>
          <cell r="E4" t="str">
            <v>Budget</v>
          </cell>
        </row>
        <row r="5">
          <cell r="D5" t="str">
            <v>2013</v>
          </cell>
        </row>
        <row r="49">
          <cell r="B49">
            <v>403005.06</v>
          </cell>
        </row>
        <row r="53">
          <cell r="B53">
            <v>113742.31</v>
          </cell>
        </row>
        <row r="55">
          <cell r="B55">
            <v>5483252.63</v>
          </cell>
        </row>
        <row r="63">
          <cell r="B63">
            <v>0.6300000000046566</v>
          </cell>
        </row>
        <row r="68">
          <cell r="B68">
            <v>6000000</v>
          </cell>
          <cell r="D68">
            <v>0</v>
          </cell>
          <cell r="E68">
            <v>0</v>
          </cell>
          <cell r="F68">
            <v>750000</v>
          </cell>
          <cell r="G68">
            <v>4500000</v>
          </cell>
          <cell r="H68">
            <v>750000</v>
          </cell>
          <cell r="I68">
            <v>0</v>
          </cell>
          <cell r="J68">
            <v>0</v>
          </cell>
        </row>
      </sheetData>
      <sheetData sheetId="72">
        <row r="2">
          <cell r="B2" t="str">
            <v>WA165</v>
          </cell>
          <cell r="D2" t="str">
            <v>Taxiway B Reconstruction</v>
          </cell>
        </row>
        <row r="3">
          <cell r="D3" t="str">
            <v>Tim Kipp</v>
          </cell>
        </row>
        <row r="4">
          <cell r="D4" t="str">
            <v>2011</v>
          </cell>
          <cell r="E4" t="str">
            <v>Budget</v>
          </cell>
        </row>
        <row r="5">
          <cell r="D5" t="str">
            <v>2012</v>
          </cell>
        </row>
        <row r="47">
          <cell r="B47">
            <v>2736360.8600000003</v>
          </cell>
        </row>
        <row r="51">
          <cell r="B51">
            <v>4551.22</v>
          </cell>
        </row>
        <row r="53">
          <cell r="B53">
            <v>226087.91999999978</v>
          </cell>
        </row>
        <row r="61">
          <cell r="B61">
            <v>-320.08000000033553</v>
          </cell>
        </row>
        <row r="66">
          <cell r="B66">
            <v>2967000</v>
          </cell>
          <cell r="D66">
            <v>0</v>
          </cell>
          <cell r="E66">
            <v>0</v>
          </cell>
          <cell r="F66">
            <v>2373600</v>
          </cell>
          <cell r="G66">
            <v>0</v>
          </cell>
          <cell r="H66">
            <v>0</v>
          </cell>
          <cell r="I66">
            <v>593400</v>
          </cell>
          <cell r="J66">
            <v>0</v>
          </cell>
        </row>
      </sheetData>
      <sheetData sheetId="73">
        <row r="2">
          <cell r="B2" t="str">
            <v>WA166</v>
          </cell>
          <cell r="D2" t="str">
            <v>GMIA Perimeter Road Extension</v>
          </cell>
        </row>
        <row r="3">
          <cell r="D3" t="str">
            <v>Tim Kipp</v>
          </cell>
        </row>
        <row r="4">
          <cell r="D4">
            <v>40909</v>
          </cell>
          <cell r="E4" t="str">
            <v>Adopted Budget</v>
          </cell>
        </row>
        <row r="5">
          <cell r="D5" t="str">
            <v>2013</v>
          </cell>
        </row>
        <row r="47">
          <cell r="B47">
            <v>26519.22</v>
          </cell>
        </row>
        <row r="51">
          <cell r="B51">
            <v>12808.15</v>
          </cell>
        </row>
        <row r="53">
          <cell r="B53">
            <v>1060672.6300000001</v>
          </cell>
        </row>
        <row r="61">
          <cell r="B61">
            <v>19450.629999999997</v>
          </cell>
        </row>
        <row r="66">
          <cell r="B66">
            <v>1100000</v>
          </cell>
          <cell r="D66">
            <v>0</v>
          </cell>
          <cell r="E66">
            <v>0</v>
          </cell>
          <cell r="F66">
            <v>137500</v>
          </cell>
          <cell r="G66">
            <v>825000</v>
          </cell>
          <cell r="H66">
            <v>137500</v>
          </cell>
          <cell r="I66">
            <v>0</v>
          </cell>
        </row>
      </sheetData>
      <sheetData sheetId="74">
        <row r="2">
          <cell r="B2" t="str">
            <v>WA167</v>
          </cell>
          <cell r="D2" t="str">
            <v>GMIA Terminal Escalator Replacement</v>
          </cell>
        </row>
        <row r="3">
          <cell r="D3" t="str">
            <v>Pete Asfari</v>
          </cell>
        </row>
        <row r="4">
          <cell r="D4">
            <v>40909</v>
          </cell>
          <cell r="E4" t="str">
            <v>Adopted Budget</v>
          </cell>
        </row>
        <row r="5">
          <cell r="D5">
            <v>2013</v>
          </cell>
        </row>
        <row r="47">
          <cell r="B47">
            <v>237.60000000000002</v>
          </cell>
        </row>
        <row r="51">
          <cell r="B51">
            <v>0</v>
          </cell>
        </row>
        <row r="53">
          <cell r="B53">
            <v>599762.4</v>
          </cell>
        </row>
        <row r="61">
          <cell r="B61">
            <v>11449.4</v>
          </cell>
        </row>
        <row r="66">
          <cell r="B66">
            <v>600000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600000</v>
          </cell>
          <cell r="J66">
            <v>0</v>
          </cell>
        </row>
      </sheetData>
      <sheetData sheetId="75">
        <row r="2">
          <cell r="B2" t="str">
            <v>WA169</v>
          </cell>
          <cell r="D2" t="str">
            <v>LJT Runway and Taxiway Lights</v>
          </cell>
        </row>
        <row r="3">
          <cell r="D3" t="str">
            <v>Paul Montalto</v>
          </cell>
        </row>
        <row r="4">
          <cell r="D4">
            <v>40909</v>
          </cell>
          <cell r="E4" t="str">
            <v>Adopted Budget</v>
          </cell>
        </row>
        <row r="5">
          <cell r="D5" t="str">
            <v>2013</v>
          </cell>
        </row>
        <row r="47">
          <cell r="B47">
            <v>0</v>
          </cell>
        </row>
        <row r="51">
          <cell r="B51">
            <v>763.73</v>
          </cell>
        </row>
        <row r="53">
          <cell r="B53">
            <v>249236.27</v>
          </cell>
        </row>
        <row r="61">
          <cell r="B61">
            <v>20219.27</v>
          </cell>
        </row>
        <row r="66">
          <cell r="B66">
            <v>250000</v>
          </cell>
          <cell r="D66">
            <v>0</v>
          </cell>
          <cell r="E66">
            <v>0</v>
          </cell>
          <cell r="F66">
            <v>6250</v>
          </cell>
          <cell r="G66">
            <v>237500</v>
          </cell>
          <cell r="H66">
            <v>0</v>
          </cell>
          <cell r="I66">
            <v>6250</v>
          </cell>
        </row>
      </sheetData>
      <sheetData sheetId="77">
        <row r="2">
          <cell r="B2" t="str">
            <v>WA173</v>
          </cell>
          <cell r="D2" t="str">
            <v>GMIA Fuel Farm Electrical Service</v>
          </cell>
        </row>
        <row r="3">
          <cell r="D3" t="str">
            <v>Mary Turner</v>
          </cell>
        </row>
        <row r="4">
          <cell r="D4">
            <v>40909</v>
          </cell>
          <cell r="E4" t="str">
            <v>Adopted Budget</v>
          </cell>
        </row>
        <row r="5">
          <cell r="D5">
            <v>2013</v>
          </cell>
        </row>
        <row r="52">
          <cell r="B52">
            <v>0</v>
          </cell>
        </row>
        <row r="54">
          <cell r="B54">
            <v>150000</v>
          </cell>
        </row>
        <row r="62">
          <cell r="B62">
            <v>75000</v>
          </cell>
        </row>
        <row r="67">
          <cell r="B67">
            <v>150000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150000</v>
          </cell>
          <cell r="J67">
            <v>0</v>
          </cell>
        </row>
      </sheetData>
      <sheetData sheetId="78">
        <row r="2">
          <cell r="B2" t="str">
            <v>WA175</v>
          </cell>
          <cell r="D2" t="str">
            <v>GMIA  Concourse C Checkpoint</v>
          </cell>
        </row>
        <row r="3">
          <cell r="D3" t="str">
            <v>Ed Baisch</v>
          </cell>
        </row>
        <row r="4">
          <cell r="D4" t="str">
            <v>2011</v>
          </cell>
          <cell r="E4" t="str">
            <v>Fund Transfer</v>
          </cell>
        </row>
        <row r="5">
          <cell r="D5" t="str">
            <v>2013</v>
          </cell>
        </row>
        <row r="48">
          <cell r="B48">
            <v>313075.05</v>
          </cell>
        </row>
        <row r="52">
          <cell r="B52">
            <v>73921.8</v>
          </cell>
        </row>
        <row r="54">
          <cell r="B54">
            <v>85003.15000000001</v>
          </cell>
        </row>
        <row r="62">
          <cell r="B62">
            <v>14775.150000000009</v>
          </cell>
        </row>
        <row r="67">
          <cell r="B67">
            <v>472000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472000</v>
          </cell>
          <cell r="J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13"/>
    <pageSetUpPr fitToPage="1"/>
  </sheetPr>
  <dimension ref="A1:Z126"/>
  <sheetViews>
    <sheetView showZeros="0" tabSelected="1" zoomScale="85" zoomScaleNormal="85" workbookViewId="0" topLeftCell="A1">
      <pane xSplit="2" ySplit="4" topLeftCell="K32" activePane="bottomRight" state="frozen"/>
      <selection pane="topLeft" activeCell="M131" sqref="M131"/>
      <selection pane="topRight" activeCell="M131" sqref="M131"/>
      <selection pane="bottomLeft" activeCell="M131" sqref="M131"/>
      <selection pane="bottomRight" activeCell="S53" sqref="S53"/>
    </sheetView>
  </sheetViews>
  <sheetFormatPr defaultColWidth="8.88671875" defaultRowHeight="15"/>
  <cols>
    <col min="1" max="1" width="7.88671875" style="0" customWidth="1"/>
    <col min="2" max="2" width="41.88671875" style="0" customWidth="1"/>
    <col min="3" max="3" width="12.4453125" style="0" customWidth="1"/>
    <col min="4" max="4" width="12.77734375" style="0" bestFit="1" customWidth="1"/>
    <col min="5" max="5" width="11.6640625" style="0" bestFit="1" customWidth="1"/>
    <col min="6" max="6" width="12.10546875" style="3" customWidth="1"/>
    <col min="7" max="7" width="14.6640625" style="0" customWidth="1"/>
    <col min="8" max="8" width="15.21484375" style="0" customWidth="1"/>
    <col min="9" max="9" width="11.88671875" style="0" customWidth="1"/>
    <col min="10" max="10" width="12.99609375" style="0" customWidth="1"/>
    <col min="11" max="11" width="13.6640625" style="0" customWidth="1"/>
    <col min="12" max="12" width="12.88671875" style="0" customWidth="1"/>
    <col min="13" max="13" width="13.77734375" style="0" customWidth="1"/>
    <col min="14" max="14" width="7.4453125" style="0" customWidth="1"/>
    <col min="15" max="15" width="13.99609375" style="0" customWidth="1"/>
    <col min="16" max="16" width="0.88671875" style="0" customWidth="1"/>
    <col min="17" max="18" width="12.10546875" style="0" customWidth="1"/>
    <col min="19" max="19" width="12.10546875" style="3" customWidth="1"/>
    <col min="20" max="20" width="1.2265625" style="0" customWidth="1"/>
  </cols>
  <sheetData>
    <row r="1" spans="2:20" ht="15">
      <c r="B1" s="1"/>
      <c r="C1" s="1"/>
      <c r="H1" s="68"/>
      <c r="I1" s="68"/>
      <c r="J1" s="68"/>
      <c r="K1" s="68"/>
      <c r="L1" s="68"/>
      <c r="M1" s="68"/>
      <c r="N1" s="68"/>
      <c r="O1" s="68"/>
      <c r="P1" s="6"/>
      <c r="Q1" s="3" t="s">
        <v>20</v>
      </c>
      <c r="R1" s="3" t="s">
        <v>1</v>
      </c>
      <c r="S1" s="3" t="s">
        <v>2</v>
      </c>
      <c r="T1" s="6"/>
    </row>
    <row r="2" spans="1:21" ht="15">
      <c r="A2" s="3"/>
      <c r="B2" s="3"/>
      <c r="C2" s="3"/>
      <c r="D2" s="3"/>
      <c r="E2" s="3"/>
      <c r="G2" s="69" t="s">
        <v>49</v>
      </c>
      <c r="H2" s="70" t="s">
        <v>50</v>
      </c>
      <c r="I2" s="70" t="s">
        <v>51</v>
      </c>
      <c r="J2" s="70" t="s">
        <v>52</v>
      </c>
      <c r="K2" s="70" t="s">
        <v>53</v>
      </c>
      <c r="L2" s="70" t="s">
        <v>54</v>
      </c>
      <c r="M2" s="70" t="s">
        <v>55</v>
      </c>
      <c r="N2" s="71"/>
      <c r="O2" s="70" t="s">
        <v>56</v>
      </c>
      <c r="P2" s="72"/>
      <c r="Q2" s="73" t="s">
        <v>57</v>
      </c>
      <c r="R2" s="73" t="s">
        <v>9</v>
      </c>
      <c r="S2" s="73" t="s">
        <v>1</v>
      </c>
      <c r="T2" s="72"/>
      <c r="U2" s="74"/>
    </row>
    <row r="3" spans="1:21" ht="15">
      <c r="A3" s="10" t="s">
        <v>15</v>
      </c>
      <c r="B3" s="10" t="s">
        <v>16</v>
      </c>
      <c r="C3" s="10" t="s">
        <v>17</v>
      </c>
      <c r="D3" s="106" t="s">
        <v>18</v>
      </c>
      <c r="E3" s="106"/>
      <c r="F3" s="10" t="s">
        <v>19</v>
      </c>
      <c r="G3" s="69" t="s">
        <v>58</v>
      </c>
      <c r="H3" s="70" t="s">
        <v>58</v>
      </c>
      <c r="I3" s="70" t="s">
        <v>59</v>
      </c>
      <c r="J3" s="70" t="s">
        <v>60</v>
      </c>
      <c r="K3" s="70" t="s">
        <v>60</v>
      </c>
      <c r="L3" s="70" t="s">
        <v>61</v>
      </c>
      <c r="M3" s="70" t="s">
        <v>62</v>
      </c>
      <c r="N3" s="71" t="s">
        <v>63</v>
      </c>
      <c r="O3" s="70" t="s">
        <v>64</v>
      </c>
      <c r="P3" s="72"/>
      <c r="Q3" s="75" t="s">
        <v>65</v>
      </c>
      <c r="R3" s="75" t="s">
        <v>21</v>
      </c>
      <c r="S3" s="75" t="s">
        <v>22</v>
      </c>
      <c r="T3" s="72"/>
      <c r="U3" s="74"/>
    </row>
    <row r="4" spans="5:21" ht="15">
      <c r="E4" s="13"/>
      <c r="G4" s="69" t="s">
        <v>66</v>
      </c>
      <c r="H4" s="70" t="s">
        <v>66</v>
      </c>
      <c r="I4" s="70" t="s">
        <v>67</v>
      </c>
      <c r="J4" s="70" t="s">
        <v>68</v>
      </c>
      <c r="K4" s="70" t="s">
        <v>69</v>
      </c>
      <c r="L4" s="70" t="s">
        <v>70</v>
      </c>
      <c r="M4" s="70"/>
      <c r="N4" s="70"/>
      <c r="O4" s="70"/>
      <c r="P4" s="72"/>
      <c r="Q4" s="74"/>
      <c r="R4" s="74"/>
      <c r="S4" s="73"/>
      <c r="T4" s="72"/>
      <c r="U4" s="74"/>
    </row>
    <row r="5" spans="1:20" ht="6.75" customHeight="1">
      <c r="A5" s="6"/>
      <c r="B5" s="6"/>
      <c r="C5" s="6"/>
      <c r="D5" s="6"/>
      <c r="E5" s="17"/>
      <c r="F5" s="18"/>
      <c r="G5" s="76"/>
      <c r="H5" s="76"/>
      <c r="I5" s="76"/>
      <c r="J5" s="76"/>
      <c r="K5" s="76"/>
      <c r="L5" s="76"/>
      <c r="M5" s="76"/>
      <c r="N5" s="76"/>
      <c r="O5" s="76"/>
      <c r="P5" s="6"/>
      <c r="Q5" s="6"/>
      <c r="R5" s="6"/>
      <c r="S5" s="18"/>
      <c r="T5" s="6"/>
    </row>
    <row r="6" spans="2:20" ht="15.75">
      <c r="B6" s="21" t="s">
        <v>31</v>
      </c>
      <c r="E6" s="13"/>
      <c r="G6" s="69"/>
      <c r="H6" s="69"/>
      <c r="I6" s="69"/>
      <c r="J6" s="69"/>
      <c r="K6" s="69"/>
      <c r="L6" s="69"/>
      <c r="M6" s="69"/>
      <c r="N6" s="69"/>
      <c r="O6" s="69"/>
      <c r="P6" s="6"/>
      <c r="T6" s="6"/>
    </row>
    <row r="7" spans="5:20" ht="15">
      <c r="E7" s="13"/>
      <c r="G7" s="69"/>
      <c r="H7" s="69"/>
      <c r="I7" s="69"/>
      <c r="J7" s="69"/>
      <c r="K7" s="69"/>
      <c r="L7" s="69"/>
      <c r="M7" s="69"/>
      <c r="N7" s="69"/>
      <c r="O7" s="69"/>
      <c r="P7" s="6"/>
      <c r="T7" s="6"/>
    </row>
    <row r="8" spans="1:21" ht="15">
      <c r="A8" s="24" t="str">
        <f>+'[1]WA005'!B2</f>
        <v>WA005</v>
      </c>
      <c r="B8" s="25" t="str">
        <f>+'[1]WA005'!D2</f>
        <v>Master Plan Update</v>
      </c>
      <c r="C8" s="25" t="str">
        <f>+'[1]WA005'!D3</f>
        <v>Kevin Demitros</v>
      </c>
      <c r="D8" s="26">
        <f>+'[1]WA005'!E4</f>
        <v>37091</v>
      </c>
      <c r="E8" s="27" t="str">
        <f>+'[1]WA005'!F4</f>
        <v>Transfer</v>
      </c>
      <c r="F8" s="28">
        <f>+'[1]WA005'!E5</f>
        <v>2013</v>
      </c>
      <c r="G8" s="31">
        <f>+'[1]WA005'!D89</f>
        <v>0</v>
      </c>
      <c r="H8" s="31">
        <f>+'[1]WA005'!E89</f>
        <v>0</v>
      </c>
      <c r="I8" s="31">
        <f>+'[1]WA005'!F89</f>
        <v>0</v>
      </c>
      <c r="J8" s="31">
        <f>+'[1]WA005'!G89</f>
        <v>0</v>
      </c>
      <c r="K8" s="31">
        <f>+'[1]WA005'!H89</f>
        <v>0</v>
      </c>
      <c r="L8" s="31">
        <f>+'[1]WA005'!I89</f>
        <v>1787160</v>
      </c>
      <c r="M8" s="31">
        <f>+'[1]WA005'!J89</f>
        <v>0</v>
      </c>
      <c r="N8" s="31">
        <f>+'[1]WA005'!K89</f>
        <v>0</v>
      </c>
      <c r="O8" s="31">
        <f>+'[1]WA005'!M89</f>
        <v>1787160</v>
      </c>
      <c r="P8" s="51"/>
      <c r="Q8" s="29">
        <v>0</v>
      </c>
      <c r="R8" s="29">
        <f aca="true" t="shared" si="0" ref="R8:R51">+O8-Q8</f>
        <v>1787160</v>
      </c>
      <c r="S8" s="30">
        <v>4</v>
      </c>
      <c r="T8" s="6"/>
      <c r="U8">
        <v>1</v>
      </c>
    </row>
    <row r="9" spans="1:21" ht="15">
      <c r="A9" s="24" t="str">
        <f>+'[1]WA006'!B1</f>
        <v>WA006</v>
      </c>
      <c r="B9" s="25" t="str">
        <f>+'[1]WA006'!D1</f>
        <v>C Concourse, Four Gate Expansion</v>
      </c>
      <c r="C9" s="25" t="str">
        <f>+'[1]WA006'!D2</f>
        <v>Ed Baisch</v>
      </c>
      <c r="D9" s="28">
        <f>+'[1]WA006'!D3</f>
        <v>1999</v>
      </c>
      <c r="E9" s="24" t="str">
        <f>+'[1]WA006'!E3</f>
        <v>Adopted budget</v>
      </c>
      <c r="F9" s="28">
        <f>+'[1]WA006'!D4</f>
        <v>2010</v>
      </c>
      <c r="G9" s="31">
        <f>+'[1]WA006'!D77</f>
        <v>0</v>
      </c>
      <c r="H9" s="31">
        <f>+'[1]WA006'!E108+'[1]WA006'!D108</f>
        <v>59586365.720000006</v>
      </c>
      <c r="I9" s="31">
        <f>+'[1]WA006'!F108</f>
        <v>1079000</v>
      </c>
      <c r="J9" s="31">
        <f>+'[1]WA006'!G108</f>
        <v>0</v>
      </c>
      <c r="K9" s="31">
        <f>+'[1]WA006'!H108</f>
        <v>0</v>
      </c>
      <c r="L9" s="31">
        <f>+'[1]WA006'!I108</f>
        <v>3992853</v>
      </c>
      <c r="M9" s="31">
        <f>+'[1]WA006'!K108</f>
        <v>583300</v>
      </c>
      <c r="N9" s="31"/>
      <c r="O9" s="31">
        <f>+'[1]WA006'!M108</f>
        <v>65241518.720000006</v>
      </c>
      <c r="P9" s="77"/>
      <c r="Q9" s="29">
        <v>32915070</v>
      </c>
      <c r="R9" s="29">
        <f t="shared" si="0"/>
        <v>32326448.720000006</v>
      </c>
      <c r="S9" s="30">
        <v>15</v>
      </c>
      <c r="T9" s="6"/>
      <c r="U9">
        <v>1</v>
      </c>
    </row>
    <row r="10" spans="1:20" ht="15">
      <c r="A10" s="25" t="str">
        <f>+'[1]WA022'!B2</f>
        <v>WA022</v>
      </c>
      <c r="B10" s="25" t="str">
        <f>+'[1]WA022'!D2</f>
        <v>Abrasive Storage Building- Design</v>
      </c>
      <c r="C10" s="25" t="str">
        <f>+'[1]WA022'!D3</f>
        <v>Paul Montalto</v>
      </c>
      <c r="D10" s="26">
        <f>+'[1]WA022'!D4</f>
        <v>40071</v>
      </c>
      <c r="E10" s="27" t="str">
        <f>+'[1]WA022'!E4</f>
        <v>Budget</v>
      </c>
      <c r="F10" s="26" t="str">
        <f>+'[1]WA022'!D5</f>
        <v>2012</v>
      </c>
      <c r="G10" s="31">
        <f>+'[1]WA022'!D66</f>
        <v>0</v>
      </c>
      <c r="H10" s="31">
        <f>+'[1]WA022'!E66</f>
        <v>0</v>
      </c>
      <c r="I10" s="31">
        <f>+'[1]WA022'!F66</f>
        <v>0</v>
      </c>
      <c r="J10" s="31">
        <f>+'[1]WA022'!G66</f>
        <v>283757.5</v>
      </c>
      <c r="K10" s="31">
        <f>+'[1]WA022'!H66</f>
        <v>1702545</v>
      </c>
      <c r="L10" s="31">
        <f>+'[1]WA022'!I66</f>
        <v>283757.5</v>
      </c>
      <c r="M10" s="31">
        <f>+'[1]WA022'!J66</f>
        <v>0</v>
      </c>
      <c r="N10" s="31">
        <f>+'[1]WA022'!K66</f>
        <v>0</v>
      </c>
      <c r="O10" s="31">
        <f aca="true" t="shared" si="1" ref="O10:O51">SUM(G10:N10)</f>
        <v>2270060</v>
      </c>
      <c r="P10" s="77"/>
      <c r="Q10" s="78">
        <v>2270060</v>
      </c>
      <c r="R10" s="29">
        <f t="shared" si="0"/>
        <v>0</v>
      </c>
      <c r="S10" s="79"/>
      <c r="T10" s="6"/>
    </row>
    <row r="11" spans="1:20" ht="15">
      <c r="A11" s="25" t="str">
        <f>+'[1]WA042'!B1</f>
        <v>WA042</v>
      </c>
      <c r="B11" s="25" t="str">
        <f>+'[1]WA042'!D1</f>
        <v>Baggage Claim Remodeling</v>
      </c>
      <c r="C11" s="25" t="str">
        <f>+'[1]WA042'!D2</f>
        <v>Jim Zsebe</v>
      </c>
      <c r="D11" s="28">
        <f>+'[1]WA042'!D3</f>
        <v>2006</v>
      </c>
      <c r="E11" s="24" t="str">
        <f>+'[1]WA042'!E3</f>
        <v>Adopted Budget</v>
      </c>
      <c r="F11" s="28" t="str">
        <f>+'[1]WA042'!D4</f>
        <v>2014</v>
      </c>
      <c r="G11" s="31">
        <f>+'[1]WA042'!D70</f>
        <v>0</v>
      </c>
      <c r="H11" s="31">
        <f>+'[1]WA042'!E70</f>
        <v>0</v>
      </c>
      <c r="I11" s="31">
        <f>+'[1]WA042'!F70</f>
        <v>0</v>
      </c>
      <c r="J11" s="31">
        <f>+'[1]WA042'!G70</f>
        <v>0</v>
      </c>
      <c r="K11" s="31">
        <f>+'[1]WA042'!H70</f>
        <v>0</v>
      </c>
      <c r="L11" s="31">
        <f>+'[1]WA042'!I70</f>
        <v>7131750</v>
      </c>
      <c r="M11" s="31">
        <f>+'[1]WA042'!J70</f>
        <v>0</v>
      </c>
      <c r="N11" s="31">
        <f>+'[1]WA042'!K70</f>
        <v>0</v>
      </c>
      <c r="O11" s="31">
        <f t="shared" si="1"/>
        <v>7131750</v>
      </c>
      <c r="P11" s="77"/>
      <c r="Q11" s="29">
        <v>7131750</v>
      </c>
      <c r="R11" s="29">
        <f t="shared" si="0"/>
        <v>0</v>
      </c>
      <c r="S11" s="30"/>
      <c r="T11" s="6"/>
    </row>
    <row r="12" spans="1:21" ht="15">
      <c r="A12" s="25" t="str">
        <f>+'[1]WA044'!B1</f>
        <v>WA044</v>
      </c>
      <c r="B12" s="25" t="str">
        <f>+'[1]WA044'!E1</f>
        <v>In-line Bag Screening, Phase 1 and 2</v>
      </c>
      <c r="C12" s="25" t="str">
        <f>+'[1]WA044'!E2</f>
        <v>Tim Kipp</v>
      </c>
      <c r="D12" s="28">
        <f>+'[1]WA044'!E3</f>
        <v>2002</v>
      </c>
      <c r="E12" s="24" t="str">
        <f>+'[1]WA044'!F3</f>
        <v>Adopted Budget</v>
      </c>
      <c r="F12" s="28">
        <f>+'[1]WA044'!E4</f>
        <v>2013</v>
      </c>
      <c r="G12" s="31">
        <f>+'[1]WA044'!D88</f>
        <v>0</v>
      </c>
      <c r="H12" s="31">
        <f>+'[1]WA044'!E88</f>
        <v>26236300</v>
      </c>
      <c r="I12" s="31">
        <f>+'[1]WA044'!F88</f>
        <v>289500</v>
      </c>
      <c r="J12" s="31">
        <f>+'[1]WA044'!G88</f>
        <v>393312</v>
      </c>
      <c r="K12" s="31">
        <f>+'[1]WA044'!H88</f>
        <v>17289018</v>
      </c>
      <c r="L12" s="31">
        <f>+'[1]WA044'!I88</f>
        <v>7880000</v>
      </c>
      <c r="M12" s="31">
        <f>+'[1]WA044'!J88</f>
        <v>0</v>
      </c>
      <c r="N12" s="31">
        <f>+'[1]WA044'!K88</f>
        <v>0</v>
      </c>
      <c r="O12" s="31">
        <f t="shared" si="1"/>
        <v>52088130</v>
      </c>
      <c r="P12" s="77"/>
      <c r="Q12" s="29">
        <v>26565800</v>
      </c>
      <c r="R12" s="29">
        <f t="shared" si="0"/>
        <v>25522330</v>
      </c>
      <c r="S12" s="30">
        <v>1</v>
      </c>
      <c r="T12" s="6"/>
      <c r="U12">
        <v>1</v>
      </c>
    </row>
    <row r="13" spans="1:24" ht="15">
      <c r="A13" s="25" t="str">
        <f>+'[1]WA048'!$B$1</f>
        <v>WA048</v>
      </c>
      <c r="B13" s="25" t="str">
        <f>+'[1]WA048'!$D$1</f>
        <v>D Concourse Improvements</v>
      </c>
      <c r="C13" s="25" t="str">
        <f>+'[1]WA048'!$D$2</f>
        <v>Ed Baisch</v>
      </c>
      <c r="D13" s="28">
        <f>+'[1]WA048'!D3</f>
        <v>2003</v>
      </c>
      <c r="E13" s="24" t="str">
        <f>+'[1]WA048'!E3</f>
        <v>Adopted Budget</v>
      </c>
      <c r="F13" s="28">
        <f>+'[1]WA048'!$D$4</f>
        <v>2012</v>
      </c>
      <c r="G13" s="31">
        <f>+'[1]WA048'!D87</f>
        <v>0</v>
      </c>
      <c r="H13" s="31">
        <f>+'[1]WA048'!E87</f>
        <v>10791950</v>
      </c>
      <c r="I13" s="31">
        <f>+'[1]WA048'!F87</f>
        <v>318000</v>
      </c>
      <c r="J13" s="31">
        <f>+'[1]WA048'!G87</f>
        <v>0</v>
      </c>
      <c r="K13" s="31">
        <f>+'[1]WA048'!H87</f>
        <v>0</v>
      </c>
      <c r="L13" s="31">
        <f>+'[1]WA048'!I87</f>
        <v>8522630</v>
      </c>
      <c r="M13" s="31">
        <f>+'[1]WA048'!J87</f>
        <v>375000</v>
      </c>
      <c r="N13" s="31">
        <f>+'[1]WA048'!K87</f>
        <v>0</v>
      </c>
      <c r="O13" s="31">
        <f t="shared" si="1"/>
        <v>20007580</v>
      </c>
      <c r="P13" s="77"/>
      <c r="Q13" s="29">
        <v>10084950</v>
      </c>
      <c r="R13" s="29">
        <f t="shared" si="0"/>
        <v>9922630</v>
      </c>
      <c r="S13" s="30">
        <v>6</v>
      </c>
      <c r="T13" s="6"/>
      <c r="U13">
        <v>1</v>
      </c>
      <c r="V13">
        <v>1</v>
      </c>
      <c r="W13">
        <v>1</v>
      </c>
      <c r="X13">
        <v>1</v>
      </c>
    </row>
    <row r="14" spans="1:20" ht="15">
      <c r="A14" s="46" t="str">
        <f>+'[1]WA061'!$C$1</f>
        <v>WA061</v>
      </c>
      <c r="B14" s="25" t="str">
        <f>+'[1]WA061'!$E$1</f>
        <v>E Concourse Stem Remodeling &amp; Electrical</v>
      </c>
      <c r="C14" s="25" t="str">
        <f>+'[1]WA061'!$E$2</f>
        <v>Ed Baisch</v>
      </c>
      <c r="D14" s="28">
        <f>+'[1]WA061'!E3</f>
        <v>2004</v>
      </c>
      <c r="E14" s="24" t="str">
        <f>+'[1]WA061'!F3</f>
        <v>Adopted Budget</v>
      </c>
      <c r="F14" s="28">
        <f>+'[1]WA061'!$E$4</f>
        <v>2011</v>
      </c>
      <c r="G14" s="31">
        <f>+'[1]WA061'!E80</f>
        <v>9455299</v>
      </c>
      <c r="H14" s="31">
        <f>+'[1]WA061'!F80</f>
        <v>17000</v>
      </c>
      <c r="I14" s="31">
        <f>+'[1]WA061'!G80</f>
        <v>4000</v>
      </c>
      <c r="J14" s="31">
        <f>+'[1]WA061'!H80</f>
        <v>0</v>
      </c>
      <c r="K14" s="31">
        <f>+'[1]WA061'!I80</f>
        <v>0</v>
      </c>
      <c r="L14" s="31">
        <f>+'[1]WA061'!J80</f>
        <v>350000</v>
      </c>
      <c r="M14" s="31">
        <f>+'[1]WA061'!K80</f>
        <v>1204000</v>
      </c>
      <c r="N14" s="31">
        <f>+'[1]WA061'!L80</f>
        <v>0</v>
      </c>
      <c r="O14" s="31">
        <f t="shared" si="1"/>
        <v>11030299</v>
      </c>
      <c r="P14" s="77"/>
      <c r="Q14" s="29">
        <v>9455299</v>
      </c>
      <c r="R14" s="29">
        <f t="shared" si="0"/>
        <v>1575000</v>
      </c>
      <c r="S14" s="30">
        <v>2</v>
      </c>
      <c r="T14" s="6"/>
    </row>
    <row r="15" spans="1:20" ht="15">
      <c r="A15" s="25" t="str">
        <f>+'[1]WA064'!B$2</f>
        <v>WA064</v>
      </c>
      <c r="B15" s="25" t="str">
        <f>+'[1]WA064'!D2</f>
        <v>Phase II Mitigation Program</v>
      </c>
      <c r="C15" s="25" t="str">
        <f>+'[1]WA064'!D$3</f>
        <v>Kim Berry</v>
      </c>
      <c r="D15" s="26">
        <f>+'[1]WA064'!D$4</f>
        <v>40071</v>
      </c>
      <c r="E15" s="27" t="str">
        <f>+'[1]WA064'!E$4</f>
        <v>Budget</v>
      </c>
      <c r="F15" s="26" t="str">
        <f>+'[1]WA064'!D$5</f>
        <v>2014</v>
      </c>
      <c r="G15" s="31">
        <f>+'[1]WA064'!D67</f>
        <v>0</v>
      </c>
      <c r="H15" s="31">
        <f>+'[1]WA064'!E67</f>
        <v>0</v>
      </c>
      <c r="I15" s="31">
        <f>+'[1]WA064'!F67</f>
        <v>0</v>
      </c>
      <c r="J15" s="31">
        <f>+'[1]WA064'!G67</f>
        <v>2775260</v>
      </c>
      <c r="K15" s="31">
        <f>+'[1]WA064'!H67</f>
        <v>22202080</v>
      </c>
      <c r="L15" s="31">
        <f>+'[1]WA064'!I67</f>
        <v>2775260</v>
      </c>
      <c r="M15" s="31">
        <f>+'[1]WA064'!J67</f>
        <v>0</v>
      </c>
      <c r="N15" s="31">
        <f>+'[1]WA151'!K$65</f>
        <v>0</v>
      </c>
      <c r="O15" s="31">
        <f t="shared" si="1"/>
        <v>27752600</v>
      </c>
      <c r="P15" s="80"/>
      <c r="Q15" s="31">
        <v>27752600</v>
      </c>
      <c r="R15" s="29">
        <f t="shared" si="0"/>
        <v>0</v>
      </c>
      <c r="S15" s="81"/>
      <c r="T15" s="6"/>
    </row>
    <row r="16" spans="1:23" ht="15">
      <c r="A16" s="25" t="str">
        <f>+'[1]WA072'!$B$1</f>
        <v>WA072</v>
      </c>
      <c r="B16" s="25" t="str">
        <f>+'[1]WA072'!$D$1</f>
        <v>LJT Runway Crack Repair and Sealcoating</v>
      </c>
      <c r="C16" s="25" t="str">
        <f>+'[1]WA072'!$D$2</f>
        <v>Paul Montalto</v>
      </c>
      <c r="D16" s="28">
        <f>+'[1]WA072'!D3</f>
        <v>2006</v>
      </c>
      <c r="E16" s="24" t="str">
        <f>+'[1]WA072'!E3</f>
        <v>Adopted Budget</v>
      </c>
      <c r="F16" s="28">
        <f>+'[1]WA072'!$D$4</f>
        <v>2012</v>
      </c>
      <c r="G16" s="31">
        <f>+'[1]WA072'!D69</f>
        <v>0</v>
      </c>
      <c r="H16" s="31">
        <f>+'[1]WA072'!E69</f>
        <v>0</v>
      </c>
      <c r="I16" s="31">
        <f>+'[1]WA072'!F69</f>
        <v>0</v>
      </c>
      <c r="J16" s="31">
        <f>+'[1]WA072'!G69</f>
        <v>59525</v>
      </c>
      <c r="K16" s="31">
        <f>+'[1]WA072'!H69</f>
        <v>2135220</v>
      </c>
      <c r="L16" s="31">
        <f>+'[1]WA072'!I69</f>
        <v>35750</v>
      </c>
      <c r="M16" s="31">
        <f>+'[1]WA072'!J69</f>
        <v>25775</v>
      </c>
      <c r="N16" s="31">
        <f>+'[1]WA072'!K69</f>
        <v>0</v>
      </c>
      <c r="O16" s="31">
        <f t="shared" si="1"/>
        <v>2256270</v>
      </c>
      <c r="P16" s="77"/>
      <c r="Q16" s="29">
        <v>1979270</v>
      </c>
      <c r="R16" s="29">
        <f t="shared" si="0"/>
        <v>277000</v>
      </c>
      <c r="S16" s="30">
        <v>3</v>
      </c>
      <c r="T16" s="6"/>
      <c r="U16">
        <v>1</v>
      </c>
      <c r="V16">
        <v>1</v>
      </c>
      <c r="W16">
        <v>1</v>
      </c>
    </row>
    <row r="17" spans="1:26" ht="15">
      <c r="A17" s="25" t="str">
        <f>+'[1]WA094'!B1</f>
        <v>WA094</v>
      </c>
      <c r="B17" s="25" t="str">
        <f>+'[1]WA094'!D1</f>
        <v>Runway Safety Area Improvements - RSA-Runway 1L, 19R, 7R and 25L - Design</v>
      </c>
      <c r="C17" s="25" t="str">
        <f>+'[1]WA094'!$D$2</f>
        <v>Jim Zsebe</v>
      </c>
      <c r="D17" s="28">
        <f>+'[1]WA094'!D3</f>
        <v>2005</v>
      </c>
      <c r="E17" s="24" t="str">
        <f>+'[1]WA094'!E3</f>
        <v>Adopted Budget</v>
      </c>
      <c r="F17" s="28">
        <f>+'[1]WA094'!$D$4</f>
        <v>2013</v>
      </c>
      <c r="G17" s="31">
        <f>+'[1]WA094'!D80</f>
        <v>0</v>
      </c>
      <c r="H17" s="31">
        <f>+'[1]WA094'!E80+'[1]WA094'!D80</f>
        <v>10711184</v>
      </c>
      <c r="I17" s="31">
        <f>+'[1]WA094'!F80</f>
        <v>0</v>
      </c>
      <c r="J17" s="31">
        <f>+'[1]WA094'!G80</f>
        <v>8624434</v>
      </c>
      <c r="K17" s="31">
        <f>+'[1]WA094'!H80</f>
        <v>53736604</v>
      </c>
      <c r="L17" s="31">
        <f>+'[1]WA094'!I80</f>
        <v>947750</v>
      </c>
      <c r="M17" s="31">
        <f>+'[1]WA094'!J80</f>
        <v>0</v>
      </c>
      <c r="N17" s="31">
        <f>+'[1]WA094'!L80</f>
        <v>0</v>
      </c>
      <c r="O17" s="31">
        <f t="shared" si="1"/>
        <v>74019972</v>
      </c>
      <c r="P17" s="77"/>
      <c r="Q17" s="29">
        <v>58316831</v>
      </c>
      <c r="R17" s="29">
        <f t="shared" si="0"/>
        <v>15703141</v>
      </c>
      <c r="S17" s="30">
        <v>3</v>
      </c>
      <c r="T17" s="6"/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</row>
    <row r="18" spans="1:20" ht="15">
      <c r="A18" s="25" t="str">
        <f>+'[1]WA095'!B2</f>
        <v>WA095</v>
      </c>
      <c r="B18" s="25" t="str">
        <f>+'[1]WA095'!D$2</f>
        <v>Terminal Cable Tray System</v>
      </c>
      <c r="C18" s="25" t="str">
        <f>+'[1]WA095'!D$3</f>
        <v>Wilfredo Rivera</v>
      </c>
      <c r="D18" s="26">
        <f>+'[1]WA095'!D4</f>
        <v>40071</v>
      </c>
      <c r="E18" s="27" t="str">
        <f>+'[1]WA095'!E4</f>
        <v>transfer</v>
      </c>
      <c r="F18" s="26" t="str">
        <f>+'[1]WA095'!D5</f>
        <v>2011</v>
      </c>
      <c r="G18" s="31">
        <f>+'[1]WA095'!D20</f>
        <v>0</v>
      </c>
      <c r="H18" s="31">
        <f>+'[1]WA095'!E65</f>
        <v>0</v>
      </c>
      <c r="I18" s="31">
        <f>+'[1]WA095'!F65</f>
        <v>0</v>
      </c>
      <c r="J18" s="31">
        <f>+'[1]WA095'!G65</f>
        <v>0</v>
      </c>
      <c r="K18" s="31">
        <f>+'[1]WA095'!H65</f>
        <v>0</v>
      </c>
      <c r="L18" s="31">
        <f>+'[1]WA095'!I65</f>
        <v>0</v>
      </c>
      <c r="M18" s="31">
        <f>+'[1]WA095'!J65</f>
        <v>347000</v>
      </c>
      <c r="N18" s="31">
        <f>+'[1]WA095'!K65</f>
        <v>0</v>
      </c>
      <c r="O18" s="31">
        <f t="shared" si="1"/>
        <v>347000</v>
      </c>
      <c r="P18" s="80"/>
      <c r="Q18" s="31"/>
      <c r="R18" s="29">
        <f t="shared" si="0"/>
        <v>347000</v>
      </c>
      <c r="S18" s="81">
        <v>1</v>
      </c>
      <c r="T18" s="6"/>
    </row>
    <row r="19" spans="1:20" ht="15">
      <c r="A19" s="25" t="str">
        <f>+'[1]WA096'!B2</f>
        <v>WA096</v>
      </c>
      <c r="B19" s="25" t="str">
        <f>+'[1]WA096'!D2</f>
        <v>Parking Structure Relighting</v>
      </c>
      <c r="C19" s="25" t="str">
        <f>+'[1]WA096'!D3</f>
        <v>Tim Kipp</v>
      </c>
      <c r="D19" s="26">
        <f>+'[1]WA096'!D4</f>
        <v>40071</v>
      </c>
      <c r="E19" s="27" t="str">
        <f>+'[1]WA096'!E4</f>
        <v>transfer</v>
      </c>
      <c r="F19" s="26" t="str">
        <f>+'[1]WA096'!D5</f>
        <v>2012</v>
      </c>
      <c r="G19" s="31">
        <f>+'[1]WA096'!D66</f>
        <v>0</v>
      </c>
      <c r="H19" s="31">
        <f>+'[1]WA096'!E66</f>
        <v>1616000</v>
      </c>
      <c r="I19" s="31">
        <f>+'[1]WA096'!F66</f>
        <v>0</v>
      </c>
      <c r="J19" s="31">
        <f>+'[1]WA096'!G66</f>
        <v>0</v>
      </c>
      <c r="K19" s="31">
        <f>+'[1]WA096'!H66</f>
        <v>0</v>
      </c>
      <c r="L19" s="31">
        <f>+'[1]WA096'!I66</f>
        <v>195000</v>
      </c>
      <c r="M19" s="31">
        <f>+'[1]WA096'!J66</f>
        <v>0</v>
      </c>
      <c r="N19" s="31">
        <f>+'[1]WA096'!K66</f>
        <v>0</v>
      </c>
      <c r="O19" s="31">
        <f t="shared" si="1"/>
        <v>1811000</v>
      </c>
      <c r="P19" s="80"/>
      <c r="Q19" s="31">
        <v>1616000</v>
      </c>
      <c r="R19" s="29">
        <f t="shared" si="0"/>
        <v>195000</v>
      </c>
      <c r="S19" s="81">
        <v>1</v>
      </c>
      <c r="T19" s="6"/>
    </row>
    <row r="20" spans="1:20" ht="15">
      <c r="A20" s="25" t="str">
        <f>+'[1]WA100'!B1</f>
        <v>WA100</v>
      </c>
      <c r="B20" s="25" t="str">
        <f>+'[1]WA100'!D1</f>
        <v>Security Sys Fiber Optic Cable Replacement</v>
      </c>
      <c r="C20" s="25" t="str">
        <f>+'[1]WA100'!E2</f>
        <v>Steve Dragosz</v>
      </c>
      <c r="D20" s="26">
        <f>+'[1]WA100'!E3</f>
        <v>39028</v>
      </c>
      <c r="E20" s="27" t="str">
        <f>+'[1]WA100'!F3</f>
        <v>adopted budget</v>
      </c>
      <c r="F20" s="26" t="str">
        <f>+'[1]WA100'!E4</f>
        <v>2010</v>
      </c>
      <c r="G20" s="31">
        <f>+'[1]WA100'!D70</f>
        <v>0</v>
      </c>
      <c r="H20" s="31">
        <f>+'[1]WA100'!E70</f>
        <v>0</v>
      </c>
      <c r="I20" s="31">
        <f>+'[1]WA100'!F70</f>
        <v>0</v>
      </c>
      <c r="J20" s="31">
        <f>+'[1]WA100'!G70</f>
        <v>186375</v>
      </c>
      <c r="K20" s="31">
        <f>+'[1]WA100'!H70</f>
        <v>1118250</v>
      </c>
      <c r="L20" s="31">
        <f>+'[1]WA100'!I70</f>
        <v>522375</v>
      </c>
      <c r="M20" s="31">
        <f>+'[1]WA100'!J70</f>
        <v>0</v>
      </c>
      <c r="N20" s="31">
        <f>+'[1]WA100'!K70</f>
        <v>0</v>
      </c>
      <c r="O20" s="31">
        <f t="shared" si="1"/>
        <v>1827000</v>
      </c>
      <c r="P20" s="80"/>
      <c r="Q20" s="33">
        <f>324000+1503000</f>
        <v>1827000</v>
      </c>
      <c r="R20" s="29">
        <f t="shared" si="0"/>
        <v>0</v>
      </c>
      <c r="S20" s="30"/>
      <c r="T20" s="6"/>
    </row>
    <row r="21" spans="1:21" ht="15">
      <c r="A21" s="24" t="str">
        <f>+'[1]WA108'!$B$1</f>
        <v>WA108</v>
      </c>
      <c r="B21" s="25" t="str">
        <f>+'[1]WA108'!$D$1</f>
        <v>HVAC Equipment Replacement</v>
      </c>
      <c r="C21" s="25" t="str">
        <f>+'[1]WA108'!$D$2</f>
        <v>V. Mehla</v>
      </c>
      <c r="D21" s="26">
        <f>+'[1]WA108'!D3</f>
        <v>38868</v>
      </c>
      <c r="E21" s="24" t="str">
        <f>+'[1]WA108'!E3</f>
        <v>Budget</v>
      </c>
      <c r="F21" s="28" t="str">
        <f>+'[1]WA108'!$D$4</f>
        <v>2011</v>
      </c>
      <c r="G21" s="31">
        <f>+'[1]WA108'!D71</f>
        <v>6412700</v>
      </c>
      <c r="H21" s="31">
        <f>+'[1]WA108'!E71</f>
        <v>0</v>
      </c>
      <c r="I21" s="31">
        <f>+'[1]WA108'!F71</f>
        <v>46700</v>
      </c>
      <c r="J21" s="31">
        <f>+'[1]WA108'!G71</f>
        <v>0</v>
      </c>
      <c r="K21" s="31">
        <f>+'[1]WA108'!H71</f>
        <v>0</v>
      </c>
      <c r="L21" s="31">
        <f>+'[1]WA108'!I71</f>
        <v>0</v>
      </c>
      <c r="M21" s="31">
        <f>+'[1]WA108'!J71</f>
        <v>400000</v>
      </c>
      <c r="N21" s="31">
        <f>+'[1]WA108'!K71</f>
        <v>0</v>
      </c>
      <c r="O21" s="31">
        <f t="shared" si="1"/>
        <v>6859400</v>
      </c>
      <c r="P21" s="77"/>
      <c r="Q21" s="29">
        <v>5933150</v>
      </c>
      <c r="R21" s="29">
        <f t="shared" si="0"/>
        <v>926250</v>
      </c>
      <c r="S21" s="30">
        <v>1</v>
      </c>
      <c r="T21" s="6"/>
      <c r="U21">
        <v>1</v>
      </c>
    </row>
    <row r="22" spans="1:21" ht="15">
      <c r="A22" s="25" t="str">
        <f>+'[1]WA122'!B1</f>
        <v>WA122</v>
      </c>
      <c r="B22" s="25" t="str">
        <f>+'[1]WA122'!D1</f>
        <v>Airfield Pavement Rehabilitation</v>
      </c>
      <c r="C22" s="25" t="str">
        <f>+'[1]WA122'!E2</f>
        <v>Paul Montalto</v>
      </c>
      <c r="D22" s="26">
        <f>+'[1]WA122'!E3</f>
        <v>39028</v>
      </c>
      <c r="E22" s="27" t="str">
        <f>+'[1]WA122'!F3</f>
        <v>adopted budget</v>
      </c>
      <c r="F22" s="26" t="str">
        <f>+'[1]WA122'!E4</f>
        <v>2012</v>
      </c>
      <c r="G22" s="31">
        <f>+'[1]WA122'!D74</f>
        <v>0</v>
      </c>
      <c r="H22" s="31">
        <f>+'[1]WA122'!E74</f>
        <v>0</v>
      </c>
      <c r="I22" s="31">
        <f>+'[1]WA122'!F74</f>
        <v>0</v>
      </c>
      <c r="J22" s="31">
        <f>+'[1]WA122'!G74</f>
        <v>552625</v>
      </c>
      <c r="K22" s="31">
        <f>+'[1]WA122'!H74</f>
        <v>3315750</v>
      </c>
      <c r="L22" s="31">
        <f>+'[1]WA122'!I74</f>
        <v>816725</v>
      </c>
      <c r="M22" s="31">
        <f>+'[1]WA122'!J74</f>
        <v>490000</v>
      </c>
      <c r="N22" s="25"/>
      <c r="O22" s="31">
        <f t="shared" si="1"/>
        <v>5175100</v>
      </c>
      <c r="P22" s="51"/>
      <c r="Q22" s="33">
        <v>4325100</v>
      </c>
      <c r="R22" s="29">
        <f t="shared" si="0"/>
        <v>850000</v>
      </c>
      <c r="S22" s="30">
        <v>1</v>
      </c>
      <c r="T22" s="6"/>
      <c r="U22">
        <v>1</v>
      </c>
    </row>
    <row r="23" spans="1:20" ht="15">
      <c r="A23" s="25" t="str">
        <f>+'[1]WA123'!B1</f>
        <v>WA123</v>
      </c>
      <c r="B23" s="25" t="str">
        <f>+'[1]WA123'!D1</f>
        <v>Airfield Safety Improvements</v>
      </c>
      <c r="C23" s="25" t="str">
        <f>+'[1]WA123'!E2</f>
        <v>Tim Kipp</v>
      </c>
      <c r="D23" s="26">
        <f>+'[1]WA123'!E3</f>
        <v>39028</v>
      </c>
      <c r="E23" s="27" t="str">
        <f>+'[1]WA123'!F3</f>
        <v>adopted budget</v>
      </c>
      <c r="F23" s="26" t="str">
        <f>+'[1]WA123'!E4</f>
        <v>2012</v>
      </c>
      <c r="G23" s="31">
        <f>+'[1]WA123'!D72</f>
        <v>0</v>
      </c>
      <c r="H23" s="31">
        <f>+'[1]WA123'!E72</f>
        <v>0</v>
      </c>
      <c r="I23" s="31">
        <f>+'[1]WA123'!F72</f>
        <v>0</v>
      </c>
      <c r="J23" s="31">
        <f>+'[1]WA123'!G72</f>
        <v>289500</v>
      </c>
      <c r="K23" s="31">
        <f>+'[1]WA123'!H72</f>
        <v>1737000</v>
      </c>
      <c r="L23" s="31">
        <f>+'[1]WA123'!I72</f>
        <v>165250</v>
      </c>
      <c r="M23" s="31">
        <f>+'[1]WA123'!J72</f>
        <v>128250</v>
      </c>
      <c r="N23" s="31">
        <f>+'[1]WA123'!K72</f>
        <v>0</v>
      </c>
      <c r="O23" s="31">
        <f t="shared" si="1"/>
        <v>2320000</v>
      </c>
      <c r="P23" s="51"/>
      <c r="Q23" s="33">
        <v>2320000</v>
      </c>
      <c r="R23" s="29">
        <f t="shared" si="0"/>
        <v>0</v>
      </c>
      <c r="S23" s="30">
        <v>1</v>
      </c>
      <c r="T23" s="6"/>
    </row>
    <row r="24" spans="1:21" ht="15">
      <c r="A24" s="24" t="str">
        <f>+'[1]WA124'!B1</f>
        <v>WA124</v>
      </c>
      <c r="B24" s="25" t="str">
        <f>+'[1]WA124'!D2</f>
        <v>Install Ground Power Units&amp; Preconditioned Air</v>
      </c>
      <c r="C24" s="25" t="str">
        <f>+'[1]WA124'!E3</f>
        <v>Ed Baisch</v>
      </c>
      <c r="D24" s="26">
        <f>+'[1]WA124'!E4</f>
        <v>39389</v>
      </c>
      <c r="E24" s="24" t="str">
        <f>+'[1]WA124'!F4</f>
        <v>Adopted Budget</v>
      </c>
      <c r="F24" s="28" t="str">
        <f>+'[1]WA124'!E5</f>
        <v>2011</v>
      </c>
      <c r="G24" s="31">
        <f>+'[1]WA124'!D70</f>
        <v>0</v>
      </c>
      <c r="H24" s="31">
        <f>+'[1]WA124'!E70</f>
        <v>0</v>
      </c>
      <c r="I24" s="31">
        <f>+'[1]WA124'!F70</f>
        <v>0</v>
      </c>
      <c r="J24" s="31">
        <f>+'[1]WA124'!G70</f>
        <v>278625</v>
      </c>
      <c r="K24" s="31">
        <f>+'[1]WA124'!H70</f>
        <v>1923750</v>
      </c>
      <c r="L24" s="31">
        <f>+'[1]WA124'!I70</f>
        <v>288025</v>
      </c>
      <c r="M24" s="31">
        <f>+'[1]WA124'!J70</f>
        <v>0</v>
      </c>
      <c r="N24" s="31">
        <f>+'[1]WA124'!K70</f>
        <v>0</v>
      </c>
      <c r="O24" s="31">
        <f t="shared" si="1"/>
        <v>2490400</v>
      </c>
      <c r="P24" s="82"/>
      <c r="Q24" s="29">
        <v>1269400</v>
      </c>
      <c r="R24" s="29">
        <f t="shared" si="0"/>
        <v>1221000</v>
      </c>
      <c r="S24" s="30">
        <v>1</v>
      </c>
      <c r="T24" s="6"/>
      <c r="U24">
        <v>1</v>
      </c>
    </row>
    <row r="25" spans="1:22" ht="15">
      <c r="A25" s="24" t="str">
        <f>+'[1]WA125'!B1</f>
        <v>WA125</v>
      </c>
      <c r="B25" s="25" t="str">
        <f>+'[1]WA125'!D2</f>
        <v>Security and Wildlife Perimeter Fence</v>
      </c>
      <c r="C25" s="25" t="str">
        <f>+'[1]WA125'!E3</f>
        <v>Paul Montalto</v>
      </c>
      <c r="D25" s="26">
        <f>+'[1]WA125'!E4</f>
        <v>39389</v>
      </c>
      <c r="E25" s="24" t="str">
        <f>+'[1]WA125'!F4</f>
        <v>Adopted Budget</v>
      </c>
      <c r="F25" s="28" t="str">
        <f>+'[1]WA125'!E5</f>
        <v>2012</v>
      </c>
      <c r="G25" s="31">
        <f>+'[1]WA125'!D71</f>
        <v>0</v>
      </c>
      <c r="H25" s="31">
        <f>+'[1]WA125'!E71</f>
        <v>0</v>
      </c>
      <c r="I25" s="31">
        <f>+'[1]WA125'!F71</f>
        <v>0</v>
      </c>
      <c r="J25" s="31">
        <f>+'[1]WA125'!G71</f>
        <v>147750</v>
      </c>
      <c r="K25" s="31">
        <f>+'[1]WA125'!H71</f>
        <v>886500</v>
      </c>
      <c r="L25" s="31">
        <f>+'[1]WA125'!I71</f>
        <v>147200</v>
      </c>
      <c r="M25" s="31">
        <f>+'[1]WA125'!J71</f>
        <v>0</v>
      </c>
      <c r="N25" s="31">
        <f>+'[1]WA125'!K71</f>
        <v>0</v>
      </c>
      <c r="O25" s="31">
        <f t="shared" si="1"/>
        <v>1181450</v>
      </c>
      <c r="P25" s="82"/>
      <c r="Q25" s="29">
        <v>866450</v>
      </c>
      <c r="R25" s="29">
        <f t="shared" si="0"/>
        <v>315000</v>
      </c>
      <c r="S25" s="30">
        <v>2</v>
      </c>
      <c r="T25" s="6"/>
      <c r="U25">
        <v>1</v>
      </c>
      <c r="V25">
        <v>1</v>
      </c>
    </row>
    <row r="26" spans="1:20" ht="15">
      <c r="A26" s="25" t="str">
        <f>+'[1]WA127'!B1</f>
        <v>WA127</v>
      </c>
      <c r="B26" s="25" t="str">
        <f>+'[1]WA127'!D2</f>
        <v>GMIA Terminal Expansion Design Study</v>
      </c>
      <c r="C26" s="25" t="str">
        <f>+'[1]WA127'!E3</f>
        <v>Mac Malas</v>
      </c>
      <c r="D26" s="26">
        <f>+'[1]WA127'!E4</f>
        <v>39389</v>
      </c>
      <c r="E26" s="27" t="str">
        <f>+'[1]WA127'!F4</f>
        <v>Adopted Budget</v>
      </c>
      <c r="F26" s="26" t="str">
        <f>+'[1]WA127'!E5</f>
        <v>2016</v>
      </c>
      <c r="G26" s="83">
        <f>+'[1]WA127'!D69</f>
        <v>0</v>
      </c>
      <c r="H26" s="83">
        <f>+'[1]WA127'!E69</f>
        <v>0</v>
      </c>
      <c r="I26" s="83">
        <f>+'[1]WA127'!F69</f>
        <v>0</v>
      </c>
      <c r="J26" s="83">
        <f>+'[1]WA127'!G69</f>
        <v>0</v>
      </c>
      <c r="K26" s="83">
        <f>+'[1]WA127'!H69</f>
        <v>0</v>
      </c>
      <c r="L26" s="83">
        <f>+'[1]WA127'!I69</f>
        <v>500000</v>
      </c>
      <c r="M26" s="83">
        <f>+'[1]WA127'!J69</f>
        <v>0</v>
      </c>
      <c r="N26" s="83">
        <f>+'[1]WA127'!K69</f>
        <v>0</v>
      </c>
      <c r="O26" s="31">
        <f t="shared" si="1"/>
        <v>500000</v>
      </c>
      <c r="P26" s="80"/>
      <c r="Q26" s="31">
        <v>500000</v>
      </c>
      <c r="R26" s="29">
        <f t="shared" si="0"/>
        <v>0</v>
      </c>
      <c r="S26" s="81"/>
      <c r="T26" s="6"/>
    </row>
    <row r="27" spans="1:20" ht="15">
      <c r="A27" s="25" t="str">
        <f>+'[1]WA130'!B1</f>
        <v>WA130</v>
      </c>
      <c r="B27" s="25" t="str">
        <f>+'[1]WA130'!D2</f>
        <v>Noise Barrier Study</v>
      </c>
      <c r="C27" s="25" t="str">
        <f>+'[1]WA130'!E3</f>
        <v>Kim Berry</v>
      </c>
      <c r="D27" s="26">
        <f>+'[1]WA130'!E4</f>
        <v>39389</v>
      </c>
      <c r="E27" s="27" t="str">
        <f>+'[1]WA130'!F4</f>
        <v>Adopted Budget</v>
      </c>
      <c r="F27" s="26" t="str">
        <f>+'[1]WA130'!E5</f>
        <v>2011</v>
      </c>
      <c r="G27" s="31">
        <f>+'[1]WA130'!D67</f>
        <v>0</v>
      </c>
      <c r="H27" s="31">
        <f>+'[1]WA130'!E67</f>
        <v>0</v>
      </c>
      <c r="I27" s="31">
        <f>+'[1]WA130'!F67</f>
        <v>0</v>
      </c>
      <c r="J27" s="31">
        <f>+'[1]WA130'!G67</f>
        <v>35510</v>
      </c>
      <c r="K27" s="31">
        <f>+'[1]WA130'!H67</f>
        <v>284080</v>
      </c>
      <c r="L27" s="31">
        <f>+'[1]WA130'!I67</f>
        <v>36410</v>
      </c>
      <c r="M27" s="31">
        <f>+'[1]WA130'!J67</f>
        <v>0</v>
      </c>
      <c r="N27" s="31">
        <f>+'[1]WA130'!K67</f>
        <v>0</v>
      </c>
      <c r="O27" s="31">
        <f t="shared" si="1"/>
        <v>356000</v>
      </c>
      <c r="P27" s="51"/>
      <c r="Q27" s="33">
        <v>180900</v>
      </c>
      <c r="R27" s="29">
        <f t="shared" si="0"/>
        <v>175100</v>
      </c>
      <c r="S27" s="30">
        <v>1</v>
      </c>
      <c r="T27" s="6"/>
    </row>
    <row r="28" spans="1:20" ht="15">
      <c r="A28" s="25" t="str">
        <f>+'[1]WA131'!B1</f>
        <v>WA131</v>
      </c>
      <c r="B28" s="25" t="str">
        <f>+'[1]WA131'!D2</f>
        <v>Part 150: Ramp Electrification</v>
      </c>
      <c r="C28" s="25" t="str">
        <f>+'[1]WA131'!E3</f>
        <v>Ed Baisch</v>
      </c>
      <c r="D28" s="84">
        <f>+'[1]WA131'!E4</f>
        <v>39389</v>
      </c>
      <c r="E28" s="85" t="str">
        <f>+'[1]WA131'!F4</f>
        <v>Adopted Budget</v>
      </c>
      <c r="F28" s="84" t="str">
        <f>+'[1]WA131'!E5</f>
        <v>2012</v>
      </c>
      <c r="G28" s="31">
        <f>+'[1]WA131'!D67</f>
        <v>0</v>
      </c>
      <c r="H28" s="31">
        <f>+'[1]WA131'!E67</f>
        <v>0</v>
      </c>
      <c r="I28" s="31">
        <f>+'[1]WA131'!F67</f>
        <v>0</v>
      </c>
      <c r="J28" s="31">
        <f>+'[1]WA131'!G67</f>
        <v>50562</v>
      </c>
      <c r="K28" s="31">
        <f>+'[1]WA131'!H67</f>
        <v>357375</v>
      </c>
      <c r="L28" s="31">
        <f>+'[1]WA131'!I67</f>
        <v>50063</v>
      </c>
      <c r="M28" s="31">
        <f>+'[1]WA131'!J67</f>
        <v>0</v>
      </c>
      <c r="N28" s="31">
        <f>+'[1]WA131'!K67</f>
        <v>0</v>
      </c>
      <c r="O28" s="31">
        <f t="shared" si="1"/>
        <v>458000</v>
      </c>
      <c r="P28" s="82"/>
      <c r="Q28" s="33">
        <v>458000</v>
      </c>
      <c r="R28" s="29">
        <f t="shared" si="0"/>
        <v>0</v>
      </c>
      <c r="S28" s="30"/>
      <c r="T28" s="6"/>
    </row>
    <row r="29" spans="1:21" ht="15">
      <c r="A29" s="25" t="str">
        <f>+'[1]WA133'!B2</f>
        <v>WA133</v>
      </c>
      <c r="B29" s="25" t="str">
        <f>+'[1]WA133'!D2</f>
        <v>D Hammerhead Restroom Remodel</v>
      </c>
      <c r="C29" s="25" t="str">
        <f>+'[1]WA133'!D3</f>
        <v>J. Zsebe</v>
      </c>
      <c r="D29" s="26">
        <f>+'[1]WA133'!D4</f>
        <v>39763</v>
      </c>
      <c r="E29" s="86" t="str">
        <f>+'[1]WA133'!E4</f>
        <v>Adopted Budget</v>
      </c>
      <c r="F29" s="26" t="str">
        <f>+'[1]WA133'!D5</f>
        <v>2012</v>
      </c>
      <c r="G29" s="31">
        <f>+'[1]WA133'!D68</f>
        <v>2190000</v>
      </c>
      <c r="H29" s="31"/>
      <c r="I29" s="31">
        <f>+'[1]WA133'!E68</f>
        <v>0</v>
      </c>
      <c r="J29" s="31">
        <f>+'[1]WA133'!F68</f>
        <v>0</v>
      </c>
      <c r="K29" s="31">
        <f>+'[1]WA133'!G68</f>
        <v>0</v>
      </c>
      <c r="L29" s="31">
        <f>+'[1]WA133'!H68</f>
        <v>221000</v>
      </c>
      <c r="M29" s="31">
        <f>+'[1]WA133'!I68</f>
        <v>0</v>
      </c>
      <c r="N29" s="31">
        <f>+'[1]WA133'!J68</f>
        <v>0</v>
      </c>
      <c r="O29" s="31">
        <f t="shared" si="1"/>
        <v>2411000</v>
      </c>
      <c r="P29" s="80"/>
      <c r="Q29" s="31">
        <v>221000</v>
      </c>
      <c r="R29" s="29">
        <f t="shared" si="0"/>
        <v>2190000</v>
      </c>
      <c r="S29" s="81">
        <v>1</v>
      </c>
      <c r="T29" s="6"/>
      <c r="U29">
        <v>1</v>
      </c>
    </row>
    <row r="30" spans="1:22" ht="15">
      <c r="A30" s="25" t="str">
        <f>+'[1]WA135'!B1</f>
        <v>WA135</v>
      </c>
      <c r="B30" s="25" t="str">
        <f>+'[1]WA135'!D2</f>
        <v>Runway 1L/19R &amp; 7R/25L Intersection</v>
      </c>
      <c r="C30" s="25" t="str">
        <f>+'[1]WA135'!E3</f>
        <v>Ed Baisch</v>
      </c>
      <c r="D30" s="26">
        <f>+'[1]WA135'!E4</f>
        <v>39729</v>
      </c>
      <c r="E30" s="27" t="str">
        <f>+'[1]WA135'!F4</f>
        <v>Transfer</v>
      </c>
      <c r="F30" s="26" t="str">
        <f>+'[1]WA135'!E5</f>
        <v>2013</v>
      </c>
      <c r="G30" s="31">
        <f>+'[1]WA135'!D73</f>
        <v>0</v>
      </c>
      <c r="H30" s="31">
        <f>+'[1]WA135'!E73</f>
        <v>0</v>
      </c>
      <c r="I30" s="31">
        <f>+'[1]WA135'!F73</f>
        <v>0</v>
      </c>
      <c r="J30" s="31">
        <f>+'[1]WA135'!G73</f>
        <v>1709045</v>
      </c>
      <c r="K30" s="31">
        <f>+'[1]WA135'!H73</f>
        <v>10244184</v>
      </c>
      <c r="L30" s="31">
        <f>+'[1]WA135'!I73</f>
        <v>1688229</v>
      </c>
      <c r="M30" s="31">
        <f>+'[1]WA135'!J73</f>
        <v>0</v>
      </c>
      <c r="N30" s="31">
        <f>+'[1]WA135'!K73</f>
        <v>0</v>
      </c>
      <c r="O30" s="31">
        <f t="shared" si="1"/>
        <v>13641458</v>
      </c>
      <c r="P30" s="82"/>
      <c r="Q30" s="33">
        <v>8750000</v>
      </c>
      <c r="R30" s="29">
        <f t="shared" si="0"/>
        <v>4891458</v>
      </c>
      <c r="S30" s="30">
        <v>1</v>
      </c>
      <c r="T30" s="6"/>
      <c r="U30">
        <v>1</v>
      </c>
      <c r="V30">
        <v>1</v>
      </c>
    </row>
    <row r="31" spans="1:20" ht="15">
      <c r="A31" s="25" t="str">
        <f>+'[1]WA139'!B2</f>
        <v>WA139</v>
      </c>
      <c r="B31" s="25" t="str">
        <f>+'[1]WA139'!D2</f>
        <v>Redundant Main Electrical Feed </v>
      </c>
      <c r="C31" s="25" t="str">
        <f>+'[1]WA139'!D3</f>
        <v>Jim Zsebe</v>
      </c>
      <c r="D31" s="26">
        <f>+'[1]WA139'!D4</f>
        <v>39763</v>
      </c>
      <c r="E31" s="43" t="str">
        <f>+'[1]WA139'!F4</f>
        <v>Adopted Budget</v>
      </c>
      <c r="F31" s="26" t="str">
        <f>+'[1]WA139'!D5</f>
        <v>2013 </v>
      </c>
      <c r="G31" s="31">
        <f>+'[1]WA139'!D66</f>
        <v>0</v>
      </c>
      <c r="H31" s="31">
        <f>+'[1]WA139'!E66</f>
        <v>160500</v>
      </c>
      <c r="I31" s="31">
        <f>+'[1]WA139'!F66</f>
        <v>0</v>
      </c>
      <c r="J31" s="31">
        <f>+'[1]WA139'!G66</f>
        <v>0</v>
      </c>
      <c r="K31" s="31">
        <f>+'[1]WA139'!H66</f>
        <v>0</v>
      </c>
      <c r="L31" s="31">
        <f>+'[1]WA139'!I66</f>
        <v>4184000</v>
      </c>
      <c r="M31" s="31">
        <f>+'[1]WA139'!J66</f>
        <v>3702500</v>
      </c>
      <c r="N31" s="31">
        <f>+'[1]WA139'!K66</f>
        <v>0</v>
      </c>
      <c r="O31" s="31">
        <f t="shared" si="1"/>
        <v>8047000</v>
      </c>
      <c r="P31" s="80"/>
      <c r="Q31" s="31">
        <v>8047000</v>
      </c>
      <c r="R31" s="29">
        <f t="shared" si="0"/>
        <v>0</v>
      </c>
      <c r="S31" s="81"/>
      <c r="T31" s="6"/>
    </row>
    <row r="32" spans="1:20" ht="15">
      <c r="A32" s="25" t="str">
        <f>+'[1]WA141'!B2</f>
        <v>WA141</v>
      </c>
      <c r="B32" s="25" t="str">
        <f>+'[1]WA141'!D2</f>
        <v>Admin BLDG Ground Level Build Out GMIA TRAINING FACILITY</v>
      </c>
      <c r="C32" s="25" t="str">
        <f>+'[1]WA141'!D3</f>
        <v>Bernie Mielcarek</v>
      </c>
      <c r="D32" s="26">
        <f>+'[1]WA141'!D4</f>
        <v>39763</v>
      </c>
      <c r="E32" s="43" t="str">
        <f>+'[1]WA141'!E4</f>
        <v>Adopted Budget</v>
      </c>
      <c r="F32" s="26" t="str">
        <f>+'[1]WA141'!D5</f>
        <v>2013 </v>
      </c>
      <c r="G32" s="31">
        <f>+'[1]WA141'!D67</f>
        <v>2415000</v>
      </c>
      <c r="H32" s="31"/>
      <c r="I32" s="31">
        <f>+'[1]WA141'!E67</f>
        <v>0</v>
      </c>
      <c r="J32" s="31">
        <f>+'[1]WA141'!F67</f>
        <v>0</v>
      </c>
      <c r="K32" s="31">
        <f>+'[1]WA141'!G67</f>
        <v>0</v>
      </c>
      <c r="L32" s="31">
        <f>+'[1]WA141'!H67</f>
        <v>0</v>
      </c>
      <c r="M32" s="31">
        <f>+'[1]WA141'!I67</f>
        <v>489000</v>
      </c>
      <c r="N32" s="31">
        <f>+'[1]WA141'!J67</f>
        <v>0</v>
      </c>
      <c r="O32" s="31">
        <f t="shared" si="1"/>
        <v>2904000</v>
      </c>
      <c r="P32" s="80"/>
      <c r="Q32" s="31">
        <v>2904000</v>
      </c>
      <c r="R32" s="29">
        <f t="shared" si="0"/>
        <v>0</v>
      </c>
      <c r="S32" s="81"/>
      <c r="T32" s="6"/>
    </row>
    <row r="33" spans="1:20" ht="15">
      <c r="A33" s="25" t="str">
        <f>+'[1]WA142'!B2</f>
        <v>WA142</v>
      </c>
      <c r="B33" s="25" t="str">
        <f>+'[1]WA142'!D2</f>
        <v>LJT Runway 15L - 33R Extension</v>
      </c>
      <c r="C33" s="25" t="str">
        <f>+'[1]WA142'!D3</f>
        <v>Ed Baisch</v>
      </c>
      <c r="D33" s="26">
        <f>+'[1]WA142'!D4</f>
        <v>39763</v>
      </c>
      <c r="E33" s="27" t="str">
        <f>+'[1]WA142'!E4</f>
        <v>Adopted Budget</v>
      </c>
      <c r="F33" s="26" t="str">
        <f>+'[1]WA142'!D5</f>
        <v>2011</v>
      </c>
      <c r="G33" s="45">
        <f>+'[1]WA142'!D67</f>
        <v>0</v>
      </c>
      <c r="H33" s="45"/>
      <c r="I33" s="45">
        <f>+'[1]WA142'!E67</f>
        <v>0</v>
      </c>
      <c r="J33" s="45">
        <f>+'[1]WA142'!F67</f>
        <v>13450</v>
      </c>
      <c r="K33" s="45">
        <f>+'[1]WA142'!G67</f>
        <v>511100</v>
      </c>
      <c r="L33" s="45">
        <f>+'[1]WA142'!H67</f>
        <v>0</v>
      </c>
      <c r="M33" s="45">
        <f>+'[1]WA142'!I67</f>
        <v>13450</v>
      </c>
      <c r="N33" s="45">
        <f>+'[1]WA142'!J67</f>
        <v>0</v>
      </c>
      <c r="O33" s="31">
        <f t="shared" si="1"/>
        <v>538000</v>
      </c>
      <c r="P33" s="80"/>
      <c r="Q33" s="31">
        <v>538000</v>
      </c>
      <c r="R33" s="29">
        <f t="shared" si="0"/>
        <v>0</v>
      </c>
      <c r="S33" s="81"/>
      <c r="T33" s="6"/>
    </row>
    <row r="34" spans="1:22" ht="15">
      <c r="A34" s="25" t="str">
        <f>+'[1]WA145'!B2</f>
        <v>WA145</v>
      </c>
      <c r="B34" s="25" t="str">
        <f>+'[1]WA145'!D2</f>
        <v>Runway  Guard Lights</v>
      </c>
      <c r="C34" s="25" t="str">
        <f>+'[1]WA145'!D3</f>
        <v>T. Kipp</v>
      </c>
      <c r="D34" s="26">
        <f>+'[1]WA145'!D4</f>
        <v>39763</v>
      </c>
      <c r="E34" s="43" t="str">
        <f>+'[1]WA145'!E4</f>
        <v>Transfers</v>
      </c>
      <c r="F34" s="26" t="str">
        <f>+'[1]WA145'!D5</f>
        <v>2012</v>
      </c>
      <c r="G34" s="31">
        <f>+'[1]WA145'!D68</f>
        <v>1648000</v>
      </c>
      <c r="H34" s="31"/>
      <c r="I34" s="31">
        <f>+'[1]WA145'!E68</f>
        <v>0</v>
      </c>
      <c r="J34" s="31">
        <f>+'[1]WA145'!F68</f>
        <v>168000</v>
      </c>
      <c r="K34" s="31">
        <f>+'[1]WA145'!G68</f>
        <v>1008000</v>
      </c>
      <c r="L34" s="31">
        <f>+'[1]WA145'!H68</f>
        <v>168000</v>
      </c>
      <c r="M34" s="31">
        <f>+'[1]WA145'!I68</f>
        <v>0</v>
      </c>
      <c r="N34" s="31">
        <f>+'[1]WA145'!J68</f>
        <v>0</v>
      </c>
      <c r="O34" s="31">
        <f t="shared" si="1"/>
        <v>2992000</v>
      </c>
      <c r="P34" s="80"/>
      <c r="Q34" s="31">
        <v>0</v>
      </c>
      <c r="R34" s="29">
        <f t="shared" si="0"/>
        <v>2992000</v>
      </c>
      <c r="S34" s="81">
        <v>2</v>
      </c>
      <c r="T34" s="6"/>
      <c r="U34">
        <v>1</v>
      </c>
      <c r="V34">
        <v>1</v>
      </c>
    </row>
    <row r="35" spans="1:21" ht="15">
      <c r="A35" s="25" t="str">
        <f>+'[1]WA147'!B2</f>
        <v>WA147</v>
      </c>
      <c r="B35" s="25" t="str">
        <f>+'[1]WA147'!D2</f>
        <v>Deicing pads at Cargo</v>
      </c>
      <c r="C35" s="25" t="str">
        <f>+'[1]WA147'!D3</f>
        <v>Jim Zsebe</v>
      </c>
      <c r="D35" s="26" t="str">
        <f>+'[1]WA147'!D4</f>
        <v>2011</v>
      </c>
      <c r="E35" s="43" t="str">
        <f>+'[1]WA145'!E4</f>
        <v>Transfers</v>
      </c>
      <c r="F35" s="26" t="str">
        <f>+'[1]WA147'!D5</f>
        <v>2013</v>
      </c>
      <c r="G35" s="31">
        <f>+'[1]WA147'!D65</f>
        <v>0</v>
      </c>
      <c r="H35" s="31">
        <f>+'[1]WA147'!E65</f>
        <v>0</v>
      </c>
      <c r="I35" s="31">
        <f>+'[1]WA147'!F65</f>
        <v>0</v>
      </c>
      <c r="J35" s="31">
        <f>+'[1]WA147'!G65</f>
        <v>0</v>
      </c>
      <c r="K35" s="31">
        <f>+'[1]WA147'!H65</f>
        <v>0</v>
      </c>
      <c r="L35" s="31">
        <f>+'[1]WA147'!I65</f>
        <v>100000</v>
      </c>
      <c r="M35" s="31">
        <f>+'[1]WA147'!J65</f>
        <v>0</v>
      </c>
      <c r="N35" s="31">
        <f>+'[1]WA147'!K65</f>
        <v>0</v>
      </c>
      <c r="O35" s="31">
        <f t="shared" si="1"/>
        <v>100000</v>
      </c>
      <c r="P35" s="80"/>
      <c r="Q35" s="31"/>
      <c r="R35" s="29">
        <f t="shared" si="0"/>
        <v>100000</v>
      </c>
      <c r="S35" s="81">
        <v>1</v>
      </c>
      <c r="T35" s="6"/>
      <c r="U35">
        <v>1</v>
      </c>
    </row>
    <row r="36" spans="1:20" ht="15">
      <c r="A36" s="25" t="str">
        <f>+'[1]WA148'!B2</f>
        <v>WA148</v>
      </c>
      <c r="B36" s="25" t="str">
        <f>+'[1]WA148'!D2</f>
        <v>Expand Fleet Building</v>
      </c>
      <c r="C36" s="25" t="str">
        <f>+'[1]WA148'!D3</f>
        <v>Paul Montalto</v>
      </c>
      <c r="D36" s="26">
        <f>+'[1]WA148'!D4</f>
        <v>40179</v>
      </c>
      <c r="E36" s="27" t="str">
        <f>+'[1]WA148'!E4</f>
        <v>Budget</v>
      </c>
      <c r="F36" s="26" t="str">
        <f>+'[1]WA148'!D5</f>
        <v>2012</v>
      </c>
      <c r="G36" s="31">
        <f>+'[1]WA148'!D66</f>
        <v>0</v>
      </c>
      <c r="H36" s="31"/>
      <c r="I36" s="31">
        <f>+'[1]WA148'!E66</f>
        <v>0</v>
      </c>
      <c r="J36" s="31">
        <f>+'[1]WA148'!F66</f>
        <v>0</v>
      </c>
      <c r="K36" s="31">
        <f>+'[1]WA148'!G66</f>
        <v>0</v>
      </c>
      <c r="L36" s="31">
        <f>+'[1]WA148'!H66</f>
        <v>3616000</v>
      </c>
      <c r="M36" s="31">
        <f>+'[1]WA148'!I66</f>
        <v>0</v>
      </c>
      <c r="N36" s="31">
        <f>+'[1]WA148'!J66</f>
        <v>0</v>
      </c>
      <c r="O36" s="31">
        <f t="shared" si="1"/>
        <v>3616000</v>
      </c>
      <c r="P36" s="80"/>
      <c r="Q36" s="31">
        <v>3366000</v>
      </c>
      <c r="R36" s="29">
        <f t="shared" si="0"/>
        <v>250000</v>
      </c>
      <c r="S36" s="81">
        <v>1</v>
      </c>
      <c r="T36" s="6"/>
    </row>
    <row r="37" spans="1:20" ht="15">
      <c r="A37" s="25" t="str">
        <f>+'[1]WA149'!B2</f>
        <v>WA149</v>
      </c>
      <c r="B37" s="25" t="str">
        <f>+'[1]WA149'!D2</f>
        <v>Snow Equipment Storage Building</v>
      </c>
      <c r="C37" s="25" t="str">
        <f>+'[1]WA149'!D3</f>
        <v>Jim Zsebe</v>
      </c>
      <c r="D37" s="26">
        <f>+'[1]WA149'!D4</f>
        <v>40179</v>
      </c>
      <c r="E37" s="27" t="str">
        <f>+'[1]WA149'!E4</f>
        <v>Budget</v>
      </c>
      <c r="F37" s="26" t="str">
        <f>+'[1]WA149'!D5</f>
        <v>2012</v>
      </c>
      <c r="G37" s="31">
        <f>+'[1]WA149'!D66</f>
        <v>0</v>
      </c>
      <c r="H37" s="31">
        <f>+'[1]WA149'!E66</f>
        <v>13272000</v>
      </c>
      <c r="I37" s="31">
        <f>+'[1]WA149'!F66</f>
        <v>0</v>
      </c>
      <c r="J37" s="31">
        <f>+'[1]WA149'!G66</f>
        <v>0</v>
      </c>
      <c r="K37" s="31">
        <f>+'[1]WA149'!H66</f>
        <v>0</v>
      </c>
      <c r="L37" s="31">
        <f>+'[1]WA149'!I66</f>
        <v>330000</v>
      </c>
      <c r="M37" s="31">
        <f>+'[1]WA149'!J66</f>
        <v>0</v>
      </c>
      <c r="N37" s="31">
        <f>+'[1]WA149'!K66</f>
        <v>0</v>
      </c>
      <c r="O37" s="31">
        <f t="shared" si="1"/>
        <v>13602000</v>
      </c>
      <c r="P37" s="80"/>
      <c r="Q37" s="31">
        <v>13272000</v>
      </c>
      <c r="R37" s="29">
        <f t="shared" si="0"/>
        <v>330000</v>
      </c>
      <c r="S37" s="81">
        <v>1</v>
      </c>
      <c r="T37" s="6"/>
    </row>
    <row r="38" spans="1:20" ht="15">
      <c r="A38" s="25" t="str">
        <f>+'[1]WA151'!B2</f>
        <v>WA151</v>
      </c>
      <c r="B38" s="25" t="str">
        <f>+'[1]WA151'!D2</f>
        <v>Part 150  Noise Monitoring</v>
      </c>
      <c r="C38" s="25" t="str">
        <f>+'[1]WA151'!D3</f>
        <v>Kim Berry</v>
      </c>
      <c r="D38" s="28" t="str">
        <f>+'[1]WA151'!D4</f>
        <v>2013</v>
      </c>
      <c r="E38" s="24" t="str">
        <f>+'[1]WA151'!E4</f>
        <v>Budget</v>
      </c>
      <c r="F38" s="26" t="str">
        <f>+'[1]WA151'!D5</f>
        <v>2013</v>
      </c>
      <c r="G38" s="31">
        <f>+'[1]WA151'!D65</f>
        <v>0</v>
      </c>
      <c r="H38" s="31">
        <f>+'[1]WA151'!E65</f>
        <v>0</v>
      </c>
      <c r="I38" s="31">
        <f>+'[1]WA151'!F65</f>
        <v>0</v>
      </c>
      <c r="J38" s="31">
        <f>+'[1]WA151'!G65</f>
        <v>214000</v>
      </c>
      <c r="K38" s="31">
        <f>+'[1]WA151'!H65</f>
        <v>1712000</v>
      </c>
      <c r="L38" s="31">
        <f>+'[1]WA151'!I65</f>
        <v>214000</v>
      </c>
      <c r="M38" s="31">
        <f>+'[1]WA151'!J65</f>
        <v>0</v>
      </c>
      <c r="N38" s="31">
        <f>+'[1]WA151'!K65</f>
        <v>0</v>
      </c>
      <c r="O38" s="31">
        <f t="shared" si="1"/>
        <v>2140000</v>
      </c>
      <c r="P38" s="80"/>
      <c r="Q38" s="31">
        <v>1850000</v>
      </c>
      <c r="R38" s="29">
        <f t="shared" si="0"/>
        <v>290000</v>
      </c>
      <c r="S38" s="81">
        <v>1</v>
      </c>
      <c r="T38" s="6"/>
    </row>
    <row r="39" spans="1:20" ht="15">
      <c r="A39" s="25" t="str">
        <f>+'[1]WA152'!B2</f>
        <v>WA152</v>
      </c>
      <c r="B39" s="25" t="str">
        <f>+'[1]WA152'!D2</f>
        <v>Part 150 Vacant land Acquisition</v>
      </c>
      <c r="C39" s="25" t="str">
        <f>+'[1]WA152'!D3</f>
        <v>Kim Berry</v>
      </c>
      <c r="D39" s="28" t="str">
        <f>+'[1]WA152'!D4</f>
        <v>2009</v>
      </c>
      <c r="E39" s="24" t="str">
        <f>+'[1]WA152'!E4</f>
        <v>Budget</v>
      </c>
      <c r="F39" s="26" t="str">
        <f>+'[1]WA152'!D5</f>
        <v>2012</v>
      </c>
      <c r="G39" s="31">
        <f>+'[1]WA152'!D65</f>
        <v>0</v>
      </c>
      <c r="H39" s="31">
        <f>+'[1]WA152'!E65</f>
        <v>0</v>
      </c>
      <c r="I39" s="31">
        <f>+'[1]WA152'!F65</f>
        <v>0</v>
      </c>
      <c r="J39" s="31">
        <f>+'[1]WA152'!G65</f>
        <v>156000</v>
      </c>
      <c r="K39" s="31">
        <f>+'[1]WA152'!H65</f>
        <v>1248000</v>
      </c>
      <c r="L39" s="31">
        <f>+'[1]WA152'!I65</f>
        <v>156000</v>
      </c>
      <c r="M39" s="31">
        <f>+'[1]WA152'!J65</f>
        <v>0</v>
      </c>
      <c r="N39" s="31">
        <f>+'[1]WA152'!K65</f>
        <v>0</v>
      </c>
      <c r="O39" s="31">
        <f t="shared" si="1"/>
        <v>1560000</v>
      </c>
      <c r="P39" s="80">
        <f>+'[1]WA152'!L64</f>
        <v>0</v>
      </c>
      <c r="Q39" s="31">
        <v>1040000</v>
      </c>
      <c r="R39" s="29">
        <f t="shared" si="0"/>
        <v>520000</v>
      </c>
      <c r="S39" s="81">
        <v>1</v>
      </c>
      <c r="T39" s="6"/>
    </row>
    <row r="40" spans="1:21" ht="15">
      <c r="A40" s="25" t="str">
        <f>+'[1]WA153'!B2</f>
        <v>WA153</v>
      </c>
      <c r="B40" s="25" t="str">
        <f>+'[1]WA153'!D2</f>
        <v>Purchase Non-County owned jet bridges</v>
      </c>
      <c r="C40" s="25" t="str">
        <f>+'[1]WA153'!D3</f>
        <v>Tom Heller</v>
      </c>
      <c r="D40" s="28">
        <f>+'[1]WA153'!D4</f>
        <v>2012</v>
      </c>
      <c r="E40" s="24" t="str">
        <f>+'[1]WA153'!F4</f>
        <v>Budget   </v>
      </c>
      <c r="F40" s="26" t="str">
        <f>+'[1]WA153'!D5</f>
        <v>2014</v>
      </c>
      <c r="G40" s="31">
        <f>+'[1]WA153'!D67</f>
        <v>3000000</v>
      </c>
      <c r="H40" s="31">
        <f>+'[1]WA153'!E67</f>
        <v>2000000</v>
      </c>
      <c r="I40" s="31">
        <f>+'[1]WA153'!F67</f>
        <v>0</v>
      </c>
      <c r="J40" s="31">
        <f>+'[1]WA153'!G67</f>
        <v>0</v>
      </c>
      <c r="K40" s="31">
        <f>+'[1]WA153'!H67</f>
        <v>0</v>
      </c>
      <c r="L40" s="31">
        <f>+'[1]WA153'!I67</f>
        <v>5500000</v>
      </c>
      <c r="M40" s="31">
        <f>+'[1]WA153'!J67</f>
        <v>0</v>
      </c>
      <c r="N40" s="31">
        <f>+'[1]WA153'!K67</f>
        <v>0</v>
      </c>
      <c r="O40" s="31">
        <f t="shared" si="1"/>
        <v>10500000</v>
      </c>
      <c r="P40" s="80"/>
      <c r="Q40" s="31">
        <v>6550000</v>
      </c>
      <c r="R40" s="29">
        <f t="shared" si="0"/>
        <v>3950000</v>
      </c>
      <c r="S40" s="81">
        <v>1</v>
      </c>
      <c r="T40" s="6"/>
      <c r="U40">
        <v>1</v>
      </c>
    </row>
    <row r="41" spans="1:20" ht="15">
      <c r="A41" s="25" t="str">
        <f>+'[1]WA158'!B2</f>
        <v>WA158</v>
      </c>
      <c r="B41" s="25" t="str">
        <f>+'[1]WA158'!D2</f>
        <v>GMIA Deicing  Pad</v>
      </c>
      <c r="C41" s="25" t="str">
        <f>+'[1]WA158'!D3</f>
        <v>Tim Kipp</v>
      </c>
      <c r="D41" s="26" t="str">
        <f>+'[1]WA158'!D4</f>
        <v>2013</v>
      </c>
      <c r="E41" s="27" t="str">
        <f>+'[1]WA158'!E4</f>
        <v>Budget</v>
      </c>
      <c r="F41" s="26" t="str">
        <f>+'[1]WA158'!D5</f>
        <v>2013</v>
      </c>
      <c r="G41" s="83">
        <f>+'[1]WA158'!D65</f>
        <v>0</v>
      </c>
      <c r="H41" s="83"/>
      <c r="I41" s="45">
        <f>+'[1]WA158'!E65</f>
        <v>0</v>
      </c>
      <c r="J41" s="45">
        <f>+'[1]WA158'!F65</f>
        <v>0</v>
      </c>
      <c r="K41" s="45">
        <f>+'[1]WA158'!G65</f>
        <v>0</v>
      </c>
      <c r="L41" s="45">
        <f>+'[1]WA158'!H65</f>
        <v>300000</v>
      </c>
      <c r="M41" s="45">
        <f>+'[1]WA158'!I65</f>
        <v>0</v>
      </c>
      <c r="N41" s="45">
        <f>+'[1]WA158'!J65</f>
        <v>0</v>
      </c>
      <c r="O41" s="31">
        <f t="shared" si="1"/>
        <v>300000</v>
      </c>
      <c r="P41" s="80"/>
      <c r="Q41" s="31">
        <v>300000</v>
      </c>
      <c r="R41" s="29">
        <f t="shared" si="0"/>
        <v>0</v>
      </c>
      <c r="S41" s="81"/>
      <c r="T41" s="6"/>
    </row>
    <row r="42" spans="1:21" ht="15">
      <c r="A42" s="25" t="str">
        <f>+'[1]WA160'!B2</f>
        <v>WA160</v>
      </c>
      <c r="B42" s="25" t="str">
        <f>+'[1]WA160'!D2</f>
        <v>GMIA Narrow Band Conversion</v>
      </c>
      <c r="C42" s="25" t="str">
        <f>+'[1]WA160'!D3</f>
        <v>Terry Blue  </v>
      </c>
      <c r="D42" s="26" t="str">
        <f>+'[1]WA160'!D4</f>
        <v>2011</v>
      </c>
      <c r="E42" s="27" t="str">
        <f>+'[1]WA160'!E4</f>
        <v>Budget</v>
      </c>
      <c r="F42" s="26" t="str">
        <f>+'[1]WA160'!D5</f>
        <v>2013</v>
      </c>
      <c r="G42" s="31">
        <f>+'[1]WA160'!D67</f>
        <v>2000000</v>
      </c>
      <c r="H42" s="31"/>
      <c r="I42" s="31">
        <f>+'[1]WA160'!E67</f>
        <v>0</v>
      </c>
      <c r="J42" s="31">
        <f>+'[1]WA160'!F67</f>
        <v>0</v>
      </c>
      <c r="K42" s="31">
        <f>+'[1]WA160'!G67</f>
        <v>0</v>
      </c>
      <c r="L42" s="31">
        <f>+'[1]WA160'!H67</f>
        <v>0</v>
      </c>
      <c r="M42" s="31">
        <f>+'[1]WA160'!I67</f>
        <v>0</v>
      </c>
      <c r="N42" s="31">
        <f>+'[1]WA160'!J67</f>
        <v>0</v>
      </c>
      <c r="O42" s="31">
        <f t="shared" si="1"/>
        <v>2000000</v>
      </c>
      <c r="P42" s="80"/>
      <c r="Q42" s="31">
        <v>2000000</v>
      </c>
      <c r="R42" s="29">
        <f t="shared" si="0"/>
        <v>0</v>
      </c>
      <c r="S42" s="81"/>
      <c r="T42" s="6"/>
      <c r="U42">
        <v>1</v>
      </c>
    </row>
    <row r="43" spans="1:20" ht="15">
      <c r="A43" s="25" t="str">
        <f>+'[1]WA161'!B2</f>
        <v>WA161</v>
      </c>
      <c r="B43" s="25" t="str">
        <f>+'[1]WA161'!D2</f>
        <v>GMIA Terminal Roadway Signage</v>
      </c>
      <c r="C43" s="25" t="str">
        <f>+'[1]WA161'!D3</f>
        <v>Bernie Mielcarek</v>
      </c>
      <c r="D43" s="26" t="str">
        <f>+'[1]WA161'!D4</f>
        <v>2011</v>
      </c>
      <c r="E43" s="27" t="str">
        <f>+'[1]WA161'!E4</f>
        <v>Budget</v>
      </c>
      <c r="F43" s="26" t="str">
        <f>+'[1]WA161'!D5</f>
        <v>2013</v>
      </c>
      <c r="G43" s="64">
        <f>+'[1]WA161'!D67</f>
        <v>0</v>
      </c>
      <c r="H43" s="64"/>
      <c r="I43" s="31">
        <f>+'[1]WA161'!E67</f>
        <v>0</v>
      </c>
      <c r="J43" s="31">
        <f>+'[1]WA161'!F67</f>
        <v>0</v>
      </c>
      <c r="K43" s="31">
        <f>+'[1]WA161'!G67</f>
        <v>0</v>
      </c>
      <c r="L43" s="31">
        <f>+'[1]WA161'!H67</f>
        <v>3100000</v>
      </c>
      <c r="M43" s="31">
        <f>+'[1]WA161'!I67</f>
        <v>0</v>
      </c>
      <c r="N43" s="31">
        <f>+'[1]WA161'!J67</f>
        <v>0</v>
      </c>
      <c r="O43" s="31">
        <f t="shared" si="1"/>
        <v>3100000</v>
      </c>
      <c r="P43" s="80"/>
      <c r="Q43" s="31">
        <v>3100000</v>
      </c>
      <c r="R43" s="29">
        <f t="shared" si="0"/>
        <v>0</v>
      </c>
      <c r="S43" s="81"/>
      <c r="T43" s="6"/>
    </row>
    <row r="44" spans="1:20" ht="15">
      <c r="A44" s="25" t="str">
        <f>+'[1]WA162'!B2</f>
        <v>WA162</v>
      </c>
      <c r="B44" s="25" t="str">
        <f>+'[1]WA162'!D2</f>
        <v>GMIA CESSNA SERVICE APRON RECONSTRUCTION</v>
      </c>
      <c r="C44" s="25" t="str">
        <f>+'[1]WA162'!D3</f>
        <v>Paul Montalto</v>
      </c>
      <c r="D44" s="26" t="str">
        <f>+'[1]WA162'!D4</f>
        <v>2012</v>
      </c>
      <c r="E44" s="27" t="str">
        <f>+'[1]WA162'!E4</f>
        <v>Budget</v>
      </c>
      <c r="F44" s="26" t="str">
        <f>+'[1]WA162'!D5</f>
        <v>2013</v>
      </c>
      <c r="G44" s="64">
        <f>+'[1]WA162'!D66</f>
        <v>0</v>
      </c>
      <c r="H44" s="64"/>
      <c r="I44" s="31">
        <f>+'[1]WA162'!E66</f>
        <v>0</v>
      </c>
      <c r="J44" s="31">
        <f>+'[1]WA162'!F66</f>
        <v>139500</v>
      </c>
      <c r="K44" s="31">
        <f>+'[1]WA162'!G66</f>
        <v>837000</v>
      </c>
      <c r="L44" s="31">
        <f>+'[1]WA162'!H66</f>
        <v>11875</v>
      </c>
      <c r="M44" s="31">
        <f>+'[1]WA162'!I66</f>
        <v>127625</v>
      </c>
      <c r="N44" s="31">
        <f>+'[1]WA162'!J66</f>
        <v>0</v>
      </c>
      <c r="O44" s="31">
        <f t="shared" si="1"/>
        <v>1116000</v>
      </c>
      <c r="P44" s="80"/>
      <c r="Q44" s="31">
        <v>1116000</v>
      </c>
      <c r="R44" s="29">
        <f t="shared" si="0"/>
        <v>0</v>
      </c>
      <c r="S44" s="81"/>
      <c r="T44" s="6"/>
    </row>
    <row r="45" spans="1:20" ht="15">
      <c r="A45" s="25" t="str">
        <f>+'[1]WA163'!B2</f>
        <v>WA163</v>
      </c>
      <c r="B45" s="25" t="str">
        <f>+'[1]WA163'!D2</f>
        <v>GMIA PERIMETER ROAD BRIDGE OVER HOWELL AVENUE</v>
      </c>
      <c r="C45" s="25" t="str">
        <f>+'[1]WA163'!D3</f>
        <v>Karl Stave</v>
      </c>
      <c r="D45" s="26" t="str">
        <f>+'[1]WA163'!D4</f>
        <v>2012</v>
      </c>
      <c r="E45" s="27" t="str">
        <f>+'[1]WA163'!E4</f>
        <v>Budget</v>
      </c>
      <c r="F45" s="26" t="str">
        <f>+'[1]WA163'!D5</f>
        <v>2013</v>
      </c>
      <c r="G45" s="64">
        <f>+'[1]WA163'!D68</f>
        <v>0</v>
      </c>
      <c r="H45" s="64"/>
      <c r="I45" s="31">
        <f>+'[1]WA163'!E68</f>
        <v>0</v>
      </c>
      <c r="J45" s="31">
        <f>+'[1]WA163'!F68</f>
        <v>750000</v>
      </c>
      <c r="K45" s="31">
        <f>+'[1]WA163'!G68</f>
        <v>4500000</v>
      </c>
      <c r="L45" s="31">
        <f>+'[1]WA163'!H68</f>
        <v>750000</v>
      </c>
      <c r="M45" s="31">
        <f>+'[1]WA163'!I68</f>
        <v>0</v>
      </c>
      <c r="N45" s="31">
        <f>+'[1]WA163'!J68</f>
        <v>0</v>
      </c>
      <c r="O45" s="31">
        <f t="shared" si="1"/>
        <v>6000000</v>
      </c>
      <c r="P45" s="80"/>
      <c r="Q45" s="31">
        <v>3500000</v>
      </c>
      <c r="R45" s="29">
        <f t="shared" si="0"/>
        <v>2500000</v>
      </c>
      <c r="S45" s="81">
        <v>1</v>
      </c>
      <c r="T45" s="6"/>
    </row>
    <row r="46" spans="1:22" ht="15">
      <c r="A46" s="25" t="str">
        <f>+'[1]WA165'!B2</f>
        <v>WA165</v>
      </c>
      <c r="B46" s="25" t="str">
        <f>+'[1]WA165'!D2</f>
        <v>Taxiway B Reconstruction</v>
      </c>
      <c r="C46" s="25" t="str">
        <f>+'[1]WA165'!D3</f>
        <v>Tim Kipp</v>
      </c>
      <c r="D46" s="26" t="str">
        <f>+'[1]WA165'!D4</f>
        <v>2011</v>
      </c>
      <c r="E46" s="24" t="str">
        <f>+'[1]WA165'!E4</f>
        <v>Budget</v>
      </c>
      <c r="F46" s="26" t="str">
        <f>+'[1]WA165'!D5</f>
        <v>2012</v>
      </c>
      <c r="G46" s="64">
        <f>+'[1]WA165'!D66</f>
        <v>0</v>
      </c>
      <c r="H46" s="64"/>
      <c r="I46" s="31">
        <f>+'[1]WA165'!E66</f>
        <v>0</v>
      </c>
      <c r="J46" s="31">
        <f>+'[1]WA165'!F66</f>
        <v>2373600</v>
      </c>
      <c r="K46" s="31">
        <f>+'[1]WA165'!G66</f>
        <v>0</v>
      </c>
      <c r="L46" s="31">
        <f>+'[1]WA165'!H66</f>
        <v>0</v>
      </c>
      <c r="M46" s="31">
        <f>+'[1]WA165'!I66</f>
        <v>593400</v>
      </c>
      <c r="N46" s="31">
        <f>+'[1]WA165'!J66</f>
        <v>0</v>
      </c>
      <c r="O46" s="31">
        <f t="shared" si="1"/>
        <v>2967000</v>
      </c>
      <c r="P46" s="80"/>
      <c r="Q46" s="31">
        <v>2140000</v>
      </c>
      <c r="R46" s="29">
        <f t="shared" si="0"/>
        <v>827000</v>
      </c>
      <c r="S46" s="81">
        <v>2</v>
      </c>
      <c r="T46" s="6"/>
      <c r="U46">
        <v>1</v>
      </c>
      <c r="V46">
        <v>1</v>
      </c>
    </row>
    <row r="47" spans="1:20" ht="15">
      <c r="A47" s="25" t="str">
        <f>+'[1]WA166'!B2</f>
        <v>WA166</v>
      </c>
      <c r="B47" s="25" t="str">
        <f>+'[1]WA166'!D2</f>
        <v>GMIA Perimeter Road Extension</v>
      </c>
      <c r="C47" s="25" t="str">
        <f>+'[1]WA166'!D3</f>
        <v>Tim Kipp</v>
      </c>
      <c r="D47" s="26">
        <f>+'[1]WA166'!D4</f>
        <v>40909</v>
      </c>
      <c r="E47" s="27" t="str">
        <f>+'[1]WA166'!E4</f>
        <v>Adopted Budget</v>
      </c>
      <c r="F47" s="26" t="str">
        <f>+'[1]WA166'!D5</f>
        <v>2013</v>
      </c>
      <c r="G47" s="83">
        <f>+'[1]WA166'!D66</f>
        <v>0</v>
      </c>
      <c r="H47" s="83"/>
      <c r="I47" s="45">
        <f>+'[1]WA166'!E66</f>
        <v>0</v>
      </c>
      <c r="J47" s="45">
        <f>+'[1]WA166'!F66</f>
        <v>137500</v>
      </c>
      <c r="K47" s="45">
        <f>+'[1]WA166'!G66</f>
        <v>825000</v>
      </c>
      <c r="L47" s="45">
        <f>+'[1]WA166'!H66</f>
        <v>137500</v>
      </c>
      <c r="M47" s="45">
        <f>+'[1]WA166'!I66</f>
        <v>0</v>
      </c>
      <c r="N47" s="31"/>
      <c r="O47" s="31">
        <f t="shared" si="1"/>
        <v>1100000</v>
      </c>
      <c r="P47" s="80"/>
      <c r="Q47" s="31">
        <v>1100000</v>
      </c>
      <c r="R47" s="29">
        <f t="shared" si="0"/>
        <v>0</v>
      </c>
      <c r="S47" s="81"/>
      <c r="T47" s="6"/>
    </row>
    <row r="48" spans="1:20" ht="15">
      <c r="A48" s="25" t="str">
        <f>+'[1]WA167'!B2</f>
        <v>WA167</v>
      </c>
      <c r="B48" s="25" t="str">
        <f>+'[1]WA167'!D2</f>
        <v>GMIA Terminal Escalator Replacement</v>
      </c>
      <c r="C48" s="25" t="str">
        <f>+'[1]WA167'!D3</f>
        <v>Pete Asfari</v>
      </c>
      <c r="D48" s="26">
        <f>+'[1]WA167'!D4</f>
        <v>40909</v>
      </c>
      <c r="E48" s="27" t="str">
        <f>+'[1]WA167'!E4</f>
        <v>Adopted Budget</v>
      </c>
      <c r="F48" s="28">
        <f>+'[1]WA167'!D5</f>
        <v>2013</v>
      </c>
      <c r="G48" s="83">
        <f>+'[1]WA167'!D66</f>
        <v>0</v>
      </c>
      <c r="H48" s="83"/>
      <c r="I48" s="45">
        <f>+'[1]WA167'!E66</f>
        <v>0</v>
      </c>
      <c r="J48" s="45">
        <f>+'[1]WA167'!F66</f>
        <v>0</v>
      </c>
      <c r="K48" s="45">
        <f>+'[1]WA167'!G66</f>
        <v>0</v>
      </c>
      <c r="L48" s="45">
        <f>+'[1]WA167'!H66</f>
        <v>0</v>
      </c>
      <c r="M48" s="45">
        <f>+'[1]WA167'!I66</f>
        <v>600000</v>
      </c>
      <c r="N48" s="45">
        <f>+'[1]WA167'!J66</f>
        <v>0</v>
      </c>
      <c r="O48" s="31">
        <f t="shared" si="1"/>
        <v>600000</v>
      </c>
      <c r="P48" s="80"/>
      <c r="Q48" s="31">
        <v>600000</v>
      </c>
      <c r="R48" s="29">
        <f t="shared" si="0"/>
        <v>0</v>
      </c>
      <c r="S48" s="81"/>
      <c r="T48" s="6"/>
    </row>
    <row r="49" spans="1:20" ht="15">
      <c r="A49" s="25" t="str">
        <f>+'[1]WA169'!B2</f>
        <v>WA169</v>
      </c>
      <c r="B49" s="25" t="str">
        <f>+'[1]WA169'!D2</f>
        <v>LJT Runway and Taxiway Lights</v>
      </c>
      <c r="C49" s="25" t="str">
        <f>+'[1]WA169'!D3</f>
        <v>Paul Montalto</v>
      </c>
      <c r="D49" s="26">
        <f>+'[1]WA169'!D4</f>
        <v>40909</v>
      </c>
      <c r="E49" s="27" t="str">
        <f>+'[1]WA169'!E4</f>
        <v>Adopted Budget</v>
      </c>
      <c r="F49" s="84" t="str">
        <f>+'[1]WA169'!D5</f>
        <v>2013</v>
      </c>
      <c r="G49" s="83">
        <f>+'[1]WA169'!D66</f>
        <v>0</v>
      </c>
      <c r="H49" s="83"/>
      <c r="I49" s="45">
        <f>+'[1]WA169'!E66</f>
        <v>0</v>
      </c>
      <c r="J49" s="45">
        <f>+'[1]WA169'!F66</f>
        <v>6250</v>
      </c>
      <c r="K49" s="45">
        <f>+'[1]WA169'!G66</f>
        <v>237500</v>
      </c>
      <c r="L49" s="45">
        <f>+'[1]WA169'!H66</f>
        <v>0</v>
      </c>
      <c r="M49" s="45">
        <f>+'[1]WA169'!I66</f>
        <v>6250</v>
      </c>
      <c r="N49" s="31"/>
      <c r="O49" s="31">
        <f t="shared" si="1"/>
        <v>250000</v>
      </c>
      <c r="P49" s="80"/>
      <c r="Q49" s="31">
        <v>250000</v>
      </c>
      <c r="R49" s="29">
        <f t="shared" si="0"/>
        <v>0</v>
      </c>
      <c r="S49" s="81"/>
      <c r="T49" s="6"/>
    </row>
    <row r="50" spans="1:20" ht="15">
      <c r="A50" s="25" t="str">
        <f>+'[1]WA173'!B2</f>
        <v>WA173</v>
      </c>
      <c r="B50" s="25" t="str">
        <f>+'[1]WA173'!D2</f>
        <v>GMIA Fuel Farm Electrical Service</v>
      </c>
      <c r="C50" s="25" t="str">
        <f>+'[1]WA173'!D3</f>
        <v>Mary Turner</v>
      </c>
      <c r="D50" s="26">
        <f>+'[1]WA173'!D4</f>
        <v>40909</v>
      </c>
      <c r="E50" s="24" t="str">
        <f>+'[1]WA173'!E4</f>
        <v>Adopted Budget</v>
      </c>
      <c r="F50" s="28">
        <f>+'[1]WA173'!D5</f>
        <v>2013</v>
      </c>
      <c r="G50" s="83">
        <f>+'[1]WA173'!D67</f>
        <v>0</v>
      </c>
      <c r="H50" s="64"/>
      <c r="I50" s="45">
        <f>+'[1]WA173'!E67</f>
        <v>0</v>
      </c>
      <c r="J50" s="45">
        <f>+'[1]WA173'!F67</f>
        <v>0</v>
      </c>
      <c r="K50" s="45">
        <f>+'[1]WA173'!G67</f>
        <v>0</v>
      </c>
      <c r="L50" s="45">
        <f>+'[1]WA173'!H67</f>
        <v>0</v>
      </c>
      <c r="M50" s="45">
        <f>+'[1]WA173'!I67</f>
        <v>150000</v>
      </c>
      <c r="N50" s="45">
        <f>+'[1]WA173'!J67</f>
        <v>0</v>
      </c>
      <c r="O50" s="31">
        <f t="shared" si="1"/>
        <v>150000</v>
      </c>
      <c r="P50" s="80"/>
      <c r="Q50" s="31">
        <v>150000</v>
      </c>
      <c r="R50" s="29">
        <f t="shared" si="0"/>
        <v>0</v>
      </c>
      <c r="S50" s="81"/>
      <c r="T50" s="6"/>
    </row>
    <row r="51" spans="1:21" ht="15">
      <c r="A51" s="25" t="str">
        <f>+'[1]WA175'!B2</f>
        <v>WA175</v>
      </c>
      <c r="B51" s="25" t="str">
        <f>+'[1]WA175'!D2</f>
        <v>GMIA  Concourse C Checkpoint</v>
      </c>
      <c r="C51" s="25" t="str">
        <f>+'[1]WA175'!D3</f>
        <v>Ed Baisch</v>
      </c>
      <c r="D51" s="26" t="str">
        <f>+'[1]WA175'!D4</f>
        <v>2011</v>
      </c>
      <c r="E51" s="27" t="str">
        <f>+'[1]WA175'!E4</f>
        <v>Fund Transfer</v>
      </c>
      <c r="F51" s="26" t="str">
        <f>+'[1]WA175'!D5</f>
        <v>2013</v>
      </c>
      <c r="G51" s="83">
        <f>+'[1]WA175'!D67</f>
        <v>0</v>
      </c>
      <c r="H51" s="64"/>
      <c r="I51" s="83">
        <f>+'[1]WA175'!E67</f>
        <v>0</v>
      </c>
      <c r="J51" s="83">
        <f>+'[1]WA175'!F67</f>
        <v>0</v>
      </c>
      <c r="K51" s="83">
        <f>+'[1]WA175'!G67</f>
        <v>0</v>
      </c>
      <c r="L51" s="83">
        <f>+'[1]WA175'!H67</f>
        <v>0</v>
      </c>
      <c r="M51" s="83">
        <f>+'[1]WA175'!I67</f>
        <v>472000</v>
      </c>
      <c r="N51" s="83">
        <f>+'[1]WA175'!J67</f>
        <v>0</v>
      </c>
      <c r="O51" s="31">
        <f t="shared" si="1"/>
        <v>472000</v>
      </c>
      <c r="P51" s="80"/>
      <c r="Q51" s="31"/>
      <c r="R51" s="29">
        <f t="shared" si="0"/>
        <v>472000</v>
      </c>
      <c r="S51" s="81">
        <v>1</v>
      </c>
      <c r="T51" s="6"/>
      <c r="U51">
        <v>1</v>
      </c>
    </row>
    <row r="52" spans="6:20" s="1" customFormat="1" ht="16.5" customHeight="1">
      <c r="F52" s="7"/>
      <c r="P52" s="6"/>
      <c r="S52" s="7"/>
      <c r="T52" s="6"/>
    </row>
    <row r="53" spans="1:20" ht="15.75" thickBot="1">
      <c r="A53" s="50"/>
      <c r="B53" s="49" t="s">
        <v>38</v>
      </c>
      <c r="C53" s="28"/>
      <c r="D53" s="50" t="s">
        <v>39</v>
      </c>
      <c r="E53" s="50"/>
      <c r="F53" s="50"/>
      <c r="G53" s="87">
        <f aca="true" t="shared" si="2" ref="G53:S53">SUM(G8:G51)</f>
        <v>27120999</v>
      </c>
      <c r="H53" s="87">
        <f t="shared" si="2"/>
        <v>124391299.72</v>
      </c>
      <c r="I53" s="87">
        <f t="shared" si="2"/>
        <v>1737200</v>
      </c>
      <c r="J53" s="87">
        <f t="shared" si="2"/>
        <v>19344580.5</v>
      </c>
      <c r="K53" s="87">
        <f t="shared" si="2"/>
        <v>127810956</v>
      </c>
      <c r="L53" s="87">
        <f t="shared" si="2"/>
        <v>56904562.5</v>
      </c>
      <c r="M53" s="87">
        <f t="shared" si="2"/>
        <v>9707550</v>
      </c>
      <c r="N53" s="87">
        <f t="shared" si="2"/>
        <v>0</v>
      </c>
      <c r="O53" s="87">
        <f t="shared" si="2"/>
        <v>367017147.72</v>
      </c>
      <c r="P53" s="88">
        <f t="shared" si="2"/>
        <v>0</v>
      </c>
      <c r="Q53" s="87">
        <f t="shared" si="2"/>
        <v>256561630</v>
      </c>
      <c r="R53" s="87">
        <f t="shared" si="2"/>
        <v>110455517.72</v>
      </c>
      <c r="S53" s="108">
        <f t="shared" si="2"/>
        <v>57</v>
      </c>
      <c r="T53" s="6"/>
    </row>
    <row r="54" spans="1:20" ht="10.5" customHeight="1">
      <c r="A54" s="51"/>
      <c r="B54" s="51"/>
      <c r="C54" s="51"/>
      <c r="D54" s="51"/>
      <c r="E54" s="51"/>
      <c r="F54" s="51"/>
      <c r="G54" s="51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9"/>
      <c r="T54" s="6"/>
    </row>
    <row r="55" spans="1:19" ht="15">
      <c r="A55" s="25"/>
      <c r="B55" s="25"/>
      <c r="C55" s="25"/>
      <c r="D55" s="25"/>
      <c r="E55" s="25"/>
      <c r="F55" s="25"/>
      <c r="G55" s="25"/>
      <c r="H55" s="31"/>
      <c r="I55" s="31"/>
      <c r="J55" s="31"/>
      <c r="K55" s="31"/>
      <c r="L55" s="31"/>
      <c r="M55" s="31"/>
      <c r="N55" s="31"/>
      <c r="O55" s="31"/>
      <c r="P55" s="31"/>
      <c r="Q55" s="31">
        <f>+Q53+R53-O53</f>
        <v>0</v>
      </c>
      <c r="R55" s="31"/>
      <c r="S55" s="81"/>
    </row>
    <row r="56" spans="1:19" ht="15">
      <c r="A56" s="49"/>
      <c r="B56" s="25"/>
      <c r="C56" s="25"/>
      <c r="D56" s="25"/>
      <c r="E56" s="25"/>
      <c r="F56" s="30"/>
      <c r="G56" s="2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81"/>
    </row>
    <row r="57" spans="1:19" ht="15">
      <c r="A57" s="25"/>
      <c r="B57" s="25"/>
      <c r="C57" s="25"/>
      <c r="D57" s="25"/>
      <c r="E57" s="25"/>
      <c r="F57" s="30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0"/>
    </row>
    <row r="58" spans="1:19" ht="15">
      <c r="A58" s="25"/>
      <c r="B58" s="25"/>
      <c r="C58" s="25"/>
      <c r="D58" s="25"/>
      <c r="E58" s="25"/>
      <c r="F58" s="30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0"/>
    </row>
    <row r="59" spans="1:19" ht="15">
      <c r="A59" s="25"/>
      <c r="B59" s="25"/>
      <c r="C59" s="25"/>
      <c r="D59" s="25"/>
      <c r="E59" s="25"/>
      <c r="F59" s="30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30"/>
    </row>
    <row r="60" spans="1:19" s="96" customFormat="1" ht="15">
      <c r="A60" s="90"/>
      <c r="B60" s="91"/>
      <c r="C60" s="91"/>
      <c r="D60" s="92"/>
      <c r="E60" s="92"/>
      <c r="F60" s="92"/>
      <c r="G60" s="93"/>
      <c r="H60" s="93"/>
      <c r="I60" s="93"/>
      <c r="J60" s="93"/>
      <c r="K60" s="93"/>
      <c r="L60" s="93"/>
      <c r="M60" s="93"/>
      <c r="N60" s="93"/>
      <c r="O60" s="93"/>
      <c r="P60" s="94"/>
      <c r="Q60" s="95"/>
      <c r="R60" s="92"/>
      <c r="S60" s="92"/>
    </row>
    <row r="61" spans="1:19" s="96" customFormat="1" ht="15">
      <c r="A61" s="90"/>
      <c r="B61" s="91"/>
      <c r="C61" s="91"/>
      <c r="D61" s="92"/>
      <c r="E61" s="92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4"/>
      <c r="Q61" s="95"/>
      <c r="R61" s="95"/>
      <c r="S61" s="92"/>
    </row>
    <row r="62" spans="1:19" s="96" customFormat="1" ht="15">
      <c r="A62" s="90"/>
      <c r="B62" s="91"/>
      <c r="C62" s="91"/>
      <c r="D62" s="92"/>
      <c r="E62" s="92"/>
      <c r="F62" s="92"/>
      <c r="G62" s="93"/>
      <c r="H62" s="93"/>
      <c r="I62" s="93"/>
      <c r="J62" s="93"/>
      <c r="K62" s="93"/>
      <c r="L62" s="93"/>
      <c r="M62" s="93"/>
      <c r="N62" s="93"/>
      <c r="O62" s="93"/>
      <c r="P62" s="94"/>
      <c r="Q62" s="95"/>
      <c r="R62" s="92"/>
      <c r="S62" s="92"/>
    </row>
    <row r="63" spans="1:19" s="96" customFormat="1" ht="15">
      <c r="A63" s="90"/>
      <c r="B63" s="91"/>
      <c r="C63" s="91"/>
      <c r="D63" s="92"/>
      <c r="E63" s="92"/>
      <c r="F63" s="92"/>
      <c r="G63" s="93"/>
      <c r="H63" s="93"/>
      <c r="I63" s="93"/>
      <c r="J63" s="93"/>
      <c r="K63" s="93"/>
      <c r="L63" s="93"/>
      <c r="M63" s="93"/>
      <c r="N63" s="93"/>
      <c r="O63" s="93"/>
      <c r="P63" s="94"/>
      <c r="Q63" s="95"/>
      <c r="R63" s="95"/>
      <c r="S63" s="92"/>
    </row>
    <row r="64" spans="1:19" s="96" customFormat="1" ht="15">
      <c r="A64" s="90"/>
      <c r="B64" s="91"/>
      <c r="C64" s="91"/>
      <c r="D64" s="92"/>
      <c r="E64" s="92"/>
      <c r="F64" s="92"/>
      <c r="G64" s="93"/>
      <c r="H64" s="93"/>
      <c r="I64" s="93"/>
      <c r="J64" s="93"/>
      <c r="K64" s="93"/>
      <c r="L64" s="93"/>
      <c r="M64" s="93"/>
      <c r="N64" s="93"/>
      <c r="O64" s="93"/>
      <c r="P64" s="94"/>
      <c r="Q64" s="95"/>
      <c r="R64" s="92"/>
      <c r="S64" s="92"/>
    </row>
    <row r="65" spans="1:19" ht="15">
      <c r="A65" s="25"/>
      <c r="B65" s="25"/>
      <c r="C65" s="25"/>
      <c r="D65" s="25"/>
      <c r="E65" s="25"/>
      <c r="F65" s="30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30"/>
    </row>
    <row r="66" spans="1:19" ht="15">
      <c r="A66" s="25"/>
      <c r="B66" s="25"/>
      <c r="C66" s="25"/>
      <c r="D66" s="25"/>
      <c r="E66" s="25"/>
      <c r="F66" s="30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0"/>
    </row>
    <row r="67" spans="1:19" ht="15">
      <c r="A67" s="24"/>
      <c r="B67" s="25"/>
      <c r="C67" s="25"/>
      <c r="D67" s="30"/>
      <c r="E67" s="30"/>
      <c r="F67" s="30"/>
      <c r="G67" s="31"/>
      <c r="H67" s="31"/>
      <c r="I67" s="31"/>
      <c r="J67" s="31"/>
      <c r="K67" s="31"/>
      <c r="L67" s="31"/>
      <c r="M67" s="31"/>
      <c r="N67" s="31"/>
      <c r="O67" s="31"/>
      <c r="P67" s="57"/>
      <c r="Q67" s="29"/>
      <c r="R67" s="30"/>
      <c r="S67" s="30"/>
    </row>
    <row r="68" spans="1:19" ht="15">
      <c r="A68" s="24"/>
      <c r="B68" s="25"/>
      <c r="C68" s="25"/>
      <c r="D68" s="30"/>
      <c r="E68" s="30"/>
      <c r="F68" s="30"/>
      <c r="G68" s="31"/>
      <c r="H68" s="31"/>
      <c r="I68" s="31"/>
      <c r="J68" s="31"/>
      <c r="K68" s="31"/>
      <c r="L68" s="31"/>
      <c r="M68" s="31"/>
      <c r="N68" s="97"/>
      <c r="O68" s="31"/>
      <c r="P68" s="57"/>
      <c r="Q68" s="29"/>
      <c r="R68" s="29"/>
      <c r="S68" s="30"/>
    </row>
    <row r="69" spans="1:19" ht="15">
      <c r="A69" s="24"/>
      <c r="B69" s="25"/>
      <c r="C69" s="25"/>
      <c r="D69" s="59"/>
      <c r="E69" s="59"/>
      <c r="F69" s="30"/>
      <c r="G69" s="31"/>
      <c r="H69" s="31"/>
      <c r="I69" s="31"/>
      <c r="J69" s="31"/>
      <c r="K69" s="31"/>
      <c r="L69" s="31"/>
      <c r="M69" s="31"/>
      <c r="N69" s="31"/>
      <c r="O69" s="31"/>
      <c r="P69" s="57"/>
      <c r="Q69" s="29"/>
      <c r="R69" s="29"/>
      <c r="S69" s="30"/>
    </row>
    <row r="70" spans="1:19" ht="15">
      <c r="A70" s="25"/>
      <c r="B70" s="25"/>
      <c r="C70" s="25"/>
      <c r="D70" s="47"/>
      <c r="E70" s="25"/>
      <c r="F70" s="30"/>
      <c r="G70" s="31"/>
      <c r="H70" s="31"/>
      <c r="I70" s="31"/>
      <c r="J70" s="31"/>
      <c r="K70" s="31"/>
      <c r="L70" s="31"/>
      <c r="M70" s="31"/>
      <c r="N70" s="31"/>
      <c r="O70" s="31"/>
      <c r="P70" s="25"/>
      <c r="Q70" s="33"/>
      <c r="R70" s="33"/>
      <c r="S70" s="30"/>
    </row>
    <row r="71" spans="1:19" ht="15">
      <c r="A71" s="25"/>
      <c r="B71" s="25"/>
      <c r="C71" s="25"/>
      <c r="D71" s="47"/>
      <c r="E71" s="25"/>
      <c r="F71" s="30"/>
      <c r="G71" s="31"/>
      <c r="H71" s="31"/>
      <c r="I71" s="31"/>
      <c r="J71" s="31"/>
      <c r="K71" s="31"/>
      <c r="L71" s="31"/>
      <c r="M71" s="31"/>
      <c r="N71" s="97"/>
      <c r="O71" s="31"/>
      <c r="P71" s="25"/>
      <c r="Q71" s="33"/>
      <c r="R71" s="33"/>
      <c r="S71" s="30"/>
    </row>
    <row r="72" spans="1:19" ht="15">
      <c r="A72" s="25"/>
      <c r="B72" s="25"/>
      <c r="C72" s="25"/>
      <c r="D72" s="47"/>
      <c r="E72" s="25"/>
      <c r="F72" s="30"/>
      <c r="G72" s="31"/>
      <c r="H72" s="31"/>
      <c r="I72" s="31"/>
      <c r="J72" s="31"/>
      <c r="K72" s="31"/>
      <c r="L72" s="31"/>
      <c r="M72" s="31"/>
      <c r="N72" s="31"/>
      <c r="O72" s="31"/>
      <c r="P72" s="25"/>
      <c r="Q72" s="33"/>
      <c r="R72" s="33"/>
      <c r="S72" s="30"/>
    </row>
    <row r="73" spans="1:19" ht="15">
      <c r="A73" s="25"/>
      <c r="B73" s="25"/>
      <c r="C73" s="25"/>
      <c r="D73" s="25"/>
      <c r="E73" s="25"/>
      <c r="F73" s="30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30"/>
    </row>
    <row r="74" spans="1:19" ht="15">
      <c r="A74" s="25"/>
      <c r="B74" s="25"/>
      <c r="C74" s="25"/>
      <c r="D74" s="25"/>
      <c r="E74" s="25"/>
      <c r="F74" s="30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30"/>
    </row>
    <row r="75" spans="1:19" ht="15">
      <c r="A75" s="25"/>
      <c r="B75" s="25"/>
      <c r="C75" s="25"/>
      <c r="D75" s="25"/>
      <c r="E75" s="25"/>
      <c r="F75" s="30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30"/>
    </row>
    <row r="76" spans="1:19" ht="15">
      <c r="A76" s="25"/>
      <c r="B76" s="25"/>
      <c r="C76" s="25"/>
      <c r="D76" s="25"/>
      <c r="E76" s="25"/>
      <c r="F76" s="30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30"/>
    </row>
    <row r="77" spans="1:19" ht="15">
      <c r="A77" s="25"/>
      <c r="B77" s="25"/>
      <c r="C77" s="25"/>
      <c r="D77" s="25"/>
      <c r="E77" s="25"/>
      <c r="F77" s="30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30"/>
    </row>
    <row r="78" spans="1:19" ht="15">
      <c r="A78" s="25"/>
      <c r="B78" s="25"/>
      <c r="C78" s="25"/>
      <c r="D78" s="25"/>
      <c r="E78" s="25"/>
      <c r="F78" s="30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30"/>
    </row>
    <row r="79" spans="1:19" ht="15">
      <c r="A79" s="25"/>
      <c r="B79" s="25"/>
      <c r="C79" s="25"/>
      <c r="D79" s="25"/>
      <c r="E79" s="25"/>
      <c r="F79" s="30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30"/>
    </row>
    <row r="80" spans="1:19" ht="15">
      <c r="A80" s="25"/>
      <c r="B80" s="25"/>
      <c r="C80" s="25"/>
      <c r="D80" s="25"/>
      <c r="E80" s="25"/>
      <c r="F80" s="30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30"/>
    </row>
    <row r="81" spans="1:19" ht="15">
      <c r="A81" s="25"/>
      <c r="B81" s="25"/>
      <c r="C81" s="25"/>
      <c r="D81" s="98"/>
      <c r="E81" s="99"/>
      <c r="F81" s="30"/>
      <c r="G81" s="25"/>
      <c r="H81" s="45"/>
      <c r="I81" s="45"/>
      <c r="J81" s="45"/>
      <c r="K81" s="45"/>
      <c r="L81" s="31"/>
      <c r="M81" s="45"/>
      <c r="N81" s="45"/>
      <c r="O81" s="45"/>
      <c r="P81" s="25"/>
      <c r="Q81" s="33"/>
      <c r="R81" s="33"/>
      <c r="S81" s="30"/>
    </row>
    <row r="82" spans="1:19" ht="15">
      <c r="A82" s="25"/>
      <c r="B82" s="25"/>
      <c r="C82" s="25"/>
      <c r="D82" s="98"/>
      <c r="E82" s="99"/>
      <c r="F82" s="30"/>
      <c r="G82" s="25"/>
      <c r="H82" s="45"/>
      <c r="I82" s="45"/>
      <c r="J82" s="45"/>
      <c r="K82" s="45"/>
      <c r="L82" s="31"/>
      <c r="M82" s="25"/>
      <c r="N82" s="97"/>
      <c r="O82" s="45"/>
      <c r="P82" s="25"/>
      <c r="Q82" s="33"/>
      <c r="R82" s="33"/>
      <c r="S82" s="30"/>
    </row>
    <row r="83" spans="1:19" ht="15">
      <c r="A83" s="25"/>
      <c r="B83" s="25"/>
      <c r="C83" s="25"/>
      <c r="D83" s="98"/>
      <c r="E83" s="99"/>
      <c r="F83" s="30"/>
      <c r="G83" s="25"/>
      <c r="H83" s="45"/>
      <c r="I83" s="45"/>
      <c r="J83" s="45"/>
      <c r="K83" s="45"/>
      <c r="L83" s="31"/>
      <c r="M83" s="45"/>
      <c r="N83" s="45"/>
      <c r="O83" s="45"/>
      <c r="P83" s="25"/>
      <c r="Q83" s="33"/>
      <c r="R83" s="33"/>
      <c r="S83" s="30"/>
    </row>
    <row r="84" spans="1:19" ht="15">
      <c r="A84" s="25"/>
      <c r="B84" s="25"/>
      <c r="C84" s="25"/>
      <c r="D84" s="98"/>
      <c r="E84" s="99"/>
      <c r="F84" s="30"/>
      <c r="G84" s="25"/>
      <c r="H84" s="45"/>
      <c r="I84" s="45"/>
      <c r="J84" s="45"/>
      <c r="K84" s="45"/>
      <c r="L84" s="31"/>
      <c r="M84" s="45"/>
      <c r="N84" s="45"/>
      <c r="O84" s="45"/>
      <c r="P84" s="25"/>
      <c r="Q84" s="33"/>
      <c r="R84" s="33"/>
      <c r="S84" s="30"/>
    </row>
    <row r="85" spans="1:19" ht="15">
      <c r="A85" s="25"/>
      <c r="B85" s="25"/>
      <c r="C85" s="25"/>
      <c r="D85" s="98"/>
      <c r="E85" s="99"/>
      <c r="F85" s="30"/>
      <c r="G85" s="25"/>
      <c r="H85" s="45"/>
      <c r="I85" s="45"/>
      <c r="J85" s="45"/>
      <c r="K85" s="45"/>
      <c r="L85" s="31"/>
      <c r="M85" s="45"/>
      <c r="N85" s="45"/>
      <c r="O85" s="45"/>
      <c r="P85" s="25"/>
      <c r="Q85" s="33"/>
      <c r="R85" s="33"/>
      <c r="S85" s="30"/>
    </row>
    <row r="86" spans="1:19" ht="15">
      <c r="A86" s="25"/>
      <c r="B86" s="25"/>
      <c r="C86" s="25"/>
      <c r="D86" s="47"/>
      <c r="E86" s="25"/>
      <c r="F86" s="30"/>
      <c r="G86" s="25"/>
      <c r="H86" s="25"/>
      <c r="I86" s="25"/>
      <c r="J86" s="45"/>
      <c r="K86" s="45"/>
      <c r="L86" s="31"/>
      <c r="M86" s="25"/>
      <c r="N86" s="25"/>
      <c r="O86" s="45"/>
      <c r="P86" s="25"/>
      <c r="Q86" s="25"/>
      <c r="R86" s="33"/>
      <c r="S86" s="30"/>
    </row>
    <row r="87" spans="1:19" ht="15">
      <c r="A87" s="25"/>
      <c r="B87" s="25"/>
      <c r="C87" s="25"/>
      <c r="D87" s="25"/>
      <c r="E87" s="25"/>
      <c r="F87" s="30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0"/>
    </row>
    <row r="88" spans="1:19" ht="15">
      <c r="A88" s="100"/>
      <c r="B88" s="25"/>
      <c r="C88" s="25"/>
      <c r="D88" s="25"/>
      <c r="E88" s="25"/>
      <c r="F88" s="28"/>
      <c r="G88" s="31"/>
      <c r="H88" s="31"/>
      <c r="I88" s="31"/>
      <c r="J88" s="31"/>
      <c r="K88" s="31"/>
      <c r="L88" s="31"/>
      <c r="M88" s="31"/>
      <c r="N88" s="31"/>
      <c r="O88" s="31"/>
      <c r="P88" s="25"/>
      <c r="Q88" s="25"/>
      <c r="R88" s="25"/>
      <c r="S88" s="30"/>
    </row>
    <row r="89" spans="1:19" ht="15">
      <c r="A89" s="100"/>
      <c r="B89" s="66"/>
      <c r="C89" s="25"/>
      <c r="D89" s="25"/>
      <c r="E89" s="25"/>
      <c r="F89" s="28"/>
      <c r="G89" s="31"/>
      <c r="H89" s="31"/>
      <c r="I89" s="31"/>
      <c r="J89" s="31"/>
      <c r="K89" s="31"/>
      <c r="L89" s="31"/>
      <c r="M89" s="31"/>
      <c r="N89" s="31"/>
      <c r="O89" s="31"/>
      <c r="P89" s="25"/>
      <c r="Q89" s="25"/>
      <c r="R89" s="25"/>
      <c r="S89" s="30"/>
    </row>
    <row r="90" spans="1:19" ht="15">
      <c r="A90" s="100"/>
      <c r="B90" s="25"/>
      <c r="C90" s="25"/>
      <c r="D90" s="25"/>
      <c r="E90" s="25"/>
      <c r="F90" s="28"/>
      <c r="G90" s="31"/>
      <c r="H90" s="31"/>
      <c r="I90" s="31"/>
      <c r="J90" s="31"/>
      <c r="K90" s="31"/>
      <c r="L90" s="31"/>
      <c r="M90" s="31"/>
      <c r="N90" s="31"/>
      <c r="O90" s="31"/>
      <c r="P90" s="25"/>
      <c r="Q90" s="25"/>
      <c r="R90" s="25"/>
      <c r="S90" s="30"/>
    </row>
    <row r="91" spans="1:19" ht="15">
      <c r="A91" s="101"/>
      <c r="B91" s="25"/>
      <c r="C91" s="25"/>
      <c r="D91" s="30"/>
      <c r="E91" s="30"/>
      <c r="F91" s="28"/>
      <c r="G91" s="31"/>
      <c r="H91" s="31"/>
      <c r="I91" s="31"/>
      <c r="J91" s="31"/>
      <c r="K91" s="31"/>
      <c r="L91" s="31"/>
      <c r="M91" s="31"/>
      <c r="N91" s="31"/>
      <c r="O91" s="31"/>
      <c r="P91" s="25"/>
      <c r="Q91" s="30"/>
      <c r="R91" s="30"/>
      <c r="S91" s="30"/>
    </row>
    <row r="92" spans="1:19" ht="15">
      <c r="A92" s="102"/>
      <c r="B92" s="25"/>
      <c r="C92" s="25"/>
      <c r="D92" s="30"/>
      <c r="E92" s="30"/>
      <c r="F92" s="28"/>
      <c r="G92" s="31"/>
      <c r="H92" s="31"/>
      <c r="I92" s="31"/>
      <c r="J92" s="31"/>
      <c r="K92" s="31"/>
      <c r="L92" s="31"/>
      <c r="M92" s="31"/>
      <c r="N92" s="31"/>
      <c r="O92" s="31"/>
      <c r="P92" s="25"/>
      <c r="Q92" s="30"/>
      <c r="R92" s="30"/>
      <c r="S92" s="30"/>
    </row>
    <row r="93" spans="1:19" ht="15">
      <c r="A93" s="102"/>
      <c r="B93" s="25"/>
      <c r="C93" s="25"/>
      <c r="D93" s="30"/>
      <c r="E93" s="30"/>
      <c r="F93" s="28"/>
      <c r="G93" s="31"/>
      <c r="H93" s="31"/>
      <c r="I93" s="31"/>
      <c r="J93" s="31"/>
      <c r="K93" s="31"/>
      <c r="L93" s="31"/>
      <c r="M93" s="31"/>
      <c r="N93" s="31"/>
      <c r="O93" s="31"/>
      <c r="P93" s="25"/>
      <c r="Q93" s="30"/>
      <c r="R93" s="30"/>
      <c r="S93" s="30"/>
    </row>
    <row r="94" spans="1:19" ht="15">
      <c r="A94" s="102"/>
      <c r="B94" s="25"/>
      <c r="C94" s="25"/>
      <c r="D94" s="30"/>
      <c r="E94" s="30"/>
      <c r="F94" s="28"/>
      <c r="G94" s="31"/>
      <c r="H94" s="31"/>
      <c r="I94" s="31"/>
      <c r="J94" s="31"/>
      <c r="K94" s="31"/>
      <c r="L94" s="31"/>
      <c r="M94" s="31"/>
      <c r="N94" s="31"/>
      <c r="O94" s="31"/>
      <c r="P94" s="25"/>
      <c r="Q94" s="30"/>
      <c r="R94" s="30"/>
      <c r="S94" s="30"/>
    </row>
    <row r="95" spans="1:19" ht="15">
      <c r="A95" s="101"/>
      <c r="B95" s="25"/>
      <c r="C95" s="25"/>
      <c r="D95" s="30"/>
      <c r="E95" s="30"/>
      <c r="F95" s="28"/>
      <c r="G95" s="31"/>
      <c r="H95" s="31"/>
      <c r="I95" s="31"/>
      <c r="J95" s="31"/>
      <c r="K95" s="31"/>
      <c r="L95" s="31"/>
      <c r="M95" s="31"/>
      <c r="N95" s="31"/>
      <c r="O95" s="31"/>
      <c r="P95" s="25"/>
      <c r="Q95" s="30"/>
      <c r="R95" s="30"/>
      <c r="S95" s="30"/>
    </row>
    <row r="96" spans="1:19" ht="15">
      <c r="A96" s="102"/>
      <c r="B96" s="25"/>
      <c r="C96" s="25"/>
      <c r="D96" s="59"/>
      <c r="E96" s="59"/>
      <c r="F96" s="28"/>
      <c r="G96" s="31"/>
      <c r="H96" s="31"/>
      <c r="I96" s="31"/>
      <c r="J96" s="31"/>
      <c r="K96" s="31"/>
      <c r="L96" s="31"/>
      <c r="M96" s="31"/>
      <c r="N96" s="31"/>
      <c r="O96" s="31"/>
      <c r="P96" s="25"/>
      <c r="Q96" s="30"/>
      <c r="R96" s="30"/>
      <c r="S96" s="30"/>
    </row>
    <row r="97" spans="1:19" ht="15">
      <c r="A97" s="102"/>
      <c r="B97" s="25"/>
      <c r="C97" s="25"/>
      <c r="D97" s="59"/>
      <c r="E97" s="59"/>
      <c r="F97" s="28"/>
      <c r="G97" s="31"/>
      <c r="H97" s="31"/>
      <c r="I97" s="31"/>
      <c r="J97" s="31"/>
      <c r="K97" s="31"/>
      <c r="L97" s="31"/>
      <c r="M97" s="31"/>
      <c r="N97" s="31"/>
      <c r="O97" s="31"/>
      <c r="P97" s="25"/>
      <c r="Q97" s="30"/>
      <c r="R97" s="30"/>
      <c r="S97" s="30"/>
    </row>
    <row r="98" spans="1:19" ht="15">
      <c r="A98" s="102"/>
      <c r="B98" s="25"/>
      <c r="C98" s="25"/>
      <c r="D98" s="30"/>
      <c r="E98" s="30"/>
      <c r="F98" s="28"/>
      <c r="G98" s="31"/>
      <c r="H98" s="31"/>
      <c r="I98" s="31"/>
      <c r="J98" s="31"/>
      <c r="K98" s="31"/>
      <c r="L98" s="31"/>
      <c r="M98" s="31"/>
      <c r="N98" s="31"/>
      <c r="O98" s="31"/>
      <c r="P98" s="25"/>
      <c r="Q98" s="30"/>
      <c r="R98" s="30"/>
      <c r="S98" s="30"/>
    </row>
    <row r="99" spans="1:19" ht="15">
      <c r="A99" s="102"/>
      <c r="B99" s="25"/>
      <c r="C99" s="25"/>
      <c r="D99" s="30"/>
      <c r="E99" s="30"/>
      <c r="F99" s="28"/>
      <c r="G99" s="31"/>
      <c r="H99" s="31"/>
      <c r="I99" s="31"/>
      <c r="J99" s="31"/>
      <c r="K99" s="31"/>
      <c r="L99" s="31"/>
      <c r="M99" s="31"/>
      <c r="N99" s="31"/>
      <c r="O99" s="31"/>
      <c r="P99" s="25"/>
      <c r="Q99" s="30"/>
      <c r="R99" s="30"/>
      <c r="S99" s="30"/>
    </row>
    <row r="100" spans="1:19" ht="15">
      <c r="A100" s="102"/>
      <c r="B100" s="25"/>
      <c r="C100" s="25"/>
      <c r="D100" s="30"/>
      <c r="E100" s="30"/>
      <c r="F100" s="28"/>
      <c r="G100" s="31"/>
      <c r="H100" s="31"/>
      <c r="I100" s="31"/>
      <c r="J100" s="31"/>
      <c r="K100" s="31"/>
      <c r="L100" s="31"/>
      <c r="M100" s="31"/>
      <c r="N100" s="31"/>
      <c r="O100" s="31"/>
      <c r="P100" s="45"/>
      <c r="Q100" s="30"/>
      <c r="R100" s="30"/>
      <c r="S100" s="30"/>
    </row>
    <row r="101" spans="1:19" ht="15">
      <c r="A101" s="102"/>
      <c r="B101" s="25"/>
      <c r="C101" s="25"/>
      <c r="D101" s="30"/>
      <c r="E101" s="30"/>
      <c r="F101" s="28"/>
      <c r="G101" s="31"/>
      <c r="H101" s="31"/>
      <c r="I101" s="31"/>
      <c r="J101" s="31"/>
      <c r="K101" s="31"/>
      <c r="L101" s="31"/>
      <c r="M101" s="31"/>
      <c r="N101" s="31"/>
      <c r="O101" s="31"/>
      <c r="P101" s="45"/>
      <c r="Q101" s="30"/>
      <c r="R101" s="30"/>
      <c r="S101" s="30"/>
    </row>
    <row r="102" spans="1:19" ht="15">
      <c r="A102" s="24"/>
      <c r="B102" s="25"/>
      <c r="C102" s="25"/>
      <c r="D102" s="28"/>
      <c r="E102" s="30"/>
      <c r="F102" s="28"/>
      <c r="G102" s="31"/>
      <c r="H102" s="31"/>
      <c r="I102" s="31"/>
      <c r="J102" s="31"/>
      <c r="K102" s="31"/>
      <c r="L102" s="31"/>
      <c r="M102" s="31"/>
      <c r="N102" s="31"/>
      <c r="O102" s="31"/>
      <c r="P102" s="57"/>
      <c r="Q102" s="29"/>
      <c r="R102" s="29"/>
      <c r="S102" s="30"/>
    </row>
    <row r="103" spans="1:19" ht="15">
      <c r="A103" s="102"/>
      <c r="B103" s="25"/>
      <c r="C103" s="25"/>
      <c r="D103" s="28"/>
      <c r="E103" s="30"/>
      <c r="F103" s="28"/>
      <c r="G103" s="31"/>
      <c r="H103" s="31"/>
      <c r="I103" s="31"/>
      <c r="J103" s="31"/>
      <c r="K103" s="31"/>
      <c r="L103" s="31"/>
      <c r="M103" s="31"/>
      <c r="N103" s="31"/>
      <c r="O103" s="31"/>
      <c r="P103" s="57"/>
      <c r="Q103" s="29"/>
      <c r="R103" s="30"/>
      <c r="S103" s="30"/>
    </row>
    <row r="104" spans="1:19" ht="15">
      <c r="A104" s="24"/>
      <c r="B104" s="25"/>
      <c r="C104" s="25"/>
      <c r="D104" s="28"/>
      <c r="E104" s="30"/>
      <c r="F104" s="28"/>
      <c r="G104" s="31"/>
      <c r="H104" s="31"/>
      <c r="I104" s="31"/>
      <c r="J104" s="31"/>
      <c r="K104" s="31"/>
      <c r="L104" s="31"/>
      <c r="M104" s="31"/>
      <c r="N104" s="31"/>
      <c r="O104" s="31"/>
      <c r="P104" s="57"/>
      <c r="Q104" s="29"/>
      <c r="R104" s="30"/>
      <c r="S104" s="30"/>
    </row>
    <row r="105" spans="1:19" ht="15">
      <c r="A105" s="25"/>
      <c r="B105" s="25"/>
      <c r="C105" s="25"/>
      <c r="D105" s="28"/>
      <c r="E105" s="30"/>
      <c r="F105" s="28"/>
      <c r="G105" s="31"/>
      <c r="H105" s="31"/>
      <c r="I105" s="31"/>
      <c r="J105" s="31"/>
      <c r="K105" s="31"/>
      <c r="L105" s="31"/>
      <c r="M105" s="31"/>
      <c r="N105" s="31"/>
      <c r="O105" s="31"/>
      <c r="P105" s="57"/>
      <c r="Q105" s="29"/>
      <c r="R105" s="30"/>
      <c r="S105" s="30"/>
    </row>
    <row r="106" spans="1:19" ht="15">
      <c r="A106" s="25"/>
      <c r="B106" s="25"/>
      <c r="C106" s="25"/>
      <c r="D106" s="26"/>
      <c r="E106" s="59"/>
      <c r="F106" s="28"/>
      <c r="G106" s="31"/>
      <c r="H106" s="31"/>
      <c r="I106" s="31"/>
      <c r="J106" s="31"/>
      <c r="K106" s="31"/>
      <c r="L106" s="31"/>
      <c r="M106" s="31"/>
      <c r="N106" s="31"/>
      <c r="O106" s="31"/>
      <c r="P106" s="57"/>
      <c r="Q106" s="29"/>
      <c r="R106" s="29"/>
      <c r="S106" s="30"/>
    </row>
    <row r="107" spans="1:19" ht="15">
      <c r="A107" s="25"/>
      <c r="B107" s="25"/>
      <c r="C107" s="25"/>
      <c r="D107" s="26"/>
      <c r="E107" s="25"/>
      <c r="F107" s="28"/>
      <c r="G107" s="31"/>
      <c r="H107" s="31"/>
      <c r="I107" s="31"/>
      <c r="J107" s="31"/>
      <c r="K107" s="31"/>
      <c r="L107" s="31"/>
      <c r="M107" s="31"/>
      <c r="N107" s="31"/>
      <c r="O107" s="31"/>
      <c r="P107" s="25"/>
      <c r="Q107" s="33"/>
      <c r="R107" s="33"/>
      <c r="S107" s="30"/>
    </row>
    <row r="108" spans="1:19" ht="15">
      <c r="A108" s="25"/>
      <c r="B108" s="25"/>
      <c r="C108" s="25"/>
      <c r="D108" s="26"/>
      <c r="E108" s="99"/>
      <c r="F108" s="26"/>
      <c r="G108" s="25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81"/>
    </row>
    <row r="109" spans="1:19" ht="15">
      <c r="A109" s="25"/>
      <c r="B109" s="25"/>
      <c r="C109" s="25"/>
      <c r="D109" s="26"/>
      <c r="E109" s="47"/>
      <c r="F109" s="28"/>
      <c r="G109" s="31"/>
      <c r="H109" s="31"/>
      <c r="I109" s="31"/>
      <c r="J109" s="31"/>
      <c r="K109" s="31"/>
      <c r="L109" s="31"/>
      <c r="M109" s="31"/>
      <c r="N109" s="31"/>
      <c r="O109" s="31"/>
      <c r="P109" s="25"/>
      <c r="Q109" s="33"/>
      <c r="R109" s="33"/>
      <c r="S109" s="30"/>
    </row>
    <row r="110" spans="1:19" ht="15">
      <c r="A110" s="25"/>
      <c r="B110" s="25"/>
      <c r="C110" s="25"/>
      <c r="D110" s="26"/>
      <c r="E110" s="45"/>
      <c r="F110" s="26"/>
      <c r="G110" s="31"/>
      <c r="H110" s="31"/>
      <c r="I110" s="31"/>
      <c r="J110" s="31"/>
      <c r="K110" s="31"/>
      <c r="L110" s="31"/>
      <c r="M110" s="31"/>
      <c r="N110" s="31"/>
      <c r="O110" s="31"/>
      <c r="P110" s="25"/>
      <c r="Q110" s="33"/>
      <c r="R110" s="33"/>
      <c r="S110" s="30"/>
    </row>
    <row r="111" spans="1:19" ht="15">
      <c r="A111" s="24"/>
      <c r="B111" s="25"/>
      <c r="C111" s="25"/>
      <c r="D111" s="26"/>
      <c r="E111" s="30"/>
      <c r="F111" s="28"/>
      <c r="G111" s="31"/>
      <c r="H111" s="31"/>
      <c r="I111" s="31"/>
      <c r="J111" s="31"/>
      <c r="K111" s="31"/>
      <c r="L111" s="31"/>
      <c r="M111" s="31"/>
      <c r="N111" s="31"/>
      <c r="O111" s="31"/>
      <c r="P111" s="57"/>
      <c r="Q111" s="29"/>
      <c r="R111" s="29"/>
      <c r="S111" s="30"/>
    </row>
    <row r="112" spans="1:19" ht="15">
      <c r="A112" s="25"/>
      <c r="B112" s="25"/>
      <c r="C112" s="47"/>
      <c r="D112" s="26"/>
      <c r="E112" s="47"/>
      <c r="F112" s="2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3"/>
      <c r="R112" s="33"/>
      <c r="S112" s="30"/>
    </row>
    <row r="113" spans="1:19" ht="15">
      <c r="A113" s="25"/>
      <c r="B113" s="25"/>
      <c r="C113" s="25"/>
      <c r="D113" s="26"/>
      <c r="E113" s="47"/>
      <c r="F113" s="26"/>
      <c r="G113" s="31"/>
      <c r="H113" s="31"/>
      <c r="I113" s="31"/>
      <c r="J113" s="31"/>
      <c r="K113" s="31"/>
      <c r="L113" s="31"/>
      <c r="M113" s="31"/>
      <c r="N113" s="31"/>
      <c r="O113" s="31"/>
      <c r="P113" s="25"/>
      <c r="Q113" s="33"/>
      <c r="R113" s="33"/>
      <c r="S113" s="30"/>
    </row>
    <row r="114" spans="1:19" ht="15">
      <c r="A114" s="44"/>
      <c r="B114" s="25"/>
      <c r="C114" s="25"/>
      <c r="D114" s="26"/>
      <c r="E114" s="58"/>
      <c r="F114" s="28"/>
      <c r="G114" s="31"/>
      <c r="H114" s="31"/>
      <c r="I114" s="31"/>
      <c r="J114" s="31"/>
      <c r="K114" s="31"/>
      <c r="L114" s="31"/>
      <c r="M114" s="31"/>
      <c r="N114" s="31"/>
      <c r="O114" s="31"/>
      <c r="P114" s="45"/>
      <c r="Q114" s="29"/>
      <c r="R114" s="30"/>
      <c r="S114" s="30"/>
    </row>
    <row r="115" spans="1:19" ht="15">
      <c r="A115" s="25"/>
      <c r="B115" s="25"/>
      <c r="C115" s="25"/>
      <c r="D115" s="26"/>
      <c r="E115" s="47"/>
      <c r="F115" s="2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81"/>
    </row>
    <row r="116" spans="1:19" ht="15">
      <c r="A116" s="24"/>
      <c r="B116" s="25"/>
      <c r="C116" s="25"/>
      <c r="D116" s="26"/>
      <c r="E116" s="30"/>
      <c r="F116" s="28"/>
      <c r="G116" s="31"/>
      <c r="H116" s="31"/>
      <c r="I116" s="31"/>
      <c r="J116" s="31"/>
      <c r="K116" s="31"/>
      <c r="L116" s="31"/>
      <c r="M116" s="31"/>
      <c r="N116" s="31"/>
      <c r="O116" s="31"/>
      <c r="P116" s="45"/>
      <c r="Q116" s="29"/>
      <c r="R116" s="30"/>
      <c r="S116" s="30"/>
    </row>
    <row r="117" spans="1:19" ht="15">
      <c r="A117" s="24"/>
      <c r="B117" s="25"/>
      <c r="C117" s="25"/>
      <c r="D117" s="26"/>
      <c r="E117" s="30"/>
      <c r="F117" s="28"/>
      <c r="G117" s="31"/>
      <c r="H117" s="31"/>
      <c r="I117" s="31"/>
      <c r="J117" s="31"/>
      <c r="K117" s="31"/>
      <c r="L117" s="31"/>
      <c r="M117" s="31"/>
      <c r="N117" s="31"/>
      <c r="O117" s="31"/>
      <c r="P117" s="45"/>
      <c r="Q117" s="29"/>
      <c r="R117" s="30"/>
      <c r="S117" s="30"/>
    </row>
    <row r="118" spans="1:19" ht="15">
      <c r="A118" s="25"/>
      <c r="B118" s="25"/>
      <c r="C118" s="25"/>
      <c r="D118" s="26"/>
      <c r="E118" s="58"/>
      <c r="F118" s="2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81"/>
    </row>
    <row r="119" spans="1:19" ht="15">
      <c r="A119" s="25"/>
      <c r="B119" s="25"/>
      <c r="D119" s="103"/>
      <c r="E119" s="25"/>
      <c r="F119" s="2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81"/>
    </row>
    <row r="120" spans="1:19" ht="15">
      <c r="A120" s="25"/>
      <c r="B120" s="25"/>
      <c r="C120" s="25"/>
      <c r="D120" s="26"/>
      <c r="E120" s="58"/>
      <c r="F120" s="26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81"/>
    </row>
    <row r="121" spans="1:19" ht="15">
      <c r="A121" s="25"/>
      <c r="B121" s="25"/>
      <c r="C121" s="25"/>
      <c r="D121" s="26"/>
      <c r="E121" s="58"/>
      <c r="F121" s="26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81"/>
    </row>
    <row r="122" spans="1:19" ht="15">
      <c r="A122" s="25"/>
      <c r="B122" s="25"/>
      <c r="C122" s="25"/>
      <c r="D122" s="26"/>
      <c r="E122" s="58"/>
      <c r="F122" s="26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81"/>
    </row>
    <row r="123" spans="1:19" s="1" customFormat="1" ht="15">
      <c r="A123" s="39"/>
      <c r="B123" s="39"/>
      <c r="C123" s="39"/>
      <c r="D123" s="37"/>
      <c r="E123" s="63"/>
      <c r="F123" s="37"/>
      <c r="G123" s="64"/>
      <c r="H123" s="64"/>
      <c r="I123" s="64"/>
      <c r="J123" s="64"/>
      <c r="K123" s="64"/>
      <c r="L123" s="64"/>
      <c r="M123" s="64"/>
      <c r="N123" s="64"/>
      <c r="O123" s="31"/>
      <c r="P123" s="64"/>
      <c r="Q123" s="64"/>
      <c r="R123" s="64"/>
      <c r="S123" s="104"/>
    </row>
    <row r="124" spans="1:19" ht="15">
      <c r="A124" s="25"/>
      <c r="B124" s="25"/>
      <c r="C124" s="25"/>
      <c r="D124" s="26"/>
      <c r="E124" s="58"/>
      <c r="F124" s="26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81"/>
    </row>
    <row r="125" spans="1:19" ht="15">
      <c r="A125" s="25"/>
      <c r="B125" s="25"/>
      <c r="C125" s="25"/>
      <c r="D125" s="26"/>
      <c r="E125" s="47"/>
      <c r="F125" s="26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81"/>
    </row>
    <row r="126" spans="1:19" ht="15">
      <c r="A126" s="25"/>
      <c r="B126" s="25"/>
      <c r="C126" s="25"/>
      <c r="D126" s="26"/>
      <c r="E126" s="25"/>
      <c r="F126" s="105"/>
      <c r="G126" s="64"/>
      <c r="H126" s="64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81"/>
    </row>
  </sheetData>
  <mergeCells count="1">
    <mergeCell ref="D3:E3"/>
  </mergeCells>
  <printOptions gridLines="1" horizontalCentered="1"/>
  <pageMargins left="0.2" right="0.2" top="0.75" bottom="0.29" header="0.2" footer="0.17"/>
  <pageSetup fitToHeight="1" fitToWidth="1" horizontalDpi="600" verticalDpi="600" orientation="landscape" paperSize="17" scale="44" r:id="rId3"/>
  <headerFooter alignWithMargins="0">
    <oddHeader>&amp;C&amp;"Arial,Bold"&amp;14GMIA Capital Projects
Summary of Revenue Funding by Source</oddHeader>
    <oddFooter>&amp;L&amp;D&amp;R&amp;Z&amp;F&amp;A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34"/>
    <pageSetUpPr fitToPage="1"/>
  </sheetPr>
  <dimension ref="A1:U120"/>
  <sheetViews>
    <sheetView view="pageBreakPreview" zoomScale="60" zoomScaleNormal="85" workbookViewId="0" topLeftCell="A1">
      <pane xSplit="2" ySplit="4" topLeftCell="D5" activePane="bottomRight" state="frozen"/>
      <selection pane="topLeft" activeCell="M131" sqref="M131"/>
      <selection pane="topRight" activeCell="M131" sqref="M131"/>
      <selection pane="bottomLeft" activeCell="M131" sqref="M131"/>
      <selection pane="bottomRight" activeCell="S58" sqref="S58"/>
    </sheetView>
  </sheetViews>
  <sheetFormatPr defaultColWidth="8.88671875" defaultRowHeight="15"/>
  <cols>
    <col min="1" max="1" width="9.99609375" style="0" customWidth="1"/>
    <col min="2" max="2" width="45.6640625" style="0" customWidth="1"/>
    <col min="3" max="3" width="15.4453125" style="0" customWidth="1"/>
    <col min="4" max="4" width="10.3359375" style="2" bestFit="1" customWidth="1"/>
    <col min="5" max="5" width="11.6640625" style="0" customWidth="1"/>
    <col min="6" max="6" width="12.10546875" style="0" customWidth="1"/>
    <col min="7" max="9" width="12.10546875" style="0" hidden="1" customWidth="1"/>
    <col min="10" max="10" width="14.5546875" style="0" bestFit="1" customWidth="1"/>
    <col min="11" max="11" width="14.5546875" style="0" customWidth="1"/>
    <col min="12" max="12" width="14.10546875" style="0" customWidth="1"/>
    <col min="13" max="13" width="13.99609375" style="0" customWidth="1"/>
    <col min="14" max="14" width="13.5546875" style="0" customWidth="1"/>
    <col min="15" max="15" width="14.3359375" style="0" customWidth="1"/>
    <col min="16" max="16" width="13.5546875" style="0" customWidth="1"/>
    <col min="17" max="17" width="13.5546875" style="48" customWidth="1"/>
    <col min="18" max="18" width="12.4453125" style="23" customWidth="1"/>
    <col min="19" max="19" width="1.5625" style="0" customWidth="1"/>
  </cols>
  <sheetData>
    <row r="1" spans="2:19" ht="15">
      <c r="B1" s="1"/>
      <c r="G1" s="3" t="s">
        <v>0</v>
      </c>
      <c r="H1" s="3" t="s">
        <v>1</v>
      </c>
      <c r="I1" s="3" t="s">
        <v>2</v>
      </c>
      <c r="J1" s="107" t="s">
        <v>3</v>
      </c>
      <c r="K1" s="107"/>
      <c r="L1" s="107"/>
      <c r="M1" s="107"/>
      <c r="N1" s="107"/>
      <c r="O1" s="3" t="s">
        <v>4</v>
      </c>
      <c r="P1" s="3" t="s">
        <v>5</v>
      </c>
      <c r="Q1" s="4" t="s">
        <v>6</v>
      </c>
      <c r="R1" s="5" t="s">
        <v>7</v>
      </c>
      <c r="S1" s="6"/>
    </row>
    <row r="2" spans="1:19" ht="15">
      <c r="A2" s="3"/>
      <c r="B2" s="3"/>
      <c r="C2" s="3"/>
      <c r="E2" s="3"/>
      <c r="F2" s="3"/>
      <c r="G2" s="3" t="s">
        <v>8</v>
      </c>
      <c r="H2" s="3" t="s">
        <v>9</v>
      </c>
      <c r="I2" s="3" t="s">
        <v>1</v>
      </c>
      <c r="J2" s="7" t="s">
        <v>10</v>
      </c>
      <c r="K2" s="7" t="s">
        <v>10</v>
      </c>
      <c r="L2" s="7" t="s">
        <v>10</v>
      </c>
      <c r="M2" s="7" t="s">
        <v>5</v>
      </c>
      <c r="N2" s="7" t="s">
        <v>11</v>
      </c>
      <c r="O2" s="7" t="s">
        <v>12</v>
      </c>
      <c r="P2" s="7" t="s">
        <v>13</v>
      </c>
      <c r="Q2" s="8" t="s">
        <v>14</v>
      </c>
      <c r="R2" s="9" t="s">
        <v>11</v>
      </c>
      <c r="S2" s="6"/>
    </row>
    <row r="3" spans="1:19" ht="15">
      <c r="A3" s="10" t="s">
        <v>15</v>
      </c>
      <c r="B3" s="10" t="s">
        <v>16</v>
      </c>
      <c r="C3" s="10" t="s">
        <v>17</v>
      </c>
      <c r="D3" s="106" t="s">
        <v>18</v>
      </c>
      <c r="E3" s="106"/>
      <c r="F3" s="10" t="s">
        <v>19</v>
      </c>
      <c r="G3" s="10" t="s">
        <v>20</v>
      </c>
      <c r="H3" s="10" t="s">
        <v>21</v>
      </c>
      <c r="I3" s="10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1" t="s">
        <v>27</v>
      </c>
      <c r="O3" s="11" t="s">
        <v>14</v>
      </c>
      <c r="P3" s="11" t="s">
        <v>27</v>
      </c>
      <c r="Q3" s="12" t="s">
        <v>28</v>
      </c>
      <c r="R3" s="9"/>
      <c r="S3" s="6"/>
    </row>
    <row r="4" spans="5:19" ht="15">
      <c r="E4" s="13"/>
      <c r="L4" s="1"/>
      <c r="M4" s="1"/>
      <c r="N4" s="1"/>
      <c r="O4" s="7" t="s">
        <v>29</v>
      </c>
      <c r="P4" s="1"/>
      <c r="Q4" s="14" t="s">
        <v>30</v>
      </c>
      <c r="R4" s="15"/>
      <c r="S4" s="6"/>
    </row>
    <row r="5" spans="1:19" ht="7.5" customHeight="1">
      <c r="A5" s="6"/>
      <c r="B5" s="6"/>
      <c r="C5" s="6"/>
      <c r="D5" s="16"/>
      <c r="E5" s="17"/>
      <c r="F5" s="6"/>
      <c r="G5" s="6"/>
      <c r="H5" s="6"/>
      <c r="I5" s="6"/>
      <c r="J5" s="6"/>
      <c r="K5" s="6"/>
      <c r="L5" s="6"/>
      <c r="M5" s="6"/>
      <c r="N5" s="6"/>
      <c r="O5" s="18"/>
      <c r="P5" s="6"/>
      <c r="Q5" s="19"/>
      <c r="R5" s="20"/>
      <c r="S5" s="6"/>
    </row>
    <row r="6" spans="2:19" ht="15.75">
      <c r="B6" s="21" t="s">
        <v>31</v>
      </c>
      <c r="E6" s="13"/>
      <c r="O6" s="3"/>
      <c r="Q6" s="22"/>
      <c r="S6" s="6"/>
    </row>
    <row r="7" spans="5:19" ht="15">
      <c r="E7" s="13"/>
      <c r="O7" s="3"/>
      <c r="Q7" s="22"/>
      <c r="S7" s="6"/>
    </row>
    <row r="8" spans="1:19" ht="15">
      <c r="A8" s="24" t="str">
        <f>+'[1]WA005'!B2</f>
        <v>WA005</v>
      </c>
      <c r="B8" s="25" t="str">
        <f>+'[1]WA005'!D2</f>
        <v>Master Plan Update</v>
      </c>
      <c r="C8" s="25" t="str">
        <f>+'[1]WA005'!D3</f>
        <v>Kevin Demitros</v>
      </c>
      <c r="D8" s="26">
        <f>+'[1]WA005'!E4</f>
        <v>37091</v>
      </c>
      <c r="E8" s="27" t="str">
        <f>+'[1]WA005'!F4</f>
        <v>Transfer</v>
      </c>
      <c r="F8" s="28">
        <f>+'[1]WA005'!E5</f>
        <v>2013</v>
      </c>
      <c r="G8" s="29">
        <v>0</v>
      </c>
      <c r="H8" s="29">
        <v>1624824</v>
      </c>
      <c r="I8" s="30">
        <v>3</v>
      </c>
      <c r="J8" s="31">
        <f>+'[1]WA005'!B25+'[1]WA005'!B52</f>
        <v>1787160</v>
      </c>
      <c r="K8" s="31">
        <f>+'[1]WA005'!B44+'[1]WA005'!B71</f>
        <v>1775399.1000000003</v>
      </c>
      <c r="L8" s="31">
        <f aca="true" t="shared" si="0" ref="L8:L34">+J8-K8</f>
        <v>11760.899999999674</v>
      </c>
      <c r="M8" s="31">
        <f>+'[1]WA005'!B77</f>
        <v>0</v>
      </c>
      <c r="N8" s="31">
        <f>+'[1]WA005'!B79</f>
        <v>11760.899999999674</v>
      </c>
      <c r="O8" s="32">
        <f>+'[1]WA005'!B86</f>
        <v>-0.1000000003259629</v>
      </c>
      <c r="P8" s="31">
        <f aca="true" t="shared" si="1" ref="P8:P15">+N8-O8</f>
        <v>11761</v>
      </c>
      <c r="Q8" s="33">
        <v>11760</v>
      </c>
      <c r="R8" s="32">
        <f aca="true" t="shared" si="2" ref="R8:R51">+P8-Q8</f>
        <v>1</v>
      </c>
      <c r="S8" s="6"/>
    </row>
    <row r="9" spans="1:19" ht="15">
      <c r="A9" s="24" t="str">
        <f>+'[1]WA006'!B1</f>
        <v>WA006</v>
      </c>
      <c r="B9" s="25" t="str">
        <f>+'[1]WA006'!D1</f>
        <v>C Concourse, Four Gate Expansion</v>
      </c>
      <c r="C9" s="25" t="str">
        <f>+'[1]WA006'!D2</f>
        <v>Ed Baisch</v>
      </c>
      <c r="D9" s="28">
        <f>+'[1]WA006'!D3</f>
        <v>1999</v>
      </c>
      <c r="E9" s="24" t="str">
        <f>+'[1]WA006'!E3</f>
        <v>Adopted budget</v>
      </c>
      <c r="F9" s="28">
        <f>+'[1]WA006'!D4</f>
        <v>2010</v>
      </c>
      <c r="G9" s="29">
        <v>32621612</v>
      </c>
      <c r="H9" s="29">
        <v>32678963</v>
      </c>
      <c r="I9" s="30">
        <v>14</v>
      </c>
      <c r="J9" s="31">
        <f>+'[1]WA006'!B87</f>
        <v>65241518.720000006</v>
      </c>
      <c r="K9" s="31">
        <f>+'[1]WA006'!B89</f>
        <v>64318517.86000001</v>
      </c>
      <c r="L9" s="31">
        <f t="shared" si="0"/>
        <v>923000.8599999994</v>
      </c>
      <c r="M9" s="31">
        <f>+'[1]WA006'!B93</f>
        <v>28256.75</v>
      </c>
      <c r="N9" s="31">
        <f>+'[1]WA006'!B95</f>
        <v>894744.1099999994</v>
      </c>
      <c r="O9" s="32">
        <f>+'[1]WA006'!B102</f>
        <v>0.38999999314546585</v>
      </c>
      <c r="P9" s="31">
        <f t="shared" si="1"/>
        <v>894743.7200000063</v>
      </c>
      <c r="Q9" s="33">
        <v>169402</v>
      </c>
      <c r="R9" s="32">
        <f t="shared" si="2"/>
        <v>725341.7200000063</v>
      </c>
      <c r="S9" s="6"/>
    </row>
    <row r="10" spans="1:19" ht="15">
      <c r="A10" s="24" t="str">
        <f>+'[1]WA022'!B2</f>
        <v>WA022</v>
      </c>
      <c r="B10" s="25" t="str">
        <f>+'[1]WA022'!D2</f>
        <v>Abrasive Storage Building- Design</v>
      </c>
      <c r="C10" s="25" t="str">
        <f>+'[1]WA022'!D3</f>
        <v>Paul Montalto</v>
      </c>
      <c r="D10" s="26">
        <f>+'[1]WA022'!D4</f>
        <v>40071</v>
      </c>
      <c r="E10" s="24" t="str">
        <f>+'[1]WA022'!E4</f>
        <v>Budget</v>
      </c>
      <c r="F10" s="26" t="str">
        <f>+'[1]WA022'!D5</f>
        <v>2012</v>
      </c>
      <c r="G10" s="29"/>
      <c r="H10" s="29"/>
      <c r="I10" s="30"/>
      <c r="J10" s="31">
        <f>+'[1]WA022'!B66</f>
        <v>2270060</v>
      </c>
      <c r="K10" s="31">
        <f>+'[1]WA022'!B64</f>
        <v>261611.9</v>
      </c>
      <c r="L10" s="31">
        <f t="shared" si="0"/>
        <v>2008448.1</v>
      </c>
      <c r="M10" s="31">
        <f>+'[1]WA022'!B51</f>
        <v>318500.01</v>
      </c>
      <c r="N10" s="31">
        <f>+'[1]WA022'!B53</f>
        <v>1689948.0899999999</v>
      </c>
      <c r="O10" s="32">
        <f>+'[1]WA022'!B61</f>
        <v>0.08999999996740371</v>
      </c>
      <c r="P10" s="31">
        <f t="shared" si="1"/>
        <v>1689948</v>
      </c>
      <c r="Q10" s="33">
        <v>1687738</v>
      </c>
      <c r="R10" s="32">
        <f t="shared" si="2"/>
        <v>2210</v>
      </c>
      <c r="S10" s="6"/>
    </row>
    <row r="11" spans="1:19" ht="15">
      <c r="A11" s="24" t="str">
        <f>+'[1]WA042'!B1</f>
        <v>WA042</v>
      </c>
      <c r="B11" s="25" t="str">
        <f>+'[1]WA042'!D1</f>
        <v>Baggage Claim Remodeling</v>
      </c>
      <c r="C11" s="25" t="str">
        <f>+'[1]WA042'!D2</f>
        <v>Jim Zsebe</v>
      </c>
      <c r="D11" s="28">
        <f>+'[1]WA042'!D3</f>
        <v>2006</v>
      </c>
      <c r="E11" s="24" t="str">
        <f>+'[1]WA042'!E3</f>
        <v>Adopted Budget</v>
      </c>
      <c r="F11" s="28" t="str">
        <f>+'[1]WA042'!D4</f>
        <v>2014</v>
      </c>
      <c r="G11" s="29">
        <f>1695750+5436000</f>
        <v>7131750</v>
      </c>
      <c r="H11" s="30">
        <v>0</v>
      </c>
      <c r="I11" s="30">
        <v>1</v>
      </c>
      <c r="J11" s="31">
        <f>+'[1]WA042'!B70</f>
        <v>7131750</v>
      </c>
      <c r="K11" s="31">
        <f>+'[1]WA042'!B72</f>
        <v>3598458.28</v>
      </c>
      <c r="L11" s="31">
        <f t="shared" si="0"/>
        <v>3533291.72</v>
      </c>
      <c r="M11" s="31">
        <f>+'[1]WA042'!B57</f>
        <v>2384719.87</v>
      </c>
      <c r="N11" s="31">
        <f>+'[1]WA042'!B59</f>
        <v>1148571.8500000006</v>
      </c>
      <c r="O11" s="32">
        <f>+'[1]WA042'!B66</f>
        <v>821.8500000000931</v>
      </c>
      <c r="P11" s="31">
        <f t="shared" si="1"/>
        <v>1147750.0000000005</v>
      </c>
      <c r="Q11" s="33">
        <v>999429</v>
      </c>
      <c r="R11" s="32">
        <f t="shared" si="2"/>
        <v>148321.00000000047</v>
      </c>
      <c r="S11" s="6"/>
    </row>
    <row r="12" spans="1:19" ht="15">
      <c r="A12" s="24" t="str">
        <f>+'[1]WA044'!B1</f>
        <v>WA044</v>
      </c>
      <c r="B12" s="25" t="str">
        <f>+'[1]WA044'!E1</f>
        <v>In-line Bag Screening, Phase 1 and 2</v>
      </c>
      <c r="C12" s="25" t="str">
        <f>+'[1]WA044'!E2</f>
        <v>Tim Kipp</v>
      </c>
      <c r="D12" s="28">
        <f>+'[1]WA044'!E3</f>
        <v>2002</v>
      </c>
      <c r="E12" s="24" t="str">
        <f>+'[1]WA044'!F3:F3</f>
        <v>Adopted Budget</v>
      </c>
      <c r="F12" s="28">
        <f>+'[1]WA044'!E4</f>
        <v>2013</v>
      </c>
      <c r="G12" s="29">
        <f>40499133+11589000</f>
        <v>52088133</v>
      </c>
      <c r="H12" s="30"/>
      <c r="I12" s="30"/>
      <c r="J12" s="31">
        <f>+'[1]WA044'!B88</f>
        <v>52088130</v>
      </c>
      <c r="K12" s="31">
        <f>+'[1]WA044'!B73</f>
        <v>34035741.239999995</v>
      </c>
      <c r="L12" s="31">
        <f t="shared" si="0"/>
        <v>18052388.760000005</v>
      </c>
      <c r="M12" s="31">
        <f>+'[1]WA044'!B75</f>
        <v>9345352.68</v>
      </c>
      <c r="N12" s="31">
        <f>+'[1]WA044'!B77</f>
        <v>24690388.559999995</v>
      </c>
      <c r="O12" s="32">
        <f>+'[1]WA044'!B84</f>
        <v>15609314</v>
      </c>
      <c r="P12" s="31">
        <f t="shared" si="1"/>
        <v>9081074.559999995</v>
      </c>
      <c r="Q12" s="33">
        <v>0</v>
      </c>
      <c r="R12" s="32">
        <f t="shared" si="2"/>
        <v>9081074.559999995</v>
      </c>
      <c r="S12" s="6"/>
    </row>
    <row r="13" spans="1:19" ht="15">
      <c r="A13" s="34" t="str">
        <f>+'[1]WA048'!$B$1</f>
        <v>WA048</v>
      </c>
      <c r="B13" s="25" t="str">
        <f>+'[1]WA048'!$D$1</f>
        <v>D Concourse Improvements</v>
      </c>
      <c r="C13" s="25" t="str">
        <f>+'[1]WA048'!$D$2</f>
        <v>Ed Baisch</v>
      </c>
      <c r="D13" s="28">
        <f>+'[1]WA048'!D3</f>
        <v>2003</v>
      </c>
      <c r="E13" s="24" t="str">
        <f>+'[1]WA048'!E3</f>
        <v>Adopted Budget</v>
      </c>
      <c r="F13" s="28">
        <f>+'[1]WA048'!$D$4</f>
        <v>2012</v>
      </c>
      <c r="G13" s="29">
        <v>10084950</v>
      </c>
      <c r="H13" s="29">
        <v>7065164</v>
      </c>
      <c r="I13" s="30">
        <v>5</v>
      </c>
      <c r="J13" s="31">
        <f>+'[1]WA048'!B87</f>
        <v>20007580</v>
      </c>
      <c r="K13" s="31">
        <f>+'[1]WA048'!B70</f>
        <v>18539494.88</v>
      </c>
      <c r="L13" s="31">
        <f t="shared" si="0"/>
        <v>1468085.120000001</v>
      </c>
      <c r="M13" s="31">
        <f>+'[1]WA048'!B74</f>
        <v>10255</v>
      </c>
      <c r="N13" s="31">
        <f>+'[1]WA048'!B76</f>
        <v>1457830.1199999996</v>
      </c>
      <c r="O13" s="32">
        <f>+'[1]WA048'!B83</f>
        <v>9820.120000001043</v>
      </c>
      <c r="P13" s="31">
        <f t="shared" si="1"/>
        <v>1448009.9999999986</v>
      </c>
      <c r="Q13" s="33">
        <v>74971</v>
      </c>
      <c r="R13" s="32">
        <f t="shared" si="2"/>
        <v>1373038.9999999986</v>
      </c>
      <c r="S13" s="6"/>
    </row>
    <row r="14" spans="1:19" ht="15">
      <c r="A14" s="34" t="str">
        <f>+'[1]WA061'!$C$1</f>
        <v>WA061</v>
      </c>
      <c r="B14" s="25" t="str">
        <f>+'[1]WA061'!$E$1</f>
        <v>E Concourse Stem Remodeling &amp; Electrical</v>
      </c>
      <c r="C14" s="25" t="str">
        <f>+'[1]WA061'!$E$2</f>
        <v>Ed Baisch</v>
      </c>
      <c r="D14" s="28">
        <f>+'[1]WA061'!E3</f>
        <v>2004</v>
      </c>
      <c r="E14" s="24" t="str">
        <f>+'[1]WA061'!F3</f>
        <v>Adopted Budget</v>
      </c>
      <c r="F14" s="28">
        <f>+'[1]WA061'!$E$4</f>
        <v>2011</v>
      </c>
      <c r="G14" s="29">
        <v>9455299</v>
      </c>
      <c r="H14" s="29">
        <v>1575000</v>
      </c>
      <c r="I14" s="30">
        <v>3</v>
      </c>
      <c r="J14" s="31">
        <f>+'[1]WA061'!C80</f>
        <v>11030299</v>
      </c>
      <c r="K14" s="31">
        <f>+'[1]WA061'!C64</f>
        <v>10677224.08</v>
      </c>
      <c r="L14" s="31">
        <f t="shared" si="0"/>
        <v>353074.9199999999</v>
      </c>
      <c r="M14" s="31">
        <f>+'[1]WA061'!C68</f>
        <v>27707.19</v>
      </c>
      <c r="N14" s="31">
        <f>+'[1]WA061'!C70</f>
        <v>325367.7299999994</v>
      </c>
      <c r="O14" s="32">
        <f>+'[1]WA061'!C77</f>
        <v>6842.729999999927</v>
      </c>
      <c r="P14" s="31">
        <f t="shared" si="1"/>
        <v>318524.9999999995</v>
      </c>
      <c r="Q14" s="33">
        <v>316932</v>
      </c>
      <c r="R14" s="32">
        <f t="shared" si="2"/>
        <v>1592.9999999994761</v>
      </c>
      <c r="S14" s="6"/>
    </row>
    <row r="15" spans="1:19" ht="15">
      <c r="A15" s="25" t="str">
        <f>+'[1]WA064'!B$2</f>
        <v>WA064</v>
      </c>
      <c r="B15" s="25" t="str">
        <f>+'[1]WA064'!D$2</f>
        <v>Phase II Mitigation Program</v>
      </c>
      <c r="C15" s="25" t="str">
        <f>+'[1]WA064'!D3</f>
        <v>Kim Berry</v>
      </c>
      <c r="D15" s="26">
        <f>+'[1]WA064'!D4</f>
        <v>40071</v>
      </c>
      <c r="E15" s="24" t="str">
        <f>+'[1]WA064'!E4</f>
        <v>Budget</v>
      </c>
      <c r="F15" s="28" t="str">
        <f>+'[1]WA064'!D5</f>
        <v>2014</v>
      </c>
      <c r="G15" s="29"/>
      <c r="H15" s="29"/>
      <c r="I15" s="30"/>
      <c r="J15" s="31">
        <f>+'[1]WA064'!B67</f>
        <v>27752600</v>
      </c>
      <c r="K15" s="31">
        <f>+'[1]WA064'!B48</f>
        <v>9964878.99</v>
      </c>
      <c r="L15" s="31">
        <f t="shared" si="0"/>
        <v>17787721.009999998</v>
      </c>
      <c r="M15" s="31">
        <f>+'[1]WA064'!B52</f>
        <v>2556450.78</v>
      </c>
      <c r="N15" s="31">
        <f>+'[1]WA064'!B54</f>
        <v>15231270.229999999</v>
      </c>
      <c r="O15" s="32">
        <f>+'[1]WA064'!B62</f>
        <v>0.22999999998137355</v>
      </c>
      <c r="P15" s="31">
        <f t="shared" si="1"/>
        <v>15231269.999999998</v>
      </c>
      <c r="Q15" s="35">
        <v>14218270</v>
      </c>
      <c r="R15" s="32">
        <f t="shared" si="2"/>
        <v>1012999.9999999981</v>
      </c>
      <c r="S15" s="6"/>
    </row>
    <row r="16" spans="1:19" ht="15">
      <c r="A16" s="24" t="str">
        <f>+'[1]WA072'!$B$1</f>
        <v>WA072</v>
      </c>
      <c r="B16" s="25" t="str">
        <f>+'[1]WA072'!$D$1</f>
        <v>LJT Runway Crack Repair and Sealcoating</v>
      </c>
      <c r="C16" s="25" t="str">
        <f>+'[1]WA072'!$D$2</f>
        <v>Paul Montalto</v>
      </c>
      <c r="D16" s="28">
        <f>+'[1]WA072'!D3</f>
        <v>2006</v>
      </c>
      <c r="E16" s="24" t="str">
        <f>+'[1]WA072'!E3</f>
        <v>Adopted Budget</v>
      </c>
      <c r="F16" s="28">
        <f>+'[1]WA072'!$D$4</f>
        <v>2012</v>
      </c>
      <c r="G16" s="29">
        <v>399168</v>
      </c>
      <c r="H16" s="29">
        <v>-55000</v>
      </c>
      <c r="I16" s="30">
        <v>1</v>
      </c>
      <c r="J16" s="31">
        <f>+'[1]WA072'!B69</f>
        <v>2256270</v>
      </c>
      <c r="K16" s="31">
        <f>+'[1]WA072'!B71</f>
        <v>1038601.71</v>
      </c>
      <c r="L16" s="31">
        <f t="shared" si="0"/>
        <v>1217668.29</v>
      </c>
      <c r="M16" s="31">
        <f>+'[1]WA072'!B57</f>
        <v>247806.24</v>
      </c>
      <c r="N16" s="31">
        <f>+'[1]WA072'!B59</f>
        <v>969862.0500000003</v>
      </c>
      <c r="O16" s="32">
        <f>+'[1]WA072'!B66</f>
        <v>1040210.1000000001</v>
      </c>
      <c r="P16" s="31">
        <v>232729</v>
      </c>
      <c r="Q16" s="33">
        <v>232729</v>
      </c>
      <c r="R16" s="32">
        <f t="shared" si="2"/>
        <v>0</v>
      </c>
      <c r="S16" s="36"/>
    </row>
    <row r="17" spans="1:19" ht="15">
      <c r="A17" s="24" t="str">
        <f>+'[1]WA094'!$B$1</f>
        <v>WA094</v>
      </c>
      <c r="B17" s="25" t="str">
        <f>+'[1]WA094'!$D$1</f>
        <v>Runway Safety Area Improvements - RSA-Runway 1L, 19R, 7R and 25L - Design</v>
      </c>
      <c r="C17" s="25" t="str">
        <f>+'[1]WA094'!$D$2</f>
        <v>Jim Zsebe</v>
      </c>
      <c r="D17" s="28">
        <f>+'[1]WA094'!D3</f>
        <v>2005</v>
      </c>
      <c r="E17" s="24" t="str">
        <f>+'[1]WA094'!E3</f>
        <v>Adopted Budget</v>
      </c>
      <c r="F17" s="28">
        <f>+'[1]WA094'!$D$4</f>
        <v>2013</v>
      </c>
      <c r="G17" s="29">
        <v>500000</v>
      </c>
      <c r="H17" s="29">
        <v>582000</v>
      </c>
      <c r="I17" s="30">
        <v>1</v>
      </c>
      <c r="J17" s="31">
        <f>+'[1]WA094'!B20+'[1]WA094'!B42</f>
        <v>74019972</v>
      </c>
      <c r="K17" s="31">
        <f>+'[1]WA094'!B31+'[1]WA094'!B61</f>
        <v>59813714.76</v>
      </c>
      <c r="L17" s="31">
        <f t="shared" si="0"/>
        <v>14206257.240000002</v>
      </c>
      <c r="M17" s="31">
        <f>+'[1]WA094'!B67</f>
        <v>10005353.84</v>
      </c>
      <c r="N17" s="31">
        <f>+'[1]WA094'!B69</f>
        <v>4200903.400000002</v>
      </c>
      <c r="O17" s="32">
        <f>+'[1]WA094'!B76</f>
        <v>141982.40000000224</v>
      </c>
      <c r="P17" s="31">
        <f aca="true" t="shared" si="3" ref="P17:P51">+N17-O17</f>
        <v>4058921</v>
      </c>
      <c r="Q17" s="33">
        <v>4023616</v>
      </c>
      <c r="R17" s="32">
        <f t="shared" si="2"/>
        <v>35305</v>
      </c>
      <c r="S17" s="6"/>
    </row>
    <row r="18" spans="1:19" ht="15">
      <c r="A18" s="25" t="str">
        <f>+'[1]WA095'!B2</f>
        <v>WA095</v>
      </c>
      <c r="B18" s="25" t="str">
        <f>+'[1]WA095'!D2</f>
        <v>Terminal Cable Tray System</v>
      </c>
      <c r="C18" s="25" t="str">
        <f>+'[1]WA095'!D3</f>
        <v>Wilfredo Rivera</v>
      </c>
      <c r="D18" s="37">
        <f>+'[1]WA095'!D4</f>
        <v>40071</v>
      </c>
      <c r="E18" s="38" t="str">
        <f>+'[1]WA095'!E4</f>
        <v>transfer</v>
      </c>
      <c r="F18" s="28" t="str">
        <f>+'[1]WA095'!D5</f>
        <v>2011</v>
      </c>
      <c r="G18" s="25"/>
      <c r="H18" s="25"/>
      <c r="I18" s="25"/>
      <c r="J18" s="31">
        <f>+'[1]WA095'!B65</f>
        <v>347000</v>
      </c>
      <c r="K18" s="31">
        <f>+'[1]WA095'!B46</f>
        <v>266258.08</v>
      </c>
      <c r="L18" s="31">
        <f t="shared" si="0"/>
        <v>80741.91999999998</v>
      </c>
      <c r="M18" s="31">
        <f>+'[1]WA095'!B50</f>
        <v>11617.76</v>
      </c>
      <c r="N18" s="31">
        <f>+'[1]WA095'!B52</f>
        <v>69124.15999999999</v>
      </c>
      <c r="O18" s="31">
        <f>+'[1]WA095'!B60</f>
        <v>34316.15999999998</v>
      </c>
      <c r="P18" s="31">
        <f t="shared" si="3"/>
        <v>34808.00000000001</v>
      </c>
      <c r="Q18" s="31">
        <v>14153</v>
      </c>
      <c r="R18" s="32">
        <f t="shared" si="2"/>
        <v>20655.000000000007</v>
      </c>
      <c r="S18" s="6"/>
    </row>
    <row r="19" spans="1:19" ht="15">
      <c r="A19" s="25" t="str">
        <f>+'[1]WA096'!B2</f>
        <v>WA096</v>
      </c>
      <c r="B19" s="25" t="str">
        <f>+'[1]WA096'!D2</f>
        <v>Parking Structure Relighting</v>
      </c>
      <c r="C19" s="39" t="str">
        <f>+'[1]WA096'!D3</f>
        <v>Tim Kipp</v>
      </c>
      <c r="D19" s="37">
        <f>+'[1]WA096'!D4</f>
        <v>40071</v>
      </c>
      <c r="E19" s="38" t="str">
        <f>+'[1]WA096'!E4</f>
        <v>transfer</v>
      </c>
      <c r="F19" s="40" t="str">
        <f>+'[1]WA096'!D5</f>
        <v>2012</v>
      </c>
      <c r="G19" s="25"/>
      <c r="H19" s="25"/>
      <c r="I19" s="25"/>
      <c r="J19" s="31">
        <f>+'[1]WA096'!B66</f>
        <v>1811000</v>
      </c>
      <c r="K19" s="31">
        <f>+'[1]WA096'!B47</f>
        <v>363511.81999999995</v>
      </c>
      <c r="L19" s="31">
        <f t="shared" si="0"/>
        <v>1447488.1800000002</v>
      </c>
      <c r="M19" s="31">
        <f>+'[1]WA096'!B51</f>
        <v>57623.36</v>
      </c>
      <c r="N19" s="31">
        <f>+'[1]WA096'!B53</f>
        <v>1389864.8199999998</v>
      </c>
      <c r="O19" s="31">
        <f>+'[1]WA096'!B56</f>
        <v>431078</v>
      </c>
      <c r="P19" s="31">
        <f t="shared" si="3"/>
        <v>958786.8199999998</v>
      </c>
      <c r="Q19" s="31">
        <f>1379228-420441</f>
        <v>958787</v>
      </c>
      <c r="R19" s="32">
        <f t="shared" si="2"/>
        <v>-0.18000000016763806</v>
      </c>
      <c r="S19" s="6"/>
    </row>
    <row r="20" spans="1:19" ht="15">
      <c r="A20" s="25" t="str">
        <f>+'[1]WA100'!B1</f>
        <v>WA100</v>
      </c>
      <c r="B20" s="25" t="str">
        <f>+'[1]WA100'!D1</f>
        <v>Security Sys Fiber Optic Cable Replacement</v>
      </c>
      <c r="C20" s="25" t="str">
        <f>+'[1]WA100'!E2</f>
        <v>Steve Dragosz</v>
      </c>
      <c r="D20" s="26">
        <f>+'[1]WA100'!E3</f>
        <v>39028</v>
      </c>
      <c r="E20" s="24" t="str">
        <f>+'[1]WA100'!F3</f>
        <v>adopted budget</v>
      </c>
      <c r="F20" s="28" t="str">
        <f>+'[1]WA100'!E4</f>
        <v>2010</v>
      </c>
      <c r="G20" s="25"/>
      <c r="H20" s="25"/>
      <c r="I20" s="25"/>
      <c r="J20" s="31">
        <f>+'[1]WA100'!B70</f>
        <v>1827000</v>
      </c>
      <c r="K20" s="31">
        <f>+'[1]WA100'!B53</f>
        <v>1721861.06</v>
      </c>
      <c r="L20" s="31">
        <f t="shared" si="0"/>
        <v>105138.93999999994</v>
      </c>
      <c r="M20" s="31">
        <f>+'[1]WA100'!B57</f>
        <v>0</v>
      </c>
      <c r="N20" s="31">
        <f>+'[1]WA100'!B59</f>
        <v>105138.93999999999</v>
      </c>
      <c r="O20" s="32">
        <f>+'[1]WA100'!B67</f>
        <v>-0.060000000055879354</v>
      </c>
      <c r="P20" s="31">
        <f t="shared" si="3"/>
        <v>105139.00000000004</v>
      </c>
      <c r="Q20" s="33">
        <v>105139</v>
      </c>
      <c r="R20" s="32">
        <f t="shared" si="2"/>
        <v>0</v>
      </c>
      <c r="S20" s="6"/>
    </row>
    <row r="21" spans="1:19" ht="15">
      <c r="A21" s="24" t="str">
        <f>+'[1]WA108'!$B$1</f>
        <v>WA108</v>
      </c>
      <c r="B21" s="25" t="str">
        <f>+'[1]WA108'!$D$1</f>
        <v>HVAC Equipment Replacement</v>
      </c>
      <c r="C21" s="25" t="str">
        <f>+'[1]WA108'!$D$2</f>
        <v>V. Mehla</v>
      </c>
      <c r="D21" s="26">
        <f>+'[1]WA108'!D3</f>
        <v>38868</v>
      </c>
      <c r="E21" s="24" t="str">
        <f>+'[1]WA108'!E3</f>
        <v>Budget</v>
      </c>
      <c r="F21" s="28" t="str">
        <f>+'[1]WA108'!$D$4</f>
        <v>2011</v>
      </c>
      <c r="G21" s="29">
        <v>400000</v>
      </c>
      <c r="H21" s="41">
        <v>0</v>
      </c>
      <c r="I21" s="30">
        <v>0</v>
      </c>
      <c r="J21" s="31">
        <f>+'[1]WA108'!B71</f>
        <v>6859400</v>
      </c>
      <c r="K21" s="31">
        <f>+'[1]WA108'!B54</f>
        <v>6624245.03</v>
      </c>
      <c r="L21" s="31">
        <f t="shared" si="0"/>
        <v>235154.96999999974</v>
      </c>
      <c r="M21" s="31">
        <f>+'[1]WA108'!B58</f>
        <v>0</v>
      </c>
      <c r="N21" s="31">
        <f>+'[1]WA108'!B60</f>
        <v>235154.96999999962</v>
      </c>
      <c r="O21" s="32">
        <f>+'[1]WA108'!B67</f>
        <v>99027.96999999974</v>
      </c>
      <c r="P21" s="31">
        <f t="shared" si="3"/>
        <v>136126.99999999988</v>
      </c>
      <c r="Q21" s="33">
        <v>106297</v>
      </c>
      <c r="R21" s="32">
        <f t="shared" si="2"/>
        <v>29829.999999999884</v>
      </c>
      <c r="S21" s="36"/>
    </row>
    <row r="22" spans="1:19" ht="15">
      <c r="A22" s="25" t="str">
        <f>+'[1]WA122'!B1</f>
        <v>WA122</v>
      </c>
      <c r="B22" s="25" t="str">
        <f>+'[1]WA122'!D1</f>
        <v>Airfield Pavement Rehabilitation</v>
      </c>
      <c r="C22" s="25" t="str">
        <f>+'[1]WA122'!E2</f>
        <v>Paul Montalto</v>
      </c>
      <c r="D22" s="26">
        <f>+'[1]WA122'!E3</f>
        <v>39028</v>
      </c>
      <c r="E22" s="24" t="str">
        <f>+'[1]WA122'!F3</f>
        <v>adopted budget</v>
      </c>
      <c r="F22" s="28" t="str">
        <f>+'[1]WA122'!E4</f>
        <v>2012</v>
      </c>
      <c r="G22" s="33">
        <v>200000</v>
      </c>
      <c r="H22" s="42"/>
      <c r="I22" s="25"/>
      <c r="J22" s="31">
        <f>+'[1]WA122'!B74</f>
        <v>5175100</v>
      </c>
      <c r="K22" s="31">
        <f>+'[1]WA122'!B56</f>
        <v>4053208.47</v>
      </c>
      <c r="L22" s="31">
        <f t="shared" si="0"/>
        <v>1121891.5299999998</v>
      </c>
      <c r="M22" s="31">
        <f>+'[1]WA122'!B60</f>
        <v>967052.12</v>
      </c>
      <c r="N22" s="31">
        <f>+'[1]WA122'!B62</f>
        <v>154839.4099999998</v>
      </c>
      <c r="O22" s="32">
        <f>+'[1]WA122'!B70</f>
        <v>10118.4099999998</v>
      </c>
      <c r="P22" s="31">
        <f t="shared" si="3"/>
        <v>144721</v>
      </c>
      <c r="Q22" s="33">
        <v>68263</v>
      </c>
      <c r="R22" s="32">
        <f t="shared" si="2"/>
        <v>76458</v>
      </c>
      <c r="S22" s="6"/>
    </row>
    <row r="23" spans="1:19" ht="15">
      <c r="A23" s="25" t="str">
        <f>+'[1]WA123'!B1</f>
        <v>WA123</v>
      </c>
      <c r="B23" s="25" t="str">
        <f>+'[1]WA123'!D1</f>
        <v>Airfield Safety Improvements</v>
      </c>
      <c r="C23" s="25" t="str">
        <f>+'[1]WA123'!E2</f>
        <v>Tim Kipp</v>
      </c>
      <c r="D23" s="26">
        <f>+'[1]WA123'!E3</f>
        <v>39028</v>
      </c>
      <c r="E23" s="24" t="str">
        <f>+'[1]WA123'!F3</f>
        <v>adopted budget</v>
      </c>
      <c r="F23" s="28" t="str">
        <f>+'[1]WA123'!E4</f>
        <v>2012</v>
      </c>
      <c r="G23" s="33"/>
      <c r="H23" s="42"/>
      <c r="I23" s="25"/>
      <c r="J23" s="31">
        <f>+'[1]WA123'!B72</f>
        <v>2320000</v>
      </c>
      <c r="K23" s="31">
        <f>+'[1]WA123'!B55</f>
        <v>2284229.49</v>
      </c>
      <c r="L23" s="31">
        <f t="shared" si="0"/>
        <v>35770.50999999978</v>
      </c>
      <c r="M23" s="31">
        <f>+'[1]WA123'!B59</f>
        <v>0</v>
      </c>
      <c r="N23" s="31">
        <f>+'[1]WA123'!B61</f>
        <v>35770.50999999995</v>
      </c>
      <c r="O23" s="32">
        <f>+'[1]WA123'!B69</f>
        <v>0</v>
      </c>
      <c r="P23" s="31">
        <f t="shared" si="3"/>
        <v>35770.50999999995</v>
      </c>
      <c r="Q23" s="33">
        <v>17570</v>
      </c>
      <c r="R23" s="32">
        <f t="shared" si="2"/>
        <v>18200.50999999995</v>
      </c>
      <c r="S23" s="6"/>
    </row>
    <row r="24" spans="1:19" ht="15">
      <c r="A24" s="25" t="str">
        <f>+'[1]WA124'!B1</f>
        <v>WA124</v>
      </c>
      <c r="B24" s="25" t="str">
        <f>+'[1]WA124'!D2</f>
        <v>Install Ground Power Units&amp; Preconditioned Air</v>
      </c>
      <c r="C24" s="25" t="str">
        <f>+'[1]WA124'!E3</f>
        <v>Ed Baisch</v>
      </c>
      <c r="D24" s="26">
        <f>+'[1]WA124'!E4</f>
        <v>39389</v>
      </c>
      <c r="E24" s="43" t="str">
        <f>+'[1]WA124'!F4</f>
        <v>Adopted Budget</v>
      </c>
      <c r="F24" s="28" t="str">
        <f>+'[1]WA124'!E5</f>
        <v>2011</v>
      </c>
      <c r="G24" s="33"/>
      <c r="H24" s="42"/>
      <c r="I24" s="25"/>
      <c r="J24" s="31">
        <f>+'[1]WA124'!B70</f>
        <v>2490400</v>
      </c>
      <c r="K24" s="31">
        <f>+'[1]WA124'!B52</f>
        <v>1011651.8099999999</v>
      </c>
      <c r="L24" s="31">
        <f t="shared" si="0"/>
        <v>1478748.19</v>
      </c>
      <c r="M24" s="31">
        <f>+'[1]WA124'!B56</f>
        <v>408113.67</v>
      </c>
      <c r="N24" s="31">
        <f>+'[1]WA124'!B58</f>
        <v>1070634.5200000003</v>
      </c>
      <c r="O24" s="31">
        <f>+'[1]WA124'!B66</f>
        <v>93182.52000000008</v>
      </c>
      <c r="P24" s="31">
        <f t="shared" si="3"/>
        <v>977452.0000000002</v>
      </c>
      <c r="Q24" s="33">
        <v>975209</v>
      </c>
      <c r="R24" s="32">
        <f t="shared" si="2"/>
        <v>2243.000000000233</v>
      </c>
      <c r="S24" s="6"/>
    </row>
    <row r="25" spans="1:19" ht="15">
      <c r="A25" s="25" t="str">
        <f>+'[1]WA125'!B1</f>
        <v>WA125</v>
      </c>
      <c r="B25" s="25" t="str">
        <f>+'[1]WA125'!D2</f>
        <v>Security and Wildlife Perimeter Fence</v>
      </c>
      <c r="C25" s="25" t="str">
        <f>+'[1]WA125'!E3</f>
        <v>Paul Montalto</v>
      </c>
      <c r="D25" s="26">
        <f>+'[1]WA125'!E4</f>
        <v>39389</v>
      </c>
      <c r="E25" s="43" t="str">
        <f>+'[1]WA125'!F4</f>
        <v>Adopted Budget</v>
      </c>
      <c r="F25" s="28" t="str">
        <f>+'[1]WA125'!E5</f>
        <v>2012</v>
      </c>
      <c r="G25" s="33"/>
      <c r="H25" s="42"/>
      <c r="I25" s="25"/>
      <c r="J25" s="31">
        <f>+'[1]WA125'!B71</f>
        <v>1181450</v>
      </c>
      <c r="K25" s="31">
        <f>+'[1]WA125'!B53</f>
        <v>773248.11</v>
      </c>
      <c r="L25" s="31">
        <f t="shared" si="0"/>
        <v>408201.89</v>
      </c>
      <c r="M25" s="31">
        <f>+'[1]WA125'!B57</f>
        <v>162868.6</v>
      </c>
      <c r="N25" s="31">
        <f>+'[1]WA125'!B59</f>
        <v>245333.29</v>
      </c>
      <c r="O25" s="31">
        <f>+'[1]WA125'!B67</f>
        <v>8525.290000000008</v>
      </c>
      <c r="P25" s="31">
        <f t="shared" si="3"/>
        <v>236808</v>
      </c>
      <c r="Q25" s="33">
        <v>236763</v>
      </c>
      <c r="R25" s="32">
        <f t="shared" si="2"/>
        <v>45</v>
      </c>
      <c r="S25" s="6"/>
    </row>
    <row r="26" spans="1:19" ht="15">
      <c r="A26" s="25" t="str">
        <f>+'[1]WA127'!B1</f>
        <v>WA127</v>
      </c>
      <c r="B26" s="25" t="str">
        <f>+'[1]WA127'!D2</f>
        <v>GMIA Terminal Expansion Design Study</v>
      </c>
      <c r="C26" s="25" t="str">
        <f>+'[1]WA127'!E3</f>
        <v>Mac Malas</v>
      </c>
      <c r="D26" s="26">
        <f>+'[1]WA127'!E4</f>
        <v>39389</v>
      </c>
      <c r="E26" s="27" t="str">
        <f>+'[1]WA127'!F4</f>
        <v>Adopted Budget</v>
      </c>
      <c r="F26" s="28" t="str">
        <f>+'[1]WA127'!E5</f>
        <v>2016</v>
      </c>
      <c r="G26" s="33">
        <v>500000</v>
      </c>
      <c r="H26" s="42"/>
      <c r="I26" s="25"/>
      <c r="J26" s="31">
        <f>+'[1]WA127'!B69</f>
        <v>500000</v>
      </c>
      <c r="K26" s="31">
        <f>+'[1]WA127'!B50</f>
        <v>0</v>
      </c>
      <c r="L26" s="31">
        <f t="shared" si="0"/>
        <v>500000</v>
      </c>
      <c r="M26" s="31">
        <f>+'[1]WA127'!B54</f>
        <v>0</v>
      </c>
      <c r="N26" s="31">
        <f>+'[1]WA127'!B31</f>
        <v>500000</v>
      </c>
      <c r="O26" s="31">
        <f>+'[1]WA127'!B34</f>
        <v>0</v>
      </c>
      <c r="P26" s="31">
        <f t="shared" si="3"/>
        <v>500000</v>
      </c>
      <c r="Q26" s="31"/>
      <c r="R26" s="32">
        <f t="shared" si="2"/>
        <v>500000</v>
      </c>
      <c r="S26" s="6"/>
    </row>
    <row r="27" spans="1:19" ht="15">
      <c r="A27" s="25" t="str">
        <f>+'[1]WA130'!B1</f>
        <v>WA130</v>
      </c>
      <c r="B27" s="25" t="str">
        <f>+'[1]WA130'!D2</f>
        <v>Noise Barrier Study</v>
      </c>
      <c r="C27" s="25" t="str">
        <f>+'[1]WA130'!E3</f>
        <v>Kim Berry</v>
      </c>
      <c r="D27" s="26">
        <f>+'[1]WA130'!E4</f>
        <v>39389</v>
      </c>
      <c r="E27" s="43" t="str">
        <f>+'[1]WA130'!F4</f>
        <v>Adopted Budget</v>
      </c>
      <c r="F27" s="28" t="str">
        <f>+'[1]WA130'!E5</f>
        <v>2011</v>
      </c>
      <c r="G27" s="33"/>
      <c r="H27" s="42"/>
      <c r="I27" s="25"/>
      <c r="J27" s="31">
        <f>+'[1]WA130'!B67</f>
        <v>356000</v>
      </c>
      <c r="K27" s="31">
        <f>+'[1]WA130'!B49</f>
        <v>1000</v>
      </c>
      <c r="L27" s="31">
        <f t="shared" si="0"/>
        <v>355000</v>
      </c>
      <c r="M27" s="31">
        <f>+'[1]WA130'!B53</f>
        <v>0</v>
      </c>
      <c r="N27" s="31">
        <f>+'[1]WA130'!B55</f>
        <v>355000</v>
      </c>
      <c r="O27" s="31">
        <f>+'[1]WA130'!B63</f>
        <v>0</v>
      </c>
      <c r="P27" s="31">
        <f t="shared" si="3"/>
        <v>355000</v>
      </c>
      <c r="Q27" s="33">
        <v>355000</v>
      </c>
      <c r="R27" s="32">
        <f t="shared" si="2"/>
        <v>0</v>
      </c>
      <c r="S27" s="6"/>
    </row>
    <row r="28" spans="1:19" ht="15">
      <c r="A28" s="25" t="str">
        <f>+'[1]WA131'!B1</f>
        <v>WA131</v>
      </c>
      <c r="B28" s="25" t="str">
        <f>+'[1]WA131'!D2</f>
        <v>Part 150: Ramp Electrification</v>
      </c>
      <c r="C28" s="25" t="str">
        <f>+'[1]WA131'!E3</f>
        <v>Ed Baisch</v>
      </c>
      <c r="D28" s="26">
        <f>+'[1]WA131'!E4</f>
        <v>39389</v>
      </c>
      <c r="E28" s="43" t="str">
        <f>+'[1]WA131'!F4</f>
        <v>Adopted Budget</v>
      </c>
      <c r="F28" s="28" t="str">
        <f>+'[1]WA131'!E5</f>
        <v>2012</v>
      </c>
      <c r="G28" s="33">
        <f>269500+188500</f>
        <v>458000</v>
      </c>
      <c r="H28" s="42"/>
      <c r="I28" s="25"/>
      <c r="J28" s="31">
        <f>+'[1]WA131'!B67</f>
        <v>458000</v>
      </c>
      <c r="K28" s="31">
        <f>+'[1]WA131'!B49</f>
        <v>0</v>
      </c>
      <c r="L28" s="31">
        <f t="shared" si="0"/>
        <v>458000</v>
      </c>
      <c r="M28" s="31">
        <f>+'[1]WA131'!B53</f>
        <v>0</v>
      </c>
      <c r="N28" s="31">
        <f>+'[1]WA131'!B55</f>
        <v>458000</v>
      </c>
      <c r="O28" s="31">
        <f>+'[1]WA131'!B63</f>
        <v>0</v>
      </c>
      <c r="P28" s="31">
        <f t="shared" si="3"/>
        <v>458000</v>
      </c>
      <c r="Q28" s="33">
        <v>458000</v>
      </c>
      <c r="R28" s="32">
        <f t="shared" si="2"/>
        <v>0</v>
      </c>
      <c r="S28" s="6"/>
    </row>
    <row r="29" spans="1:19" ht="15">
      <c r="A29" s="25" t="str">
        <f>+'[1]WA133'!B2</f>
        <v>WA133</v>
      </c>
      <c r="B29" s="25" t="str">
        <f>+'[1]WA133'!D2</f>
        <v>D Hammerhead Restroom Remodel</v>
      </c>
      <c r="C29" s="39" t="str">
        <f>+'[1]WA133'!D3</f>
        <v>J. Zsebe</v>
      </c>
      <c r="D29" s="37">
        <f>+'[1]WA133'!D4</f>
        <v>39763</v>
      </c>
      <c r="E29" s="38" t="str">
        <f>+'[1]WA133'!E4</f>
        <v>Adopted Budget</v>
      </c>
      <c r="F29" s="37" t="str">
        <f>+'[1]WA133'!D5</f>
        <v>2012</v>
      </c>
      <c r="G29" s="33"/>
      <c r="H29" s="42"/>
      <c r="I29" s="25"/>
      <c r="J29" s="31">
        <f>+'[1]WA133'!B68</f>
        <v>2411000</v>
      </c>
      <c r="K29" s="31">
        <f>+'[1]WA133'!B66</f>
        <v>1174723.3299999998</v>
      </c>
      <c r="L29" s="31">
        <f t="shared" si="0"/>
        <v>1236276.6700000002</v>
      </c>
      <c r="M29" s="31">
        <f>+'[1]WA133'!B53</f>
        <v>59184.3</v>
      </c>
      <c r="N29" s="31">
        <f>+'[1]WA133'!B55</f>
        <v>1177092.37</v>
      </c>
      <c r="O29" s="31">
        <f>+'[1]WA133'!B63</f>
        <v>0.37000000015541445</v>
      </c>
      <c r="P29" s="31">
        <f t="shared" si="3"/>
        <v>1177092</v>
      </c>
      <c r="Q29" s="33">
        <v>1177092</v>
      </c>
      <c r="R29" s="32">
        <f t="shared" si="2"/>
        <v>0</v>
      </c>
      <c r="S29" s="6"/>
    </row>
    <row r="30" spans="1:19" ht="15">
      <c r="A30" s="25" t="str">
        <f>+'[1]WA135'!B1</f>
        <v>WA135</v>
      </c>
      <c r="B30" s="25" t="str">
        <f>+'[1]WA135'!D2</f>
        <v>Runway 1L/19R &amp; 7R/25L Intersection</v>
      </c>
      <c r="C30" s="25" t="str">
        <f>+'[1]WA135'!E3</f>
        <v>Ed Baisch</v>
      </c>
      <c r="D30" s="26">
        <f>+'[1]WA135'!E4</f>
        <v>39729</v>
      </c>
      <c r="E30" s="24" t="str">
        <f>+'[1]WA135'!F4</f>
        <v>Transfer</v>
      </c>
      <c r="F30" s="28" t="str">
        <f>+'[1]WA135'!E5</f>
        <v>2013</v>
      </c>
      <c r="G30" s="33"/>
      <c r="H30" s="42"/>
      <c r="I30" s="25"/>
      <c r="J30" s="31">
        <f>+'[1]WA135'!B73</f>
        <v>13641458</v>
      </c>
      <c r="K30" s="31">
        <f>+'[1]WA135'!B55</f>
        <v>5825559.07</v>
      </c>
      <c r="L30" s="31">
        <f t="shared" si="0"/>
        <v>7815898.93</v>
      </c>
      <c r="M30" s="31">
        <f>+'[1]WA135'!B59</f>
        <v>4834596.59</v>
      </c>
      <c r="N30" s="31">
        <f>+'[1]WA135'!B61</f>
        <v>4037912.880000001</v>
      </c>
      <c r="O30" s="31">
        <f>+'[1]WA135'!B69</f>
        <v>20588.33999999985</v>
      </c>
      <c r="P30" s="31">
        <f t="shared" si="3"/>
        <v>4017324.540000001</v>
      </c>
      <c r="Q30" s="33">
        <v>2707139</v>
      </c>
      <c r="R30" s="32">
        <f t="shared" si="2"/>
        <v>1310185.540000001</v>
      </c>
      <c r="S30" s="6"/>
    </row>
    <row r="31" spans="1:19" ht="15">
      <c r="A31" s="25" t="str">
        <f>+'[1]WA139'!B2</f>
        <v>WA139</v>
      </c>
      <c r="B31" s="25" t="str">
        <f>+'[1]WA139'!D2</f>
        <v>Redundant Main Electrical Feed </v>
      </c>
      <c r="C31" s="39" t="str">
        <f>+'[1]WA139'!D3</f>
        <v>Jim Zsebe</v>
      </c>
      <c r="D31" s="37">
        <f>+'[1]WA139'!D4</f>
        <v>39763</v>
      </c>
      <c r="E31" s="44" t="str">
        <f>+'[1]WA139'!F4</f>
        <v>Adopted Budget</v>
      </c>
      <c r="F31" s="40" t="str">
        <f>+'[1]WA139'!D5</f>
        <v>2013 </v>
      </c>
      <c r="G31" s="33">
        <f>321000+321000+7405000</f>
        <v>8047000</v>
      </c>
      <c r="H31" s="25"/>
      <c r="I31" s="25"/>
      <c r="J31" s="31">
        <f>+'[1]WA139'!B66</f>
        <v>8047000</v>
      </c>
      <c r="K31" s="31">
        <f>+'[1]WA139'!B47</f>
        <v>428274.89999999997</v>
      </c>
      <c r="L31" s="31">
        <f t="shared" si="0"/>
        <v>7618725.1</v>
      </c>
      <c r="M31" s="31">
        <f>+'[1]WA139'!B51</f>
        <v>36829.88</v>
      </c>
      <c r="N31" s="31">
        <f>+'[1]WA139'!B53</f>
        <v>7581895.22</v>
      </c>
      <c r="O31" s="31">
        <f>+'[1]WA139'!B61</f>
        <v>836.2200000000375</v>
      </c>
      <c r="P31" s="31">
        <f t="shared" si="3"/>
        <v>7581059</v>
      </c>
      <c r="Q31" s="33">
        <v>7561331</v>
      </c>
      <c r="R31" s="32">
        <f t="shared" si="2"/>
        <v>19728</v>
      </c>
      <c r="S31" s="6"/>
    </row>
    <row r="32" spans="1:19" ht="15">
      <c r="A32" s="25" t="s">
        <v>32</v>
      </c>
      <c r="B32" s="25" t="str">
        <f>+'[1]WA141'!D2</f>
        <v>Admin BLDG Ground Level Build Out GMIA TRAINING FACILITY</v>
      </c>
      <c r="C32" s="39" t="str">
        <f>+'[1]WA141'!D3</f>
        <v>Bernie Mielcarek</v>
      </c>
      <c r="D32" s="37">
        <f>+'[1]WA141'!D4</f>
        <v>39763</v>
      </c>
      <c r="E32" s="44" t="str">
        <f>+'[1]WA141'!E4</f>
        <v>Adopted Budget</v>
      </c>
      <c r="F32" s="40" t="str">
        <f>+'[1]WA141'!D5</f>
        <v>2013 </v>
      </c>
      <c r="G32" s="33">
        <f>1805+489000+2415000</f>
        <v>2905805</v>
      </c>
      <c r="H32" s="25"/>
      <c r="I32" s="25"/>
      <c r="J32" s="31">
        <f>+'[1]WA141'!B67</f>
        <v>2904000</v>
      </c>
      <c r="K32" s="31">
        <f>+'[1]WA141'!B65</f>
        <v>97362.84</v>
      </c>
      <c r="L32" s="31">
        <f t="shared" si="0"/>
        <v>2806637.16</v>
      </c>
      <c r="M32" s="31">
        <v>0</v>
      </c>
      <c r="N32" s="31">
        <f>+'[1]WA141'!B54</f>
        <v>2754132.8800000004</v>
      </c>
      <c r="O32" s="31">
        <f>+'[1]WA141'!B62</f>
        <v>9024.880000000005</v>
      </c>
      <c r="P32" s="31">
        <f t="shared" si="3"/>
        <v>2745108.0000000005</v>
      </c>
      <c r="Q32" s="33">
        <v>2740728</v>
      </c>
      <c r="R32" s="32">
        <f t="shared" si="2"/>
        <v>4380.000000000466</v>
      </c>
      <c r="S32" s="6"/>
    </row>
    <row r="33" spans="1:19" ht="15">
      <c r="A33" s="25" t="s">
        <v>33</v>
      </c>
      <c r="B33" s="25" t="str">
        <f>+'[1]WA142'!D2</f>
        <v>LJT Runway 15L - 33R Extension</v>
      </c>
      <c r="C33" s="25" t="str">
        <f>+'[1]WA142'!D3</f>
        <v>Ed Baisch</v>
      </c>
      <c r="D33" s="26">
        <f>+'[1]WA142'!D4</f>
        <v>39763</v>
      </c>
      <c r="E33" s="24" t="str">
        <f>+'[1]WA142'!E4</f>
        <v>Adopted Budget</v>
      </c>
      <c r="F33" s="28" t="str">
        <f>+'[1]WA142'!D5</f>
        <v>2011</v>
      </c>
      <c r="G33" s="33">
        <f>200000+260000+78000</f>
        <v>538000</v>
      </c>
      <c r="H33" s="25"/>
      <c r="I33" s="25"/>
      <c r="J33" s="31">
        <f>+'[1]WA142'!B67</f>
        <v>538000</v>
      </c>
      <c r="K33" s="31">
        <f>+'[1]WA142'!B48</f>
        <v>172682.13</v>
      </c>
      <c r="L33" s="31">
        <f t="shared" si="0"/>
        <v>365317.87</v>
      </c>
      <c r="M33" s="31">
        <f>+'[1]WA142'!B52</f>
        <v>30158.36</v>
      </c>
      <c r="N33" s="31">
        <f>+'[1]WA142'!B54</f>
        <v>335159.50999999995</v>
      </c>
      <c r="O33" s="31">
        <f>+'[1]WA142'!B62</f>
        <v>28808.509999999995</v>
      </c>
      <c r="P33" s="31">
        <f t="shared" si="3"/>
        <v>306350.99999999994</v>
      </c>
      <c r="Q33" s="25">
        <v>306351</v>
      </c>
      <c r="R33" s="32">
        <f t="shared" si="2"/>
        <v>0</v>
      </c>
      <c r="S33" s="6"/>
    </row>
    <row r="34" spans="1:19" ht="15">
      <c r="A34" s="25" t="str">
        <f>+'[1]WA145'!B2</f>
        <v>WA145</v>
      </c>
      <c r="B34" s="25" t="str">
        <f>+'[1]WA145'!D2</f>
        <v>Runway  Guard Lights</v>
      </c>
      <c r="C34" s="25" t="str">
        <f>+'[1]WA145'!D3</f>
        <v>T. Kipp</v>
      </c>
      <c r="D34" s="26">
        <f>+'[1]WA145'!D4</f>
        <v>39763</v>
      </c>
      <c r="E34" s="43" t="str">
        <f>+'[1]WA145'!E4</f>
        <v>Transfers</v>
      </c>
      <c r="F34" s="26" t="str">
        <f>+'[1]WA145'!D5</f>
        <v>2012</v>
      </c>
      <c r="G34" s="33"/>
      <c r="H34" s="25"/>
      <c r="I34" s="25"/>
      <c r="J34" s="31">
        <f>+'[1]WA145'!B68</f>
        <v>2992000</v>
      </c>
      <c r="K34" s="31">
        <f>+'[1]WA145'!B66</f>
        <v>1107072.0599999998</v>
      </c>
      <c r="L34" s="31">
        <f t="shared" si="0"/>
        <v>1884927.9400000002</v>
      </c>
      <c r="M34" s="31">
        <f>+'[1]WA145'!B53</f>
        <v>0</v>
      </c>
      <c r="N34" s="31">
        <f>+'[1]WA145'!B55</f>
        <v>1884927.9400000002</v>
      </c>
      <c r="O34" s="31">
        <f>+'[1]WA145'!B63</f>
        <v>11717.940000000177</v>
      </c>
      <c r="P34" s="31">
        <f t="shared" si="3"/>
        <v>1873210</v>
      </c>
      <c r="Q34" s="33">
        <v>225210</v>
      </c>
      <c r="R34" s="32">
        <f t="shared" si="2"/>
        <v>1648000</v>
      </c>
      <c r="S34" s="6"/>
    </row>
    <row r="35" spans="1:19" ht="15">
      <c r="A35" s="25" t="str">
        <f>+'[1]WA147'!B2</f>
        <v>WA147</v>
      </c>
      <c r="B35" s="25" t="str">
        <f>+'[1]WA147'!D2</f>
        <v>Deicing pads at Cargo</v>
      </c>
      <c r="C35" s="25" t="str">
        <f>+'[1]WA147'!D3</f>
        <v>Jim Zsebe</v>
      </c>
      <c r="D35" s="26" t="str">
        <f>+'[1]WA147'!D4</f>
        <v>2011</v>
      </c>
      <c r="E35" s="43" t="str">
        <f>+'[1]WA145'!E4</f>
        <v>Transfers</v>
      </c>
      <c r="F35" s="26" t="str">
        <f>+'[1]WA147'!D5</f>
        <v>2013</v>
      </c>
      <c r="G35" s="33"/>
      <c r="H35" s="25"/>
      <c r="I35" s="25"/>
      <c r="J35" s="31">
        <f>+'[1]WA147'!B65</f>
        <v>100000</v>
      </c>
      <c r="K35" s="31">
        <f>+'[1]WA147'!B46</f>
        <v>15526.68</v>
      </c>
      <c r="L35" s="31">
        <f>+'[1]WA147'!B48</f>
        <v>84473.32</v>
      </c>
      <c r="M35" s="31">
        <f>+'[1]WA147'!B50</f>
        <v>0</v>
      </c>
      <c r="N35" s="31">
        <f>+'[1]WA147'!B52</f>
        <v>84473.32</v>
      </c>
      <c r="O35" s="31">
        <f>+'[1]WA147'!B60</f>
        <v>0.31999999999970896</v>
      </c>
      <c r="P35" s="31">
        <f t="shared" si="3"/>
        <v>84473</v>
      </c>
      <c r="Q35" s="33">
        <v>84473</v>
      </c>
      <c r="R35" s="32">
        <f t="shared" si="2"/>
        <v>0</v>
      </c>
      <c r="S35" s="6"/>
    </row>
    <row r="36" spans="1:19" ht="15">
      <c r="A36" s="25" t="str">
        <f>+'[1]WA148'!B2</f>
        <v>WA148</v>
      </c>
      <c r="B36" s="25" t="str">
        <f>+'[1]WA148'!D2</f>
        <v>Expand Fleet Building</v>
      </c>
      <c r="C36" s="25" t="str">
        <f>+'[1]WA148'!D3</f>
        <v>Paul Montalto</v>
      </c>
      <c r="D36" s="26">
        <f>+'[1]WA148'!D4</f>
        <v>40179</v>
      </c>
      <c r="E36" s="27" t="str">
        <f>+'[1]WA148'!E4</f>
        <v>Budget</v>
      </c>
      <c r="F36" s="26" t="str">
        <f>+'[1]WA148'!D5</f>
        <v>2012</v>
      </c>
      <c r="G36" s="33"/>
      <c r="H36" s="25"/>
      <c r="I36" s="25"/>
      <c r="J36" s="31">
        <f>+'[1]WA148'!B66</f>
        <v>3616000</v>
      </c>
      <c r="K36" s="31">
        <f>+'[1]WA148'!B64</f>
        <v>445966.97</v>
      </c>
      <c r="L36" s="31">
        <f aca="true" t="shared" si="4" ref="L36:L51">+J36-K36</f>
        <v>3170033.0300000003</v>
      </c>
      <c r="M36" s="31">
        <f>+'[1]WA148'!B51</f>
        <v>341635.01</v>
      </c>
      <c r="N36" s="31">
        <f>+'[1]WA148'!B53</f>
        <v>2828398.0200000005</v>
      </c>
      <c r="O36" s="31">
        <f>+'[1]WA148'!B61</f>
        <v>0.02000000001862645</v>
      </c>
      <c r="P36" s="31">
        <f t="shared" si="3"/>
        <v>2828398.0000000005</v>
      </c>
      <c r="Q36" s="33">
        <v>2821660</v>
      </c>
      <c r="R36" s="32">
        <f t="shared" si="2"/>
        <v>6738.000000000466</v>
      </c>
      <c r="S36" s="6"/>
    </row>
    <row r="37" spans="1:19" ht="15">
      <c r="A37" s="25" t="str">
        <f>+'[1]WA149'!B2</f>
        <v>WA149</v>
      </c>
      <c r="B37" s="25" t="str">
        <f>+'[1]WA149'!D2</f>
        <v>Snow Equipment Storage Building</v>
      </c>
      <c r="C37" s="25" t="str">
        <f>+'[1]WA149'!D3</f>
        <v>Jim Zsebe</v>
      </c>
      <c r="D37" s="26">
        <f>+'[1]WA149'!D4</f>
        <v>40179</v>
      </c>
      <c r="E37" s="27" t="str">
        <f>+'[1]WA149'!E4</f>
        <v>Budget</v>
      </c>
      <c r="F37" s="26" t="str">
        <f>+'[1]WA149'!D5</f>
        <v>2012</v>
      </c>
      <c r="G37" s="33"/>
      <c r="H37" s="25"/>
      <c r="I37" s="25"/>
      <c r="J37" s="31">
        <f>+'[1]WA149'!B66</f>
        <v>13602000</v>
      </c>
      <c r="K37" s="31">
        <f>+'[1]WA149'!B64</f>
        <v>576337.92</v>
      </c>
      <c r="L37" s="31">
        <f t="shared" si="4"/>
        <v>13025662.08</v>
      </c>
      <c r="M37" s="31">
        <f>+'[1]WA149'!B51</f>
        <v>494559.99</v>
      </c>
      <c r="N37" s="31">
        <f>+'[1]WA149'!B53</f>
        <v>12531102.09</v>
      </c>
      <c r="O37" s="31">
        <f>+'[1]WA149'!B61</f>
        <v>0.08999999996740371</v>
      </c>
      <c r="P37" s="31">
        <f t="shared" si="3"/>
        <v>12531102</v>
      </c>
      <c r="Q37" s="31">
        <v>12530513</v>
      </c>
      <c r="R37" s="32">
        <f t="shared" si="2"/>
        <v>589</v>
      </c>
      <c r="S37" s="6"/>
    </row>
    <row r="38" spans="1:19" ht="15">
      <c r="A38" s="25" t="str">
        <f>+'[1]WA151'!B2</f>
        <v>WA151</v>
      </c>
      <c r="B38" s="25" t="str">
        <f>+'[1]WA151'!D2</f>
        <v>Part 150  Noise Monitoring</v>
      </c>
      <c r="C38" s="25" t="s">
        <v>34</v>
      </c>
      <c r="D38" s="28">
        <v>2010</v>
      </c>
      <c r="E38" s="24" t="s">
        <v>35</v>
      </c>
      <c r="F38" s="28" t="str">
        <f>+'[1]WA151'!D5</f>
        <v>2013</v>
      </c>
      <c r="G38" s="33"/>
      <c r="H38" s="25"/>
      <c r="I38" s="25"/>
      <c r="J38" s="31">
        <f>+'[1]WA151'!B65</f>
        <v>2140000</v>
      </c>
      <c r="K38" s="31">
        <f>+'[1]WA151'!B63</f>
        <v>0</v>
      </c>
      <c r="L38" s="31">
        <f t="shared" si="4"/>
        <v>2140000</v>
      </c>
      <c r="M38" s="31">
        <f>+'[1]WA151'!B50</f>
        <v>0</v>
      </c>
      <c r="N38" s="31">
        <f>+'[1]WA151'!B52</f>
        <v>2140000</v>
      </c>
      <c r="O38" s="31">
        <f>+'[1]WA151'!B60</f>
        <v>0</v>
      </c>
      <c r="P38" s="31">
        <f t="shared" si="3"/>
        <v>2140000</v>
      </c>
      <c r="Q38" s="31">
        <v>2140000</v>
      </c>
      <c r="R38" s="32">
        <f t="shared" si="2"/>
        <v>0</v>
      </c>
      <c r="S38" s="6"/>
    </row>
    <row r="39" spans="1:19" ht="15">
      <c r="A39" s="25" t="str">
        <f>+'[1]WA152'!B2</f>
        <v>WA152</v>
      </c>
      <c r="B39" s="25" t="str">
        <f>+'[1]WA152'!D2</f>
        <v>Part 150 Vacant land Acquisition</v>
      </c>
      <c r="C39" s="25" t="s">
        <v>34</v>
      </c>
      <c r="D39" s="28">
        <v>2010</v>
      </c>
      <c r="E39" s="24" t="s">
        <v>35</v>
      </c>
      <c r="F39" s="28" t="str">
        <f>+'[1]WA152'!D5</f>
        <v>2012</v>
      </c>
      <c r="G39" s="33"/>
      <c r="H39" s="25"/>
      <c r="I39" s="25"/>
      <c r="J39" s="31">
        <f>+'[1]WA152'!B65</f>
        <v>1560000</v>
      </c>
      <c r="K39" s="31">
        <f>+'[1]WA152'!B63</f>
        <v>0</v>
      </c>
      <c r="L39" s="31">
        <f t="shared" si="4"/>
        <v>1560000</v>
      </c>
      <c r="M39" s="31">
        <f>+'[1]WA152'!B50</f>
        <v>0</v>
      </c>
      <c r="N39" s="31">
        <f>+'[1]WA152'!B52</f>
        <v>1560000</v>
      </c>
      <c r="O39" s="31">
        <f>+'[1]WA152'!B60</f>
        <v>0</v>
      </c>
      <c r="P39" s="31">
        <f t="shared" si="3"/>
        <v>1560000</v>
      </c>
      <c r="Q39" s="31">
        <v>1560000</v>
      </c>
      <c r="R39" s="32">
        <f t="shared" si="2"/>
        <v>0</v>
      </c>
      <c r="S39" s="6"/>
    </row>
    <row r="40" spans="1:19" ht="15">
      <c r="A40" s="25" t="str">
        <f>+'[1]WA153'!B2</f>
        <v>WA153</v>
      </c>
      <c r="B40" s="25" t="str">
        <f>+'[1]WA153'!D2</f>
        <v>Purchase Non-County owned jet bridges</v>
      </c>
      <c r="C40" s="25" t="str">
        <f>+'[1]WA153'!D3</f>
        <v>Tom Heller</v>
      </c>
      <c r="D40" s="28">
        <v>2010</v>
      </c>
      <c r="E40" s="24" t="str">
        <f>+'[1]WA153'!F3</f>
        <v>Transfer  2009</v>
      </c>
      <c r="F40" s="28" t="str">
        <f>+'[1]WA153'!D5</f>
        <v>2014</v>
      </c>
      <c r="G40" s="33">
        <f>5500000+5000000</f>
        <v>10500000</v>
      </c>
      <c r="H40" s="25"/>
      <c r="I40" s="25"/>
      <c r="J40" s="31">
        <f>+'[1]WA153'!B67</f>
        <v>10500000</v>
      </c>
      <c r="K40" s="31">
        <f>+'[1]WA153'!B65</f>
        <v>1825260</v>
      </c>
      <c r="L40" s="31">
        <f t="shared" si="4"/>
        <v>8674740</v>
      </c>
      <c r="M40" s="31">
        <f>+'[1]WA153'!B52</f>
        <v>0</v>
      </c>
      <c r="N40" s="31">
        <f>+'[1]WA153'!B54</f>
        <v>8674740</v>
      </c>
      <c r="O40" s="31">
        <f>+'[1]WA153'!B62</f>
        <v>0</v>
      </c>
      <c r="P40" s="31">
        <f t="shared" si="3"/>
        <v>8674740</v>
      </c>
      <c r="Q40" s="31">
        <f>9724740-1050000</f>
        <v>8674740</v>
      </c>
      <c r="R40" s="32">
        <f t="shared" si="2"/>
        <v>0</v>
      </c>
      <c r="S40" s="6"/>
    </row>
    <row r="41" spans="1:19" ht="15">
      <c r="A41" s="25" t="str">
        <f>+'[1]WA158'!B2</f>
        <v>WA158</v>
      </c>
      <c r="B41" s="25" t="str">
        <f>+'[1]WA158'!D2</f>
        <v>GMIA Deicing  Pad</v>
      </c>
      <c r="C41" s="25" t="str">
        <f>'[1]Bud Rev Sum'!C44</f>
        <v>Paul Montalto</v>
      </c>
      <c r="D41" s="26" t="str">
        <f>+'[1]WA158'!D4</f>
        <v>2013</v>
      </c>
      <c r="E41" s="27" t="str">
        <f>+'[1]WA158'!E4</f>
        <v>Budget</v>
      </c>
      <c r="F41" s="28" t="str">
        <f>+'[1]WA158'!D5</f>
        <v>2013</v>
      </c>
      <c r="G41" s="33"/>
      <c r="H41" s="25"/>
      <c r="I41" s="25"/>
      <c r="J41" s="32">
        <f>+'[1]WA158'!B65</f>
        <v>300000</v>
      </c>
      <c r="K41" s="45">
        <f>+'[1]WA158'!B44</f>
        <v>0</v>
      </c>
      <c r="L41" s="31">
        <f t="shared" si="4"/>
        <v>300000</v>
      </c>
      <c r="M41" s="45">
        <f>+'[1]WA158'!B50</f>
        <v>0</v>
      </c>
      <c r="N41" s="45">
        <f>+'[1]WA158'!B52</f>
        <v>300000</v>
      </c>
      <c r="O41" s="31">
        <f>+'[1]WA158'!B60</f>
        <v>0</v>
      </c>
      <c r="P41" s="31">
        <f t="shared" si="3"/>
        <v>300000</v>
      </c>
      <c r="Q41" s="42">
        <v>275000</v>
      </c>
      <c r="R41" s="32">
        <f t="shared" si="2"/>
        <v>25000</v>
      </c>
      <c r="S41" s="6"/>
    </row>
    <row r="42" spans="1:20" ht="15">
      <c r="A42" s="25" t="str">
        <f>+'[1]WA160'!B2</f>
        <v>WA160</v>
      </c>
      <c r="B42" s="25" t="str">
        <f>+'[1]WA160'!D2</f>
        <v>GMIA Narrow Band Conversion</v>
      </c>
      <c r="C42" s="25" t="s">
        <v>36</v>
      </c>
      <c r="D42" s="28">
        <v>2010</v>
      </c>
      <c r="E42" s="24" t="str">
        <f>+'[1]WA160'!E4</f>
        <v>Budget</v>
      </c>
      <c r="F42" s="28" t="str">
        <f>+'[1]WA160'!D5</f>
        <v>2013</v>
      </c>
      <c r="G42" s="33"/>
      <c r="H42" s="25"/>
      <c r="I42" s="25"/>
      <c r="J42" s="31">
        <f>+'[1]WA160'!B67</f>
        <v>2000000</v>
      </c>
      <c r="K42" s="31">
        <f>+'[1]WA160'!B48</f>
        <v>1663167.26</v>
      </c>
      <c r="L42" s="31">
        <f t="shared" si="4"/>
        <v>336832.74</v>
      </c>
      <c r="M42" s="31">
        <f>+'[1]WA160'!B52</f>
        <v>89552.32</v>
      </c>
      <c r="N42" s="31">
        <f>+'[1]WA160'!B54</f>
        <v>247280.41999999993</v>
      </c>
      <c r="O42" s="31">
        <f>+'[1]WA160'!B62</f>
        <v>0.41999999998370185</v>
      </c>
      <c r="P42" s="31">
        <f t="shared" si="3"/>
        <v>247279.99999999994</v>
      </c>
      <c r="Q42" s="31">
        <v>0</v>
      </c>
      <c r="R42" s="32">
        <f t="shared" si="2"/>
        <v>247279.99999999994</v>
      </c>
      <c r="S42" s="6"/>
      <c r="T42" s="6" t="s">
        <v>37</v>
      </c>
    </row>
    <row r="43" spans="1:19" ht="15">
      <c r="A43" s="25" t="str">
        <f>+'[1]WA161'!B2</f>
        <v>WA161</v>
      </c>
      <c r="B43" s="25" t="str">
        <f>+'[1]WA161'!D2</f>
        <v>GMIA Terminal Roadway Signage</v>
      </c>
      <c r="C43" s="25" t="str">
        <f>+'[1]WA161'!D3</f>
        <v>Bernie Mielcarek</v>
      </c>
      <c r="D43" s="26" t="str">
        <f>+'[1]WA161'!D4</f>
        <v>2011</v>
      </c>
      <c r="E43" s="24" t="str">
        <f>+'[1]WA161'!E4</f>
        <v>Budget</v>
      </c>
      <c r="F43" s="28" t="str">
        <f>+'[1]WA161'!D5</f>
        <v>2013</v>
      </c>
      <c r="G43" s="33">
        <f>250000+2850000</f>
        <v>3100000</v>
      </c>
      <c r="H43" s="25"/>
      <c r="I43" s="25"/>
      <c r="J43" s="31">
        <f>+'[1]WA161'!B67</f>
        <v>3100000</v>
      </c>
      <c r="K43" s="31">
        <f>+'[1]WA161'!B48</f>
        <v>143244.81</v>
      </c>
      <c r="L43" s="31">
        <f t="shared" si="4"/>
        <v>2956755.19</v>
      </c>
      <c r="M43" s="31">
        <f>+'[1]WA161'!B52</f>
        <v>137445</v>
      </c>
      <c r="N43" s="31">
        <f>+'[1]WA161'!B54</f>
        <v>2819310.19</v>
      </c>
      <c r="O43" s="31">
        <f>+'[1]WA161'!B62</f>
        <v>70893.19</v>
      </c>
      <c r="P43" s="31">
        <f t="shared" si="3"/>
        <v>2748417</v>
      </c>
      <c r="Q43" s="33">
        <v>2748417</v>
      </c>
      <c r="R43" s="32">
        <f t="shared" si="2"/>
        <v>0</v>
      </c>
      <c r="S43" s="6"/>
    </row>
    <row r="44" spans="1:19" ht="15">
      <c r="A44" s="25" t="str">
        <f>+'[1]WA162'!B2</f>
        <v>WA162</v>
      </c>
      <c r="B44" s="25" t="str">
        <f>+'[1]WA162'!D2</f>
        <v>GMIA CESSNA SERVICE APRON RECONSTRUCTION</v>
      </c>
      <c r="C44" s="25" t="str">
        <f>+'[1]WA162'!D3</f>
        <v>Paul Montalto</v>
      </c>
      <c r="D44" s="26" t="str">
        <f>+'[1]WA162'!D4</f>
        <v>2012</v>
      </c>
      <c r="E44" s="24" t="str">
        <f>+'[1]WA162'!E4</f>
        <v>Budget</v>
      </c>
      <c r="F44" s="28" t="str">
        <f>+'[1]WA162'!D5</f>
        <v>2013</v>
      </c>
      <c r="G44" s="33">
        <f>1021000+95000</f>
        <v>1116000</v>
      </c>
      <c r="H44" s="25"/>
      <c r="I44" s="25"/>
      <c r="J44" s="31">
        <f>+'[1]WA162'!B66</f>
        <v>1116000</v>
      </c>
      <c r="K44" s="31">
        <f>+'[1]WA162'!B47</f>
        <v>0</v>
      </c>
      <c r="L44" s="31">
        <f t="shared" si="4"/>
        <v>1116000</v>
      </c>
      <c r="M44" s="31">
        <f>+'[1]WA162'!B51</f>
        <v>0</v>
      </c>
      <c r="N44" s="31">
        <f>+'[1]WA162'!B53</f>
        <v>1116000</v>
      </c>
      <c r="O44" s="31">
        <f>+'[1]WA162'!B56</f>
        <v>75000</v>
      </c>
      <c r="P44" s="31">
        <f t="shared" si="3"/>
        <v>1041000</v>
      </c>
      <c r="Q44" s="31">
        <v>1041000</v>
      </c>
      <c r="R44" s="32">
        <f t="shared" si="2"/>
        <v>0</v>
      </c>
      <c r="S44" s="6"/>
    </row>
    <row r="45" spans="1:19" ht="15">
      <c r="A45" s="25" t="str">
        <f>+'[1]WA163'!B2</f>
        <v>WA163</v>
      </c>
      <c r="B45" s="25" t="str">
        <f>+'[1]WA163'!D2</f>
        <v>GMIA PERIMETER ROAD BRIDGE OVER HOWELL AVENUE</v>
      </c>
      <c r="C45" s="25" t="str">
        <f>+'[1]WA163'!D3</f>
        <v>Karl Stave</v>
      </c>
      <c r="D45" s="26" t="str">
        <f>+'[1]WA163'!D4</f>
        <v>2012</v>
      </c>
      <c r="E45" s="24" t="str">
        <f>+'[1]WA163'!E4</f>
        <v>Budget</v>
      </c>
      <c r="F45" s="28" t="str">
        <f>+'[1]WA163'!D5</f>
        <v>2013</v>
      </c>
      <c r="G45" s="33">
        <f>300000+3200000</f>
        <v>3500000</v>
      </c>
      <c r="H45" s="25"/>
      <c r="I45" s="25"/>
      <c r="J45" s="31">
        <f>+'[1]WA163'!B68</f>
        <v>6000000</v>
      </c>
      <c r="K45" s="31">
        <f>+'[1]WA163'!B49</f>
        <v>403005.06</v>
      </c>
      <c r="L45" s="31">
        <f t="shared" si="4"/>
        <v>5596994.94</v>
      </c>
      <c r="M45" s="31">
        <f>+'[1]WA163'!B53</f>
        <v>113742.31</v>
      </c>
      <c r="N45" s="31">
        <f>+'[1]WA163'!B55</f>
        <v>5483252.63</v>
      </c>
      <c r="O45" s="31">
        <f>+'[1]WA163'!B63</f>
        <v>0.6300000000046566</v>
      </c>
      <c r="P45" s="31">
        <f t="shared" si="3"/>
        <v>5483252</v>
      </c>
      <c r="Q45" s="31">
        <v>5472508</v>
      </c>
      <c r="R45" s="32">
        <f t="shared" si="2"/>
        <v>10744</v>
      </c>
      <c r="S45" s="6"/>
    </row>
    <row r="46" spans="1:19" ht="15">
      <c r="A46" s="25" t="str">
        <f>+'[1]WA165'!B2</f>
        <v>WA165</v>
      </c>
      <c r="B46" s="25" t="str">
        <f>+'[1]WA165'!D2</f>
        <v>Taxiway B Reconstruction</v>
      </c>
      <c r="C46" s="25" t="str">
        <f>+'[1]WA165'!D3</f>
        <v>Tim Kipp</v>
      </c>
      <c r="D46" s="26" t="str">
        <f>+'[1]WA165'!D4</f>
        <v>2011</v>
      </c>
      <c r="E46" s="24" t="str">
        <f>+'[1]WA165'!E4</f>
        <v>Budget</v>
      </c>
      <c r="F46" s="28" t="str">
        <f>+'[1]WA165'!D5</f>
        <v>2012</v>
      </c>
      <c r="G46" s="33"/>
      <c r="H46" s="25"/>
      <c r="I46" s="25"/>
      <c r="J46" s="31">
        <f>+'[1]WA165'!B66</f>
        <v>2967000</v>
      </c>
      <c r="K46" s="31">
        <f>+'[1]WA165'!B47</f>
        <v>2736360.8600000003</v>
      </c>
      <c r="L46" s="31">
        <f t="shared" si="4"/>
        <v>230639.13999999966</v>
      </c>
      <c r="M46" s="31">
        <f>+'[1]WA165'!B51</f>
        <v>4551.22</v>
      </c>
      <c r="N46" s="31">
        <f>+'[1]WA165'!B53</f>
        <v>226087.91999999978</v>
      </c>
      <c r="O46" s="31">
        <f>+'[1]WA165'!B61</f>
        <v>-320.08000000033553</v>
      </c>
      <c r="P46" s="31">
        <f t="shared" si="3"/>
        <v>226408.00000000012</v>
      </c>
      <c r="Q46" s="31">
        <v>226308</v>
      </c>
      <c r="R46" s="32">
        <f t="shared" si="2"/>
        <v>100.00000000011642</v>
      </c>
      <c r="S46" s="6"/>
    </row>
    <row r="47" spans="1:19" ht="15">
      <c r="A47" s="25" t="str">
        <f>+'[1]WA166'!B2</f>
        <v>WA166</v>
      </c>
      <c r="B47" s="25" t="str">
        <f>+'[1]WA166'!D2</f>
        <v>GMIA Perimeter Road Extension</v>
      </c>
      <c r="C47" s="25" t="str">
        <f>+'[1]WA166'!D3</f>
        <v>Tim Kipp</v>
      </c>
      <c r="D47" s="26">
        <f>+'[1]WA166'!D4</f>
        <v>40909</v>
      </c>
      <c r="E47" s="24" t="str">
        <f>+'[1]WA166'!E4</f>
        <v>Adopted Budget</v>
      </c>
      <c r="F47" s="28" t="str">
        <f>+'[1]WA166'!D5</f>
        <v>2013</v>
      </c>
      <c r="G47" s="33">
        <v>1100000</v>
      </c>
      <c r="H47" s="25"/>
      <c r="I47" s="25"/>
      <c r="J47" s="32">
        <f>+'[1]WA166'!B66</f>
        <v>1100000</v>
      </c>
      <c r="K47" s="45">
        <f>+'[1]WA166'!B47</f>
        <v>26519.22</v>
      </c>
      <c r="L47" s="31">
        <f t="shared" si="4"/>
        <v>1073480.78</v>
      </c>
      <c r="M47" s="45">
        <f>+'[1]WA166'!B51</f>
        <v>12808.15</v>
      </c>
      <c r="N47" s="45">
        <f>+'[1]WA166'!B53</f>
        <v>1060672.6300000001</v>
      </c>
      <c r="O47" s="42">
        <f>+'[1]WA166'!B61</f>
        <v>19450.629999999997</v>
      </c>
      <c r="P47" s="31">
        <f t="shared" si="3"/>
        <v>1041222.0000000001</v>
      </c>
      <c r="Q47" s="33">
        <v>1028804</v>
      </c>
      <c r="R47" s="32">
        <f t="shared" si="2"/>
        <v>12418.000000000116</v>
      </c>
      <c r="S47" s="6"/>
    </row>
    <row r="48" spans="1:19" ht="15">
      <c r="A48" s="25" t="str">
        <f>+'[1]WA167'!B2</f>
        <v>WA167</v>
      </c>
      <c r="B48" s="25" t="str">
        <f>+'[1]WA167'!D2</f>
        <v>GMIA Terminal Escalator Replacement</v>
      </c>
      <c r="C48" s="25" t="str">
        <f>+'[1]WA167'!D3</f>
        <v>Pete Asfari</v>
      </c>
      <c r="D48" s="26">
        <f>+'[1]WA167'!D4</f>
        <v>40909</v>
      </c>
      <c r="E48" s="24" t="str">
        <f>+'[1]WA167'!E4</f>
        <v>Adopted Budget</v>
      </c>
      <c r="F48" s="28">
        <f>+'[1]WA167'!D5</f>
        <v>2013</v>
      </c>
      <c r="G48" s="33">
        <v>600000</v>
      </c>
      <c r="H48" s="25"/>
      <c r="I48" s="25"/>
      <c r="J48" s="32">
        <f>+'[1]WA167'!B66</f>
        <v>600000</v>
      </c>
      <c r="K48" s="45">
        <f>+'[1]WA167'!B47</f>
        <v>237.60000000000002</v>
      </c>
      <c r="L48" s="31">
        <f t="shared" si="4"/>
        <v>599762.4</v>
      </c>
      <c r="M48" s="45">
        <f>+'[1]WA167'!B51</f>
        <v>0</v>
      </c>
      <c r="N48" s="45">
        <f>+'[1]WA167'!B53</f>
        <v>599762.4</v>
      </c>
      <c r="O48" s="42">
        <f>+'[1]WA167'!B61</f>
        <v>11449.4</v>
      </c>
      <c r="P48" s="31">
        <f t="shared" si="3"/>
        <v>588313</v>
      </c>
      <c r="Q48" s="33">
        <v>587957</v>
      </c>
      <c r="R48" s="32">
        <f t="shared" si="2"/>
        <v>356</v>
      </c>
      <c r="S48" s="6"/>
    </row>
    <row r="49" spans="1:19" ht="15">
      <c r="A49" s="25" t="str">
        <f>+'[1]WA169'!B2</f>
        <v>WA169</v>
      </c>
      <c r="B49" s="25" t="str">
        <f>+'[1]WA169'!D2</f>
        <v>LJT Runway and Taxiway Lights</v>
      </c>
      <c r="C49" s="25" t="str">
        <f>+'[1]WA169'!D3</f>
        <v>Paul Montalto</v>
      </c>
      <c r="D49" s="26">
        <f>+'[1]WA169'!D4</f>
        <v>40909</v>
      </c>
      <c r="E49" s="24" t="str">
        <f>+'[1]WA169'!E4</f>
        <v>Adopted Budget</v>
      </c>
      <c r="F49" s="28" t="str">
        <f>+'[1]WA169'!D5</f>
        <v>2013</v>
      </c>
      <c r="G49" s="33">
        <v>250000</v>
      </c>
      <c r="H49" s="25"/>
      <c r="I49" s="25"/>
      <c r="J49" s="32">
        <f>+'[1]WA169'!B66</f>
        <v>250000</v>
      </c>
      <c r="K49" s="45">
        <f>+'[1]WA169'!B47</f>
        <v>0</v>
      </c>
      <c r="L49" s="31">
        <f t="shared" si="4"/>
        <v>250000</v>
      </c>
      <c r="M49" s="45">
        <f>+'[1]WA169'!B51</f>
        <v>763.73</v>
      </c>
      <c r="N49" s="45">
        <f>+'[1]WA169'!B53</f>
        <v>249236.27</v>
      </c>
      <c r="O49" s="42">
        <f>+'[1]WA169'!B61</f>
        <v>20219.27</v>
      </c>
      <c r="P49" s="31">
        <f t="shared" si="3"/>
        <v>229017</v>
      </c>
      <c r="Q49" s="33">
        <v>228232</v>
      </c>
      <c r="R49" s="32">
        <f t="shared" si="2"/>
        <v>785</v>
      </c>
      <c r="S49" s="6"/>
    </row>
    <row r="50" spans="1:19" ht="15">
      <c r="A50" s="25" t="str">
        <f>+'[1]WA173'!B2</f>
        <v>WA173</v>
      </c>
      <c r="B50" s="25" t="str">
        <f>+'[1]WA173'!D2</f>
        <v>GMIA Fuel Farm Electrical Service</v>
      </c>
      <c r="C50" s="25" t="str">
        <f>+'[1]WA173'!D3</f>
        <v>Mary Turner</v>
      </c>
      <c r="D50" s="26">
        <f>+'[1]WA173'!D4</f>
        <v>40909</v>
      </c>
      <c r="E50" s="24" t="str">
        <f>+'[1]WA173'!E4</f>
        <v>Adopted Budget</v>
      </c>
      <c r="F50" s="28">
        <f>+'[1]WA173'!D5</f>
        <v>2013</v>
      </c>
      <c r="G50" s="33">
        <v>150000</v>
      </c>
      <c r="H50" s="25"/>
      <c r="I50" s="25"/>
      <c r="J50" s="32">
        <f>+'[1]WA173'!B67</f>
        <v>150000</v>
      </c>
      <c r="K50" s="42">
        <f>+'[1]WA173'!C48</f>
        <v>0</v>
      </c>
      <c r="L50" s="31">
        <f t="shared" si="4"/>
        <v>150000</v>
      </c>
      <c r="M50" s="45">
        <f>+'[1]WA173'!B52</f>
        <v>0</v>
      </c>
      <c r="N50" s="31">
        <f>+'[1]WA173'!B54</f>
        <v>150000</v>
      </c>
      <c r="O50" s="46">
        <f>+'[1]WA173'!B62</f>
        <v>75000</v>
      </c>
      <c r="P50" s="31">
        <f t="shared" si="3"/>
        <v>75000</v>
      </c>
      <c r="Q50" s="25">
        <v>75000</v>
      </c>
      <c r="R50" s="32">
        <f t="shared" si="2"/>
        <v>0</v>
      </c>
      <c r="S50" s="6"/>
    </row>
    <row r="51" spans="1:19" ht="15">
      <c r="A51" s="25" t="str">
        <f>+'[1]WA175'!B2</f>
        <v>WA175</v>
      </c>
      <c r="B51" s="25" t="str">
        <f>+'[1]WA175'!D2</f>
        <v>GMIA  Concourse C Checkpoint</v>
      </c>
      <c r="C51" s="47" t="str">
        <f>+'[1]WA175'!D3</f>
        <v>Ed Baisch</v>
      </c>
      <c r="D51" s="26" t="str">
        <f>+'[1]WA175'!D4</f>
        <v>2011</v>
      </c>
      <c r="E51" s="24" t="str">
        <f>+'[1]WA175'!E4</f>
        <v>Fund Transfer</v>
      </c>
      <c r="F51" s="28" t="str">
        <f>+'[1]WA175'!D5</f>
        <v>2013</v>
      </c>
      <c r="G51" s="25"/>
      <c r="H51" s="25"/>
      <c r="I51" s="25"/>
      <c r="J51" s="32">
        <f>+'[1]WA175'!B67</f>
        <v>472000</v>
      </c>
      <c r="K51" s="42">
        <f>+'[1]WA175'!B48</f>
        <v>313075.05</v>
      </c>
      <c r="L51" s="31">
        <f t="shared" si="4"/>
        <v>158924.95</v>
      </c>
      <c r="M51" s="42">
        <f>+'[1]WA175'!B52</f>
        <v>73921.8</v>
      </c>
      <c r="N51" s="42">
        <f>+'[1]WA175'!B54</f>
        <v>85003.15000000001</v>
      </c>
      <c r="O51" s="42">
        <f>+'[1]WA175'!B62</f>
        <v>14775.150000000009</v>
      </c>
      <c r="P51" s="31">
        <f t="shared" si="3"/>
        <v>70228</v>
      </c>
      <c r="Q51" s="25">
        <v>67711</v>
      </c>
      <c r="R51" s="32">
        <f t="shared" si="2"/>
        <v>2517</v>
      </c>
      <c r="S51" s="6"/>
    </row>
    <row r="52" ht="15">
      <c r="S52" s="6"/>
    </row>
    <row r="53" spans="1:19" ht="15.75" thickBot="1">
      <c r="A53" s="49" t="s">
        <v>38</v>
      </c>
      <c r="B53" s="28"/>
      <c r="C53" s="50" t="s">
        <v>39</v>
      </c>
      <c r="D53" s="28"/>
      <c r="E53" s="25"/>
      <c r="F53" s="25"/>
      <c r="G53" s="31" t="s">
        <v>40</v>
      </c>
      <c r="H53" s="25"/>
      <c r="I53" s="25"/>
      <c r="J53" s="31">
        <f aca="true" t="shared" si="5" ref="J53:R53">SUM(J8:J51)</f>
        <v>367017147.72</v>
      </c>
      <c r="K53" s="31">
        <f t="shared" si="5"/>
        <v>238077232.43000004</v>
      </c>
      <c r="L53" s="31">
        <f t="shared" si="5"/>
        <v>128939915.28999999</v>
      </c>
      <c r="M53" s="31">
        <f t="shared" si="5"/>
        <v>32761426.53</v>
      </c>
      <c r="N53" s="31">
        <f t="shared" si="5"/>
        <v>113165947.49999997</v>
      </c>
      <c r="O53" s="31">
        <f t="shared" si="5"/>
        <v>17842685.39999999</v>
      </c>
      <c r="P53" s="31">
        <f t="shared" si="5"/>
        <v>95626339.15</v>
      </c>
      <c r="Q53" s="31">
        <f t="shared" si="5"/>
        <v>79310202</v>
      </c>
      <c r="R53" s="31">
        <f t="shared" si="5"/>
        <v>16316137.149999999</v>
      </c>
      <c r="S53" s="6"/>
    </row>
    <row r="54" spans="1:19" ht="13.5" customHeight="1">
      <c r="A54" s="51"/>
      <c r="B54" s="51"/>
      <c r="C54" s="51"/>
      <c r="D54" s="52"/>
      <c r="E54" s="51"/>
      <c r="F54" s="51"/>
      <c r="G54" s="51"/>
      <c r="H54" s="51"/>
      <c r="I54" s="51"/>
      <c r="J54" s="53"/>
      <c r="K54" s="53"/>
      <c r="L54" s="53"/>
      <c r="M54" s="53"/>
      <c r="N54" s="53"/>
      <c r="O54" s="53"/>
      <c r="P54" s="53"/>
      <c r="Q54" s="53"/>
      <c r="R54" s="54"/>
      <c r="S54" s="6"/>
    </row>
    <row r="55" spans="1:18" ht="15">
      <c r="A55" s="25" t="s">
        <v>41</v>
      </c>
      <c r="B55" s="25" t="s">
        <v>42</v>
      </c>
      <c r="C55" s="25"/>
      <c r="D55" s="28"/>
      <c r="E55" s="25"/>
      <c r="F55" s="25"/>
      <c r="G55" s="25"/>
      <c r="H55" s="25"/>
      <c r="I55" s="25"/>
      <c r="J55" s="55"/>
      <c r="K55" s="55"/>
      <c r="L55" s="55"/>
      <c r="M55" s="55"/>
      <c r="N55" s="56"/>
      <c r="O55" s="25"/>
      <c r="P55" s="25"/>
      <c r="Q55" s="33"/>
      <c r="R55" s="32"/>
    </row>
    <row r="56" spans="1:18" ht="15">
      <c r="A56" s="25"/>
      <c r="B56" s="25" t="s">
        <v>43</v>
      </c>
      <c r="C56" s="25"/>
      <c r="D56" s="28"/>
      <c r="E56" s="25"/>
      <c r="F56" s="25"/>
      <c r="G56" s="25"/>
      <c r="H56" s="25"/>
      <c r="I56" s="25"/>
      <c r="J56" s="55"/>
      <c r="K56" s="55"/>
      <c r="L56" s="55"/>
      <c r="M56" s="55"/>
      <c r="N56" s="55"/>
      <c r="O56" s="25"/>
      <c r="P56" s="25"/>
      <c r="Q56" s="33"/>
      <c r="R56" s="32"/>
    </row>
    <row r="57" spans="1:18" ht="15">
      <c r="A57" s="25"/>
      <c r="B57" s="25"/>
      <c r="C57" s="25"/>
      <c r="D57" s="28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33"/>
      <c r="R57" s="32"/>
    </row>
    <row r="58" spans="1:18" ht="15">
      <c r="A58" s="24" t="s">
        <v>44</v>
      </c>
      <c r="B58" s="25" t="s">
        <v>45</v>
      </c>
      <c r="C58" s="25"/>
      <c r="D58" s="28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33"/>
      <c r="R58" s="32"/>
    </row>
    <row r="59" spans="1:18" ht="15">
      <c r="A59" s="24"/>
      <c r="B59" s="25" t="s">
        <v>46</v>
      </c>
      <c r="C59" s="25"/>
      <c r="D59" s="28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33"/>
      <c r="R59" s="32"/>
    </row>
    <row r="60" spans="1:18" ht="15">
      <c r="A60" s="24" t="s">
        <v>47</v>
      </c>
      <c r="B60" s="25" t="s">
        <v>48</v>
      </c>
      <c r="C60" s="25"/>
      <c r="D60" s="28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33"/>
      <c r="R60" s="32"/>
    </row>
    <row r="61" spans="1:18" ht="15">
      <c r="A61" s="24"/>
      <c r="B61" s="25"/>
      <c r="C61" s="25"/>
      <c r="D61" s="28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33"/>
      <c r="R61" s="32"/>
    </row>
    <row r="62" spans="1:18" ht="15">
      <c r="A62" s="24"/>
      <c r="B62" s="25"/>
      <c r="C62" s="25"/>
      <c r="D62" s="28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33"/>
      <c r="R62" s="32"/>
    </row>
    <row r="63" spans="1:18" ht="15">
      <c r="A63" s="24"/>
      <c r="B63" s="25"/>
      <c r="C63" s="25"/>
      <c r="D63" s="2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33"/>
      <c r="R63" s="32"/>
    </row>
    <row r="64" spans="1:18" ht="15">
      <c r="A64" s="24"/>
      <c r="B64" s="25"/>
      <c r="C64" s="25"/>
      <c r="D64" s="28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33"/>
      <c r="R64" s="32"/>
    </row>
    <row r="65" spans="1:18" ht="15">
      <c r="A65" s="24"/>
      <c r="B65" s="25"/>
      <c r="C65" s="25"/>
      <c r="D65" s="28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33"/>
      <c r="R65" s="32"/>
    </row>
    <row r="66" spans="1:18" ht="15">
      <c r="A66" s="24"/>
      <c r="B66" s="25"/>
      <c r="C66" s="25"/>
      <c r="D66" s="28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33"/>
      <c r="R66" s="32"/>
    </row>
    <row r="67" spans="1:18" ht="15">
      <c r="A67" s="24"/>
      <c r="B67" s="25"/>
      <c r="C67" s="25"/>
      <c r="D67" s="28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33"/>
      <c r="R67" s="32"/>
    </row>
    <row r="68" spans="1:18" ht="15">
      <c r="A68" s="24"/>
      <c r="B68" s="25"/>
      <c r="C68" s="25"/>
      <c r="D68" s="28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33"/>
      <c r="R68" s="32"/>
    </row>
    <row r="69" spans="1:18" ht="15">
      <c r="A69" s="24"/>
      <c r="B69" s="25"/>
      <c r="C69" s="25"/>
      <c r="D69" s="2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33"/>
      <c r="R69" s="32"/>
    </row>
    <row r="70" spans="1:18" ht="15">
      <c r="A70" s="25"/>
      <c r="B70" s="25"/>
      <c r="C70" s="25"/>
      <c r="D70" s="28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33"/>
      <c r="R70" s="32"/>
    </row>
    <row r="71" spans="1:18" ht="15">
      <c r="A71" s="25"/>
      <c r="B71" s="25"/>
      <c r="C71" s="25"/>
      <c r="D71" s="26"/>
      <c r="E71" s="25"/>
      <c r="F71" s="30"/>
      <c r="G71" s="25"/>
      <c r="H71" s="25"/>
      <c r="I71" s="25"/>
      <c r="J71" s="31"/>
      <c r="K71" s="31"/>
      <c r="L71" s="31"/>
      <c r="M71" s="31"/>
      <c r="N71" s="31"/>
      <c r="O71" s="57"/>
      <c r="P71" s="31"/>
      <c r="Q71" s="33"/>
      <c r="R71" s="32"/>
    </row>
    <row r="72" spans="1:18" ht="15">
      <c r="A72" s="25"/>
      <c r="B72" s="25"/>
      <c r="C72" s="25"/>
      <c r="D72" s="26"/>
      <c r="E72" s="25"/>
      <c r="F72" s="30"/>
      <c r="G72" s="25"/>
      <c r="H72" s="25"/>
      <c r="I72" s="25"/>
      <c r="J72" s="31"/>
      <c r="K72" s="31"/>
      <c r="L72" s="31"/>
      <c r="M72" s="31"/>
      <c r="N72" s="31"/>
      <c r="O72" s="57"/>
      <c r="P72" s="31"/>
      <c r="Q72" s="33"/>
      <c r="R72" s="32"/>
    </row>
    <row r="73" spans="1:18" ht="15">
      <c r="A73" s="24"/>
      <c r="B73" s="25"/>
      <c r="C73" s="25"/>
      <c r="D73" s="28"/>
      <c r="E73" s="30"/>
      <c r="F73" s="30"/>
      <c r="G73" s="29"/>
      <c r="H73" s="29"/>
      <c r="I73" s="30"/>
      <c r="J73" s="31"/>
      <c r="K73" s="31"/>
      <c r="L73" s="31"/>
      <c r="M73" s="31"/>
      <c r="N73" s="31"/>
      <c r="O73" s="32"/>
      <c r="P73" s="31"/>
      <c r="Q73" s="33"/>
      <c r="R73" s="32"/>
    </row>
    <row r="74" spans="1:18" ht="15">
      <c r="A74" s="25"/>
      <c r="B74" s="25"/>
      <c r="C74" s="25"/>
      <c r="D74" s="26"/>
      <c r="E74" s="58"/>
      <c r="F74" s="30"/>
      <c r="G74" s="25"/>
      <c r="H74" s="25"/>
      <c r="I74" s="25"/>
      <c r="J74" s="31"/>
      <c r="K74" s="31"/>
      <c r="L74" s="31"/>
      <c r="M74" s="31"/>
      <c r="N74" s="31"/>
      <c r="O74" s="31"/>
      <c r="P74" s="31"/>
      <c r="Q74" s="33"/>
      <c r="R74" s="32"/>
    </row>
    <row r="75" spans="1:18" ht="15">
      <c r="A75" s="25"/>
      <c r="B75" s="25"/>
      <c r="C75" s="25"/>
      <c r="D75" s="26"/>
      <c r="E75" s="58"/>
      <c r="F75" s="30"/>
      <c r="G75" s="25"/>
      <c r="H75" s="25"/>
      <c r="I75" s="25"/>
      <c r="J75" s="31"/>
      <c r="K75" s="31"/>
      <c r="L75" s="31"/>
      <c r="M75" s="31"/>
      <c r="N75" s="31"/>
      <c r="O75" s="31"/>
      <c r="P75" s="31"/>
      <c r="Q75" s="33"/>
      <c r="R75" s="32"/>
    </row>
    <row r="76" spans="1:18" ht="15">
      <c r="A76" s="24"/>
      <c r="B76" s="25"/>
      <c r="C76" s="25"/>
      <c r="D76" s="28"/>
      <c r="E76" s="30"/>
      <c r="F76" s="28"/>
      <c r="G76" s="29"/>
      <c r="H76" s="29"/>
      <c r="I76" s="30"/>
      <c r="J76" s="31"/>
      <c r="K76" s="31"/>
      <c r="L76" s="31"/>
      <c r="M76" s="31"/>
      <c r="N76" s="31"/>
      <c r="O76" s="32"/>
      <c r="P76" s="31"/>
      <c r="Q76" s="33"/>
      <c r="R76" s="32"/>
    </row>
    <row r="77" spans="1:18" ht="15">
      <c r="A77" s="24"/>
      <c r="B77" s="25"/>
      <c r="C77" s="25"/>
      <c r="D77" s="28"/>
      <c r="E77" s="30"/>
      <c r="F77" s="28"/>
      <c r="G77" s="29"/>
      <c r="H77" s="30"/>
      <c r="I77" s="30"/>
      <c r="J77" s="31"/>
      <c r="K77" s="31"/>
      <c r="L77" s="31"/>
      <c r="M77" s="31"/>
      <c r="N77" s="31"/>
      <c r="O77" s="31"/>
      <c r="P77" s="31"/>
      <c r="Q77" s="33"/>
      <c r="R77" s="32"/>
    </row>
    <row r="78" spans="1:18" ht="15">
      <c r="A78" s="24"/>
      <c r="B78" s="25"/>
      <c r="C78" s="25"/>
      <c r="D78" s="28"/>
      <c r="E78" s="30"/>
      <c r="F78" s="28"/>
      <c r="G78" s="29"/>
      <c r="H78" s="30"/>
      <c r="I78" s="30"/>
      <c r="J78" s="31"/>
      <c r="K78" s="31"/>
      <c r="L78" s="31"/>
      <c r="M78" s="31"/>
      <c r="N78" s="31"/>
      <c r="O78" s="32"/>
      <c r="P78" s="31"/>
      <c r="Q78" s="33"/>
      <c r="R78" s="32"/>
    </row>
    <row r="79" spans="1:18" ht="15">
      <c r="A79" s="24"/>
      <c r="B79" s="25"/>
      <c r="C79" s="25"/>
      <c r="D79" s="28"/>
      <c r="E79" s="30"/>
      <c r="F79" s="28"/>
      <c r="G79" s="29"/>
      <c r="H79" s="30"/>
      <c r="I79" s="30"/>
      <c r="J79" s="31"/>
      <c r="K79" s="31"/>
      <c r="L79" s="31"/>
      <c r="M79" s="31"/>
      <c r="N79" s="31"/>
      <c r="O79" s="32"/>
      <c r="P79" s="31"/>
      <c r="Q79" s="33"/>
      <c r="R79" s="32"/>
    </row>
    <row r="80" spans="1:18" ht="15">
      <c r="A80" s="24"/>
      <c r="B80" s="25"/>
      <c r="C80" s="25"/>
      <c r="D80" s="26"/>
      <c r="E80" s="59"/>
      <c r="F80" s="28"/>
      <c r="G80" s="29"/>
      <c r="H80" s="29"/>
      <c r="I80" s="30"/>
      <c r="J80" s="31"/>
      <c r="K80" s="31"/>
      <c r="L80" s="31"/>
      <c r="M80" s="31"/>
      <c r="N80" s="31"/>
      <c r="O80" s="32"/>
      <c r="P80" s="31"/>
      <c r="Q80" s="33"/>
      <c r="R80" s="32"/>
    </row>
    <row r="81" spans="1:19" s="61" customFormat="1" ht="15">
      <c r="A81" s="24"/>
      <c r="B81" s="25"/>
      <c r="C81" s="25"/>
      <c r="D81" s="26"/>
      <c r="E81" s="30"/>
      <c r="F81" s="28"/>
      <c r="G81" s="29"/>
      <c r="H81" s="30"/>
      <c r="I81" s="30"/>
      <c r="J81" s="31"/>
      <c r="K81" s="31"/>
      <c r="L81" s="31"/>
      <c r="M81" s="31"/>
      <c r="N81" s="31"/>
      <c r="O81" s="32"/>
      <c r="P81" s="31"/>
      <c r="Q81" s="33"/>
      <c r="R81" s="32"/>
      <c r="S81" s="60"/>
    </row>
    <row r="82" spans="1:21" s="61" customFormat="1" ht="15">
      <c r="A82" s="25"/>
      <c r="B82" s="25"/>
      <c r="C82" s="39"/>
      <c r="D82" s="37"/>
      <c r="E82" s="62"/>
      <c r="F82" s="37"/>
      <c r="G82" s="25"/>
      <c r="H82" s="25"/>
      <c r="I82" s="25"/>
      <c r="J82" s="31"/>
      <c r="K82" s="31"/>
      <c r="L82" s="31"/>
      <c r="M82" s="31"/>
      <c r="N82" s="31"/>
      <c r="O82" s="31"/>
      <c r="P82" s="31"/>
      <c r="Q82" s="33"/>
      <c r="R82" s="32"/>
      <c r="S82"/>
      <c r="T82"/>
      <c r="U82"/>
    </row>
    <row r="83" spans="1:18" ht="15">
      <c r="A83" s="25"/>
      <c r="B83" s="25"/>
      <c r="C83" s="25"/>
      <c r="D83" s="26"/>
      <c r="E83" s="25"/>
      <c r="F83" s="28"/>
      <c r="G83" s="25"/>
      <c r="H83" s="25"/>
      <c r="I83" s="25"/>
      <c r="J83" s="31"/>
      <c r="K83" s="31"/>
      <c r="L83" s="31"/>
      <c r="M83" s="31"/>
      <c r="N83" s="31"/>
      <c r="O83" s="32"/>
      <c r="P83" s="31"/>
      <c r="Q83" s="33"/>
      <c r="R83" s="32"/>
    </row>
    <row r="84" spans="1:18" ht="15">
      <c r="A84" s="25"/>
      <c r="B84" s="25"/>
      <c r="C84" s="25"/>
      <c r="D84" s="26"/>
      <c r="E84" s="25"/>
      <c r="F84" s="28"/>
      <c r="G84" s="25"/>
      <c r="H84" s="25"/>
      <c r="I84" s="25"/>
      <c r="J84" s="31"/>
      <c r="K84" s="31"/>
      <c r="L84" s="31"/>
      <c r="M84" s="31"/>
      <c r="N84" s="31"/>
      <c r="O84" s="32"/>
      <c r="P84" s="31"/>
      <c r="Q84" s="33"/>
      <c r="R84" s="32"/>
    </row>
    <row r="85" spans="1:18" ht="15">
      <c r="A85" s="24"/>
      <c r="B85" s="25"/>
      <c r="C85" s="25"/>
      <c r="D85" s="26"/>
      <c r="E85" s="30"/>
      <c r="F85" s="28"/>
      <c r="G85" s="29"/>
      <c r="H85" s="29"/>
      <c r="I85" s="30"/>
      <c r="J85" s="31"/>
      <c r="K85" s="31"/>
      <c r="L85" s="31"/>
      <c r="M85" s="31"/>
      <c r="N85" s="31"/>
      <c r="O85" s="32"/>
      <c r="P85" s="31"/>
      <c r="Q85" s="33"/>
      <c r="R85" s="32"/>
    </row>
    <row r="86" spans="1:18" ht="15">
      <c r="A86" s="25"/>
      <c r="B86" s="25"/>
      <c r="C86" s="25"/>
      <c r="D86" s="26"/>
      <c r="E86" s="25"/>
      <c r="F86" s="28"/>
      <c r="G86" s="25"/>
      <c r="H86" s="25"/>
      <c r="I86" s="25"/>
      <c r="J86" s="31"/>
      <c r="K86" s="31"/>
      <c r="L86" s="31"/>
      <c r="M86" s="31"/>
      <c r="N86" s="31"/>
      <c r="O86" s="32"/>
      <c r="P86" s="31"/>
      <c r="Q86" s="33"/>
      <c r="R86" s="32"/>
    </row>
    <row r="87" spans="1:18" ht="15">
      <c r="A87" s="25"/>
      <c r="B87" s="25"/>
      <c r="C87" s="25"/>
      <c r="D87" s="26"/>
      <c r="E87" s="25"/>
      <c r="F87" s="28"/>
      <c r="G87" s="42"/>
      <c r="H87" s="42"/>
      <c r="I87" s="25"/>
      <c r="J87" s="31"/>
      <c r="K87" s="31"/>
      <c r="L87" s="31"/>
      <c r="M87" s="31"/>
      <c r="N87" s="31"/>
      <c r="O87" s="32"/>
      <c r="P87" s="31"/>
      <c r="Q87" s="33"/>
      <c r="R87" s="32"/>
    </row>
    <row r="88" spans="1:18" ht="15">
      <c r="A88" s="25"/>
      <c r="B88" s="25"/>
      <c r="C88" s="25"/>
      <c r="D88" s="26"/>
      <c r="E88" s="58"/>
      <c r="F88" s="28"/>
      <c r="G88" s="33"/>
      <c r="H88" s="42"/>
      <c r="I88" s="25"/>
      <c r="J88" s="31"/>
      <c r="K88" s="31"/>
      <c r="L88" s="31"/>
      <c r="M88" s="31"/>
      <c r="N88" s="31"/>
      <c r="O88" s="31"/>
      <c r="P88" s="31"/>
      <c r="Q88" s="33"/>
      <c r="R88" s="32"/>
    </row>
    <row r="89" spans="1:18" ht="15">
      <c r="A89" s="25"/>
      <c r="B89" s="25"/>
      <c r="C89" s="25"/>
      <c r="D89" s="26"/>
      <c r="E89" s="25"/>
      <c r="F89" s="28"/>
      <c r="G89" s="33"/>
      <c r="H89" s="25"/>
      <c r="I89" s="25"/>
      <c r="J89" s="31"/>
      <c r="K89" s="31"/>
      <c r="L89" s="31"/>
      <c r="M89" s="31"/>
      <c r="N89" s="31"/>
      <c r="O89" s="31"/>
      <c r="P89" s="31"/>
      <c r="Q89" s="31"/>
      <c r="R89" s="32"/>
    </row>
    <row r="90" spans="1:18" ht="15">
      <c r="A90" s="25"/>
      <c r="B90" s="25"/>
      <c r="C90" s="25"/>
      <c r="D90" s="26"/>
      <c r="E90" s="58"/>
      <c r="F90" s="28"/>
      <c r="G90" s="33"/>
      <c r="H90" s="42"/>
      <c r="I90" s="25"/>
      <c r="J90" s="31"/>
      <c r="K90" s="31"/>
      <c r="L90" s="31"/>
      <c r="M90" s="31"/>
      <c r="N90" s="31"/>
      <c r="O90" s="31"/>
      <c r="P90" s="31"/>
      <c r="Q90" s="33"/>
      <c r="R90" s="32"/>
    </row>
    <row r="91" spans="1:18" ht="15">
      <c r="A91" s="25"/>
      <c r="B91" s="25"/>
      <c r="C91" s="25"/>
      <c r="D91" s="26"/>
      <c r="E91" s="58"/>
      <c r="F91" s="28"/>
      <c r="G91" s="33"/>
      <c r="H91" s="42"/>
      <c r="I91" s="25"/>
      <c r="J91" s="31"/>
      <c r="K91" s="31"/>
      <c r="L91" s="31"/>
      <c r="M91" s="31"/>
      <c r="N91" s="31"/>
      <c r="O91" s="31"/>
      <c r="P91" s="31"/>
      <c r="Q91" s="33"/>
      <c r="R91" s="32"/>
    </row>
    <row r="92" spans="1:18" ht="15">
      <c r="A92" s="25"/>
      <c r="B92" s="25"/>
      <c r="C92" s="39"/>
      <c r="D92" s="37"/>
      <c r="E92" s="39"/>
      <c r="F92" s="37"/>
      <c r="G92" s="33"/>
      <c r="H92" s="42"/>
      <c r="I92" s="25"/>
      <c r="J92" s="31"/>
      <c r="K92" s="31"/>
      <c r="L92" s="31"/>
      <c r="M92" s="31"/>
      <c r="N92" s="31"/>
      <c r="O92" s="31"/>
      <c r="P92" s="31"/>
      <c r="Q92" s="33"/>
      <c r="R92" s="32"/>
    </row>
    <row r="93" spans="1:18" ht="15">
      <c r="A93" s="25"/>
      <c r="B93" s="47"/>
      <c r="C93" s="25"/>
      <c r="D93" s="26"/>
      <c r="E93" s="25"/>
      <c r="F93" s="28"/>
      <c r="G93" s="33"/>
      <c r="H93" s="25"/>
      <c r="I93" s="25"/>
      <c r="J93" s="31"/>
      <c r="K93" s="31"/>
      <c r="L93" s="31"/>
      <c r="M93" s="31"/>
      <c r="N93" s="31"/>
      <c r="O93" s="31"/>
      <c r="P93" s="31"/>
      <c r="Q93" s="31"/>
      <c r="R93" s="32"/>
    </row>
    <row r="94" spans="1:18" ht="15">
      <c r="A94" s="25"/>
      <c r="B94" s="25"/>
      <c r="C94" s="25"/>
      <c r="D94" s="26"/>
      <c r="E94" s="58"/>
      <c r="F94" s="26"/>
      <c r="G94" s="33"/>
      <c r="H94" s="25"/>
      <c r="I94" s="25"/>
      <c r="J94" s="31"/>
      <c r="K94" s="31"/>
      <c r="L94" s="31"/>
      <c r="M94" s="31"/>
      <c r="N94" s="31"/>
      <c r="O94" s="31"/>
      <c r="P94" s="31"/>
      <c r="Q94" s="33"/>
      <c r="R94" s="32"/>
    </row>
    <row r="95" spans="1:18" ht="15">
      <c r="A95" s="25"/>
      <c r="B95" s="25"/>
      <c r="C95" s="62"/>
      <c r="D95" s="37"/>
      <c r="E95" s="62"/>
      <c r="F95" s="37"/>
      <c r="G95" s="33"/>
      <c r="H95" s="25"/>
      <c r="I95" s="25"/>
      <c r="J95" s="31"/>
      <c r="K95" s="31"/>
      <c r="L95" s="31"/>
      <c r="M95" s="31"/>
      <c r="N95" s="31"/>
      <c r="O95" s="31"/>
      <c r="P95" s="31"/>
      <c r="Q95" s="33"/>
      <c r="R95" s="32"/>
    </row>
    <row r="96" spans="1:18" ht="15">
      <c r="A96" s="25"/>
      <c r="B96" s="25"/>
      <c r="C96" s="25"/>
      <c r="D96" s="37"/>
      <c r="E96" s="39"/>
      <c r="F96" s="37"/>
      <c r="G96" s="33"/>
      <c r="H96" s="25"/>
      <c r="I96" s="25"/>
      <c r="J96" s="31"/>
      <c r="K96" s="31"/>
      <c r="L96" s="31"/>
      <c r="M96" s="31"/>
      <c r="N96" s="31"/>
      <c r="O96" s="31"/>
      <c r="P96" s="31"/>
      <c r="Q96" s="33"/>
      <c r="R96" s="32"/>
    </row>
    <row r="97" spans="1:18" s="1" customFormat="1" ht="15">
      <c r="A97" s="39"/>
      <c r="B97" s="39"/>
      <c r="C97" s="39"/>
      <c r="D97" s="37"/>
      <c r="E97" s="63"/>
      <c r="F97" s="37"/>
      <c r="G97" s="35"/>
      <c r="H97" s="39"/>
      <c r="I97" s="39"/>
      <c r="J97" s="64"/>
      <c r="K97" s="64"/>
      <c r="L97" s="64"/>
      <c r="M97" s="64"/>
      <c r="N97" s="64"/>
      <c r="O97" s="64"/>
      <c r="P97" s="64"/>
      <c r="Q97" s="35"/>
      <c r="R97" s="65"/>
    </row>
    <row r="98" spans="1:18" ht="15">
      <c r="A98" s="25"/>
      <c r="B98" s="25"/>
      <c r="C98" s="47"/>
      <c r="D98" s="26"/>
      <c r="E98" s="58"/>
      <c r="F98" s="26"/>
      <c r="G98" s="33"/>
      <c r="H98" s="25"/>
      <c r="I98" s="25"/>
      <c r="J98" s="31"/>
      <c r="K98" s="31"/>
      <c r="L98" s="31"/>
      <c r="M98" s="31"/>
      <c r="N98" s="31"/>
      <c r="O98" s="31"/>
      <c r="P98" s="31"/>
      <c r="Q98" s="33"/>
      <c r="R98" s="32"/>
    </row>
    <row r="99" spans="1:18" ht="15">
      <c r="A99" s="25"/>
      <c r="B99" s="25"/>
      <c r="C99" s="25"/>
      <c r="D99" s="28"/>
      <c r="E99" s="25"/>
      <c r="F99" s="28"/>
      <c r="G99" s="33"/>
      <c r="H99" s="25"/>
      <c r="I99" s="25"/>
      <c r="J99" s="31"/>
      <c r="K99" s="31"/>
      <c r="L99" s="31"/>
      <c r="M99" s="31"/>
      <c r="N99" s="31"/>
      <c r="O99" s="31"/>
      <c r="P99" s="31"/>
      <c r="Q99" s="31"/>
      <c r="R99" s="32"/>
    </row>
    <row r="100" spans="1:18" ht="16.5" customHeight="1">
      <c r="A100" s="25"/>
      <c r="B100" s="25"/>
      <c r="C100" s="25"/>
      <c r="D100" s="26"/>
      <c r="E100" s="25"/>
      <c r="F100" s="28"/>
      <c r="G100" s="33"/>
      <c r="H100" s="25"/>
      <c r="I100" s="25"/>
      <c r="J100" s="31"/>
      <c r="K100" s="31"/>
      <c r="L100" s="31"/>
      <c r="M100" s="31"/>
      <c r="N100" s="31"/>
      <c r="O100" s="31"/>
      <c r="P100" s="31"/>
      <c r="Q100" s="25"/>
      <c r="R100" s="32"/>
    </row>
    <row r="101" spans="1:18" ht="15">
      <c r="A101" s="66"/>
      <c r="B101" s="25"/>
      <c r="C101" s="25"/>
      <c r="D101" s="28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55"/>
      <c r="Q101" s="56"/>
      <c r="R101" s="67"/>
    </row>
    <row r="102" spans="1:18" ht="15">
      <c r="A102" s="25"/>
      <c r="B102" s="25"/>
      <c r="C102" s="25"/>
      <c r="D102" s="28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55"/>
      <c r="Q102" s="56"/>
      <c r="R102" s="67"/>
    </row>
    <row r="103" spans="1:18" ht="15">
      <c r="A103" s="34"/>
      <c r="B103" s="25"/>
      <c r="C103" s="25"/>
      <c r="D103" s="28"/>
      <c r="E103" s="30"/>
      <c r="F103" s="30"/>
      <c r="G103" s="30"/>
      <c r="H103" s="30"/>
      <c r="I103" s="30"/>
      <c r="J103" s="31"/>
      <c r="K103" s="31"/>
      <c r="L103" s="31"/>
      <c r="M103" s="31"/>
      <c r="N103" s="31"/>
      <c r="O103" s="57"/>
      <c r="P103" s="31"/>
      <c r="Q103" s="33"/>
      <c r="R103" s="32"/>
    </row>
    <row r="104" spans="1:18" ht="15">
      <c r="A104" s="24"/>
      <c r="B104" s="25"/>
      <c r="C104" s="25"/>
      <c r="D104" s="28"/>
      <c r="E104" s="30"/>
      <c r="F104" s="30"/>
      <c r="G104" s="30"/>
      <c r="H104" s="30"/>
      <c r="I104" s="30"/>
      <c r="J104" s="31"/>
      <c r="K104" s="31"/>
      <c r="L104" s="31"/>
      <c r="M104" s="31"/>
      <c r="N104" s="31"/>
      <c r="O104" s="57"/>
      <c r="P104" s="31"/>
      <c r="Q104" s="33"/>
      <c r="R104" s="32"/>
    </row>
    <row r="105" spans="1:18" ht="15">
      <c r="A105" s="24"/>
      <c r="B105" s="25"/>
      <c r="C105" s="25"/>
      <c r="D105" s="28"/>
      <c r="E105" s="30"/>
      <c r="F105" s="30"/>
      <c r="G105" s="30"/>
      <c r="H105" s="30"/>
      <c r="I105" s="30"/>
      <c r="J105" s="31"/>
      <c r="K105" s="31"/>
      <c r="L105" s="31"/>
      <c r="M105" s="31"/>
      <c r="N105" s="31"/>
      <c r="O105" s="57"/>
      <c r="P105" s="31"/>
      <c r="Q105" s="33"/>
      <c r="R105" s="32"/>
    </row>
    <row r="106" spans="1:18" ht="15">
      <c r="A106" s="24"/>
      <c r="B106" s="25"/>
      <c r="C106" s="25"/>
      <c r="D106" s="28"/>
      <c r="E106" s="30"/>
      <c r="F106" s="30"/>
      <c r="G106" s="30"/>
      <c r="H106" s="30"/>
      <c r="I106" s="30"/>
      <c r="J106" s="31"/>
      <c r="K106" s="31"/>
      <c r="L106" s="31"/>
      <c r="M106" s="31"/>
      <c r="N106" s="31"/>
      <c r="O106" s="57"/>
      <c r="P106" s="31"/>
      <c r="Q106" s="33"/>
      <c r="R106" s="32"/>
    </row>
    <row r="107" spans="1:18" ht="15">
      <c r="A107" s="34"/>
      <c r="B107" s="25"/>
      <c r="C107" s="25"/>
      <c r="D107" s="28"/>
      <c r="E107" s="30"/>
      <c r="F107" s="30"/>
      <c r="G107" s="30"/>
      <c r="H107" s="30"/>
      <c r="I107" s="30"/>
      <c r="J107" s="31"/>
      <c r="K107" s="31"/>
      <c r="L107" s="31"/>
      <c r="M107" s="31"/>
      <c r="N107" s="31"/>
      <c r="O107" s="57"/>
      <c r="P107" s="31"/>
      <c r="Q107" s="33"/>
      <c r="R107" s="32"/>
    </row>
    <row r="108" spans="1:18" ht="15">
      <c r="A108" s="24"/>
      <c r="B108" s="25"/>
      <c r="C108" s="25"/>
      <c r="D108" s="26"/>
      <c r="E108" s="59"/>
      <c r="F108" s="30"/>
      <c r="G108" s="30"/>
      <c r="H108" s="30"/>
      <c r="I108" s="30"/>
      <c r="J108" s="31"/>
      <c r="K108" s="31"/>
      <c r="L108" s="31"/>
      <c r="M108" s="31"/>
      <c r="N108" s="31"/>
      <c r="O108" s="57"/>
      <c r="P108" s="31"/>
      <c r="Q108" s="33"/>
      <c r="R108" s="32"/>
    </row>
    <row r="109" spans="1:18" ht="15">
      <c r="A109" s="24"/>
      <c r="B109" s="25"/>
      <c r="C109" s="25"/>
      <c r="D109" s="26"/>
      <c r="E109" s="59"/>
      <c r="F109" s="30"/>
      <c r="G109" s="30"/>
      <c r="H109" s="30"/>
      <c r="I109" s="30"/>
      <c r="J109" s="31"/>
      <c r="K109" s="31"/>
      <c r="L109" s="31"/>
      <c r="M109" s="31"/>
      <c r="N109" s="31"/>
      <c r="O109" s="57"/>
      <c r="P109" s="31"/>
      <c r="Q109" s="33"/>
      <c r="R109" s="32"/>
    </row>
    <row r="110" spans="1:18" ht="15">
      <c r="A110" s="24"/>
      <c r="B110" s="25"/>
      <c r="C110" s="25"/>
      <c r="D110" s="28"/>
      <c r="E110" s="30"/>
      <c r="F110" s="30"/>
      <c r="G110" s="30"/>
      <c r="H110" s="30"/>
      <c r="I110" s="30"/>
      <c r="J110" s="31"/>
      <c r="K110" s="31"/>
      <c r="L110" s="31"/>
      <c r="M110" s="31"/>
      <c r="N110" s="31"/>
      <c r="O110" s="57"/>
      <c r="P110" s="31"/>
      <c r="Q110" s="33"/>
      <c r="R110" s="32"/>
    </row>
    <row r="111" spans="1:18" ht="15">
      <c r="A111" s="24"/>
      <c r="B111" s="25"/>
      <c r="C111" s="25"/>
      <c r="D111" s="28"/>
      <c r="E111" s="30"/>
      <c r="F111" s="30"/>
      <c r="G111" s="30"/>
      <c r="H111" s="30"/>
      <c r="I111" s="30"/>
      <c r="J111" s="31"/>
      <c r="K111" s="31"/>
      <c r="L111" s="31"/>
      <c r="M111" s="31"/>
      <c r="N111" s="31"/>
      <c r="O111" s="57"/>
      <c r="P111" s="31"/>
      <c r="Q111" s="33"/>
      <c r="R111" s="32"/>
    </row>
    <row r="112" spans="1:18" ht="15">
      <c r="A112" s="24"/>
      <c r="B112" s="25"/>
      <c r="C112" s="25"/>
      <c r="D112" s="28"/>
      <c r="E112" s="30"/>
      <c r="F112" s="30"/>
      <c r="G112" s="30"/>
      <c r="H112" s="30"/>
      <c r="I112" s="30"/>
      <c r="J112" s="31"/>
      <c r="K112" s="31"/>
      <c r="L112" s="31"/>
      <c r="M112" s="31"/>
      <c r="N112" s="31"/>
      <c r="O112" s="57"/>
      <c r="P112" s="31"/>
      <c r="Q112" s="33"/>
      <c r="R112" s="32"/>
    </row>
    <row r="113" spans="1:18" ht="15">
      <c r="A113" s="24"/>
      <c r="B113" s="25"/>
      <c r="C113" s="25"/>
      <c r="D113" s="28"/>
      <c r="E113" s="30"/>
      <c r="F113" s="30"/>
      <c r="G113" s="30"/>
      <c r="H113" s="30"/>
      <c r="I113" s="30"/>
      <c r="J113" s="31"/>
      <c r="K113" s="31"/>
      <c r="L113" s="31"/>
      <c r="M113" s="31"/>
      <c r="N113" s="31"/>
      <c r="O113" s="57"/>
      <c r="P113" s="31"/>
      <c r="Q113" s="33"/>
      <c r="R113" s="32"/>
    </row>
    <row r="114" spans="1:18" ht="15">
      <c r="A114" s="25"/>
      <c r="B114" s="25"/>
      <c r="C114" s="25"/>
      <c r="D114" s="28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33"/>
      <c r="R114" s="32"/>
    </row>
    <row r="115" spans="1:18" ht="15">
      <c r="A115" s="49"/>
      <c r="B115" s="25"/>
      <c r="C115" s="25"/>
      <c r="D115" s="28"/>
      <c r="E115" s="25"/>
      <c r="F115" s="25"/>
      <c r="G115" s="25"/>
      <c r="H115" s="25"/>
      <c r="I115" s="25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1:18" ht="15">
      <c r="A116" s="25"/>
      <c r="B116" s="25"/>
      <c r="C116" s="25"/>
      <c r="D116" s="28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33"/>
      <c r="R116" s="32"/>
    </row>
    <row r="117" spans="1:18" ht="15">
      <c r="A117" s="25"/>
      <c r="B117" s="25"/>
      <c r="C117" s="25"/>
      <c r="D117" s="28"/>
      <c r="E117" s="25"/>
      <c r="F117" s="25"/>
      <c r="G117" s="25"/>
      <c r="H117" s="25"/>
      <c r="I117" s="25"/>
      <c r="J117" s="31"/>
      <c r="K117" s="31"/>
      <c r="L117" s="31"/>
      <c r="M117" s="25"/>
      <c r="N117" s="25"/>
      <c r="O117" s="25"/>
      <c r="P117" s="25"/>
      <c r="Q117" s="33"/>
      <c r="R117" s="32"/>
    </row>
    <row r="118" spans="1:18" ht="15">
      <c r="A118" s="25"/>
      <c r="B118" s="25"/>
      <c r="C118" s="25"/>
      <c r="D118" s="28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33"/>
      <c r="R118" s="32"/>
    </row>
    <row r="119" spans="1:18" ht="15">
      <c r="A119" s="25"/>
      <c r="B119" s="25"/>
      <c r="C119" s="25"/>
      <c r="D119" s="28"/>
      <c r="E119" s="25"/>
      <c r="F119" s="25"/>
      <c r="G119" s="25"/>
      <c r="H119" s="25"/>
      <c r="I119" s="25"/>
      <c r="J119" s="55"/>
      <c r="K119" s="55"/>
      <c r="L119" s="55"/>
      <c r="M119" s="55"/>
      <c r="N119" s="55"/>
      <c r="O119" s="25"/>
      <c r="P119" s="25"/>
      <c r="Q119" s="33"/>
      <c r="R119" s="32"/>
    </row>
    <row r="120" spans="1:18" ht="15">
      <c r="A120" s="25"/>
      <c r="B120" s="25"/>
      <c r="C120" s="25"/>
      <c r="D120" s="28"/>
      <c r="E120" s="25"/>
      <c r="F120" s="25"/>
      <c r="G120" s="25"/>
      <c r="H120" s="25"/>
      <c r="I120" s="25"/>
      <c r="J120" s="55"/>
      <c r="K120" s="55"/>
      <c r="L120" s="55"/>
      <c r="M120" s="55"/>
      <c r="N120" s="55"/>
      <c r="O120" s="25"/>
      <c r="P120" s="25"/>
      <c r="Q120" s="33"/>
      <c r="R120" s="32"/>
    </row>
  </sheetData>
  <mergeCells count="2">
    <mergeCell ref="J1:N1"/>
    <mergeCell ref="D3:E3"/>
  </mergeCells>
  <printOptions gridLines="1" horizontalCentered="1"/>
  <pageMargins left="0.1" right="0.1" top="0.7" bottom="0.2" header="0.21" footer="0.11"/>
  <pageSetup fitToHeight="1" fitToWidth="1" horizontalDpi="600" verticalDpi="600" orientation="landscape" paperSize="17" scale="49" r:id="rId1"/>
  <headerFooter alignWithMargins="0">
    <oddHeader>&amp;C&amp;"Arial,Bold"&amp;14GMIA Capital Projects
Summary of Expenditures</oddHeader>
    <oddFooter>&amp;L&amp;9&amp;D&amp;R&amp;9&amp;Z&amp;F&amp;A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Milwaukee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patwalslager</dc:creator>
  <cp:keywords/>
  <dc:description/>
  <cp:lastModifiedBy>patwalslager</cp:lastModifiedBy>
  <cp:lastPrinted>2012-09-13T15:53:19Z</cp:lastPrinted>
  <dcterms:created xsi:type="dcterms:W3CDTF">2012-09-13T15:22:36Z</dcterms:created>
  <dcterms:modified xsi:type="dcterms:W3CDTF">2012-09-13T16:04:32Z</dcterms:modified>
  <cp:category/>
  <cp:version/>
  <cp:contentType/>
  <cp:contentStatus/>
</cp:coreProperties>
</file>