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pivotTables/pivotTable4.xml" ContentType="application/vnd.openxmlformats-officedocument.spreadsheetml.pivotTable+xml"/>
  <Override PartName="/xl/drawings/drawing4.xml" ContentType="application/vnd.openxmlformats-officedocument.drawing+xml"/>
  <Override PartName="/xl/slicers/slicer2.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hidePivotFieldList="1"/>
  <mc:AlternateContent xmlns:mc="http://schemas.openxmlformats.org/markup-compatibility/2006">
    <mc:Choice Requires="x15">
      <x15ac:absPath xmlns:x15ac="http://schemas.microsoft.com/office/spreadsheetml/2010/11/ac" url="https://milwaukeecountywi-my.sharepoint.com/personal/vincent_masterson_milwaukeecountywi_gov/Documents/Desktop/Misc Save/"/>
    </mc:Choice>
  </mc:AlternateContent>
  <xr:revisionPtr revIDLastSave="0" documentId="8_{B3EAD3D6-64F8-4C9B-8A4C-93D39744ECDC}" xr6:coauthVersionLast="47" xr6:coauthVersionMax="47" xr10:uidLastSave="{00000000-0000-0000-0000-000000000000}"/>
  <bookViews>
    <workbookView xWindow="-120" yWindow="-120" windowWidth="29040" windowHeight="15720" tabRatio="773" firstSheet="1" activeTab="1" xr2:uid="{9B536263-7862-4FAB-AAFA-3F50D85BD011}"/>
  </bookViews>
  <sheets>
    <sheet name="ADMIN" sheetId="5" state="hidden" r:id="rId1"/>
    <sheet name="Summary Report_Non-Airport" sheetId="2" r:id="rId2"/>
    <sheet name="Summary Report ALL LOOKUP_AIR" sheetId="11" state="hidden" r:id="rId3"/>
    <sheet name="Summary Report ALL LOOKUP_NOAIR" sheetId="10" state="hidden" r:id="rId4"/>
    <sheet name="DATA DL_AIR" sheetId="12" state="hidden" r:id="rId5"/>
    <sheet name="DATA DL_NOAIR" sheetId="1" state="hidden" r:id="rId6"/>
    <sheet name="County $ Summary (-Airport)" sheetId="20" r:id="rId7"/>
    <sheet name="5-YR CIP Funding Gap (-Airport)" sheetId="21" r:id="rId8"/>
    <sheet name="Summary Report_Airport" sheetId="13" r:id="rId9"/>
  </sheets>
  <externalReferences>
    <externalReference r:id="rId10"/>
  </externalReferences>
  <definedNames>
    <definedName name="_xlnm._FilterDatabase" localSheetId="4" hidden="1">'DATA DL_AIR'!$A$1:$MK$1</definedName>
    <definedName name="_xlnm._FilterDatabase" localSheetId="5" hidden="1">'DATA DL_NOAIR'!$A$1:$HF$154</definedName>
    <definedName name="AE_CE_ROW">'[1]CE Developed Form 1AE'!$E$8</definedName>
    <definedName name="AESCOPE">'[1]CE Developed Form 1AE'!$B$27</definedName>
    <definedName name="air">#REF!</definedName>
    <definedName name="awet">#REF!</definedName>
    <definedName name="BMC">"Picture 1,Picture 2"</definedName>
    <definedName name="Capfin">#REF!</definedName>
    <definedName name="cb">#REF!</definedName>
    <definedName name="cbdp">#REF!</definedName>
    <definedName name="cc">#REF!</definedName>
    <definedName name="ccc">#REF!</definedName>
    <definedName name="cetrans">'[1]CE Developed Form 1AE'!#REF!</definedName>
    <definedName name="cex">#REF!</definedName>
    <definedName name="clerk">#REF!</definedName>
    <definedName name="coggsfm">#REF!</definedName>
    <definedName name="comp">#REF!</definedName>
    <definedName name="courts">#REF!</definedName>
    <definedName name="courtsfm">#REF!</definedName>
    <definedName name="cs">#REF!</definedName>
    <definedName name="dafm">#REF!</definedName>
    <definedName name="dasfm22">'[1]CE Developed Form 1AE'!$B$37</definedName>
    <definedName name="dasfmfmcoggs">#REF!</definedName>
    <definedName name="dasfmfmcourts">#REF!</definedName>
    <definedName name="DasFmFmCrts">#REF!</definedName>
    <definedName name="dasfmfmshrf">#REF!</definedName>
    <definedName name="dasimsd">#REF!</definedName>
    <definedName name="daspsb">#REF!</definedName>
    <definedName name="Data">#REF!</definedName>
    <definedName name="_xlnm.Database">#REF!</definedName>
    <definedName name="Database3">#REF!</definedName>
    <definedName name="DHHS">#REF!</definedName>
    <definedName name="dotdo">#REF!</definedName>
    <definedName name="eb">#REF!</definedName>
    <definedName name="ec">#REF!</definedName>
    <definedName name="ems">#REF!</definedName>
    <definedName name="ENVIRONMENT">#REF!</definedName>
    <definedName name="f">#REF!</definedName>
    <definedName name="fleet">#REF!</definedName>
    <definedName name="FLEET_CES">'[1]CE Developed Form 1AE'!#REF!</definedName>
    <definedName name="FLEET_UPDATED">'[1]CE Developed Form 1AE'!#REF!</definedName>
    <definedName name="hhs">#REF!</definedName>
    <definedName name="hr">#REF!</definedName>
    <definedName name="hwy">#REF!</definedName>
    <definedName name="HWY_CES">'[1]CE Developed Form 1AE'!#REF!</definedName>
    <definedName name="HWY_UPDATED">'[1]CE Developed Form 1AE'!#REF!</definedName>
    <definedName name="imsd">#REF!</definedName>
    <definedName name="IMSD_CE_PM">'[1]CE Developed Form 1IMSD'!$E$8</definedName>
    <definedName name="imsd1822">'[1]CE Developed Form 1IMSD'!$B$35</definedName>
    <definedName name="imsdscope">'[1]CE Developed Form 1IMSD'!$B$25</definedName>
    <definedName name="MAM">#REF!</definedName>
    <definedName name="marcus">#REF!</definedName>
    <definedName name="MCDOT_CE_PM">'[1]CE Developed Form 1MCDOT'!$E$7</definedName>
    <definedName name="MCDOT_CES_LIKS">'[1]CE Developed Form 1AE'!#REF!</definedName>
    <definedName name="mcdot1822">'[1]CE Developed Form 1MCDOT'!$B$33</definedName>
    <definedName name="mcdotscope">'[1]CE Developed Form 1MCDOT'!$B$23</definedName>
    <definedName name="mchs">#REF!</definedName>
    <definedName name="me">#REF!</definedName>
    <definedName name="medasfm">#REF!</definedName>
    <definedName name="prb">#REF!</definedName>
    <definedName name="_xlnm.Print_Area" localSheetId="7">'5-YR CIP Funding Gap (-Airport)'!$A$1:$Q$35</definedName>
    <definedName name="_xlnm.Print_Area" localSheetId="6">'County $ Summary (-Airport)'!$A$1:$AC$39</definedName>
    <definedName name="_xlnm.Print_Area" localSheetId="2">'Summary Report ALL LOOKUP_AIR'!$A$1:$N$227</definedName>
    <definedName name="_xlnm.Print_Area" localSheetId="3">'Summary Report ALL LOOKUP_NOAIR'!$A$1:$N$227</definedName>
    <definedName name="_xlnm.Print_Area" localSheetId="8">'Summary Report_Airport'!$A$1:$N$227</definedName>
    <definedName name="_xlnm.Print_Area" localSheetId="1">'Summary Report_Non-Airport'!$A$1:$N$227</definedName>
    <definedName name="_xlnm.Print_Titles" localSheetId="2">'Summary Report ALL LOOKUP_AIR'!$13:$15</definedName>
    <definedName name="_xlnm.Print_Titles" localSheetId="3">'Summary Report ALL LOOKUP_NOAIR'!$13:$15</definedName>
    <definedName name="_xlnm.Print_Titles" localSheetId="8">'Summary Report_Airport'!$13:$15</definedName>
    <definedName name="_xlnm.Print_Titles" localSheetId="1">'Summary Report_Non-Airport'!$13:$15</definedName>
    <definedName name="proc">#REF!</definedName>
    <definedName name="Project_Col">#REF!</definedName>
    <definedName name="Project_Columns">#REF!</definedName>
    <definedName name="Project_Data_Table">#REF!</definedName>
    <definedName name="Project_Name">#REF!</definedName>
    <definedName name="Project_Number">#REF!</definedName>
    <definedName name="risk">#REF!</definedName>
    <definedName name="rod">#REF!</definedName>
    <definedName name="rp">#REF!</definedName>
    <definedName name="RPFM">#REF!</definedName>
    <definedName name="SHERIFF">#REF!</definedName>
    <definedName name="shrf">#REF!</definedName>
    <definedName name="shrffm">#REF!</definedName>
    <definedName name="Slicer__3__Asset_Municipality_____Primary">#N/A</definedName>
    <definedName name="Slicer__3__Asset_Municipality_____Primary1">#N/A</definedName>
    <definedName name="Slicer__6__Supv_District_____Primary">#N/A</definedName>
    <definedName name="Slicer__6__Supv_District_____Primary1">#N/A</definedName>
    <definedName name="Slicer_Requesting_Org_Title">#N/A</definedName>
    <definedName name="Slicer_Requesting_Org_Title1">#N/A</definedName>
    <definedName name="Slicer_Withdrawn_by_REQ_DEPT">#N/A</definedName>
    <definedName name="SPADDRESSESCEREQFRM">'[1]CE REQ Form 1'!$A$29</definedName>
    <definedName name="TRANSIT_CES">'[1]CE Developed Form 1AE'!#REF!</definedName>
    <definedName name="treas">#REF!</definedName>
    <definedName name="TS">#REF!</definedName>
    <definedName name="uwext">#REF!</definedName>
    <definedName name="water">#REF!</definedName>
  </definedNames>
  <calcPr calcId="191029"/>
  <pivotCaches>
    <pivotCache cacheId="194" r:id="rId11"/>
    <pivotCache cacheId="195" r:id="rId12"/>
    <pivotCache cacheId="196" r:id="rId13"/>
  </pivotCaches>
  <extLst>
    <ext xmlns:x14="http://schemas.microsoft.com/office/spreadsheetml/2009/9/main" uri="{BBE1A952-AA13-448e-AADC-164F8A28A991}">
      <x14:slicerCaches>
        <x14:slicerCache r:id="rId14"/>
        <x14:slicerCache r:id="rId15"/>
        <x14:slicerCache r:id="rId16"/>
        <x14:slicerCache r:id="rId17"/>
        <x14:slicerCache r:id="rId18"/>
        <x14:slicerCache r:id="rId19"/>
        <x14:slicerCache r:id="rId2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L8" i="20" l="1"/>
  <c r="FK8" i="20"/>
  <c r="S10" i="20"/>
  <c r="G10" i="20"/>
  <c r="BH10" i="21"/>
  <c r="BH16" i="21"/>
  <c r="K5" i="21"/>
  <c r="K7" i="21" s="1"/>
  <c r="BH14" i="21" s="1"/>
  <c r="C31" i="21"/>
  <c r="C32" i="21" s="1"/>
  <c r="C33" i="21" s="1"/>
  <c r="C34" i="21" s="1"/>
  <c r="BH11" i="21"/>
  <c r="B7" i="21"/>
  <c r="BH9" i="21" s="1"/>
  <c r="A30" i="21"/>
  <c r="B30" i="21" s="1"/>
  <c r="BH15" i="21" l="1"/>
  <c r="A31" i="21"/>
  <c r="B31" i="21" l="1"/>
  <c r="A32" i="21"/>
  <c r="B32" i="21" l="1"/>
  <c r="A33" i="21"/>
  <c r="B33" i="21" l="1"/>
  <c r="A34" i="21"/>
  <c r="B34" i="21" s="1"/>
  <c r="D5" i="5" l="1"/>
  <c r="E5" i="5" s="1"/>
  <c r="B7" i="5"/>
  <c r="B5" i="5" l="1"/>
  <c r="L13" i="13" l="1"/>
  <c r="BW1" i="13" s="1"/>
  <c r="H13" i="13"/>
  <c r="BP1" i="13" s="1"/>
  <c r="A1" i="13"/>
  <c r="J13" i="11"/>
  <c r="F13" i="11"/>
  <c r="A1" i="11"/>
  <c r="BY3" i="13" s="1"/>
  <c r="F13" i="10"/>
  <c r="J13" i="10"/>
  <c r="A1" i="10"/>
  <c r="BQ3" i="2" s="1"/>
  <c r="H13" i="2"/>
  <c r="L13" i="2"/>
  <c r="A1" i="2"/>
  <c r="BX3" i="13" l="1"/>
  <c r="BS3" i="13"/>
  <c r="BT3" i="13"/>
  <c r="BQ3" i="13"/>
  <c r="BR3" i="13"/>
  <c r="BX3" i="2"/>
  <c r="BY3" i="2"/>
  <c r="BS3" i="2"/>
  <c r="BT3" i="2"/>
  <c r="BR3" i="2"/>
  <c r="BX4" i="13"/>
  <c r="BY4" i="13"/>
  <c r="BT4" i="13"/>
  <c r="BQ4" i="13"/>
  <c r="BS4" i="13"/>
  <c r="BR4" i="13"/>
  <c r="BX4" i="2"/>
  <c r="BQ4" i="2"/>
  <c r="BW1" i="2"/>
  <c r="BP1" i="2"/>
  <c r="BY4" i="2"/>
  <c r="BT4" i="2"/>
  <c r="BS4" i="2"/>
  <c r="BR4" i="2"/>
  <c r="BS5" i="2" l="1"/>
  <c r="BT5" i="13"/>
  <c r="BS5" i="13"/>
  <c r="BY5" i="2"/>
  <c r="BX5" i="2"/>
  <c r="BR5" i="13"/>
  <c r="BQ5" i="13"/>
  <c r="BX5" i="13"/>
  <c r="BY5" i="13"/>
  <c r="BT5" i="2"/>
  <c r="BR5" i="2"/>
  <c r="BQ5" i="2"/>
  <c r="B26" i="20"/>
  <c r="B25" i="20"/>
  <c r="B24" i="20"/>
  <c r="B23" i="20"/>
  <c r="B22" i="20"/>
  <c r="B21" i="20"/>
  <c r="B20" i="20"/>
  <c r="B19" i="20"/>
  <c r="B18" i="20"/>
  <c r="B17" i="20"/>
  <c r="B16" i="20"/>
  <c r="B15" i="20"/>
  <c r="B14" i="20"/>
  <c r="B13" i="20"/>
  <c r="B12" i="20"/>
  <c r="B11" i="20"/>
  <c r="D11" i="20" s="1"/>
  <c r="D32" i="20" s="1"/>
  <c r="B10" i="20"/>
  <c r="D10" i="20" s="1"/>
  <c r="D31" i="20" s="1"/>
  <c r="B9" i="20"/>
  <c r="CR12" i="20" l="1"/>
  <c r="CQ16" i="20"/>
  <c r="D15" i="20"/>
  <c r="CR16" i="20" s="1"/>
  <c r="CQ17" i="20"/>
  <c r="D16" i="20"/>
  <c r="CR17" i="20" s="1"/>
  <c r="CQ13" i="20"/>
  <c r="D12" i="20"/>
  <c r="CR13" i="20" s="1"/>
  <c r="CQ18" i="20"/>
  <c r="D17" i="20"/>
  <c r="CR18" i="20" s="1"/>
  <c r="CQ14" i="20"/>
  <c r="D13" i="20"/>
  <c r="CR14" i="20" s="1"/>
  <c r="CQ19" i="20"/>
  <c r="D18" i="20"/>
  <c r="CR19" i="20" s="1"/>
  <c r="CQ20" i="20"/>
  <c r="D19" i="20"/>
  <c r="CR20" i="20" s="1"/>
  <c r="CQ21" i="20"/>
  <c r="D20" i="20"/>
  <c r="CR21" i="20" s="1"/>
  <c r="CQ10" i="20"/>
  <c r="D9" i="20"/>
  <c r="D30" i="20" s="1"/>
  <c r="CQ22" i="20"/>
  <c r="D21" i="20"/>
  <c r="CR22" i="20" s="1"/>
  <c r="CQ23" i="20"/>
  <c r="D22" i="20"/>
  <c r="CR23" i="20" s="1"/>
  <c r="CR11" i="20"/>
  <c r="CQ24" i="20"/>
  <c r="D23" i="20"/>
  <c r="CR24" i="20" s="1"/>
  <c r="CQ25" i="20"/>
  <c r="D24" i="20"/>
  <c r="CR25" i="20" s="1"/>
  <c r="CQ26" i="20"/>
  <c r="D25" i="20"/>
  <c r="CR26" i="20" s="1"/>
  <c r="CQ15" i="20"/>
  <c r="D14" i="20"/>
  <c r="CR15" i="20" s="1"/>
  <c r="CQ27" i="20"/>
  <c r="D26" i="20"/>
  <c r="CR27" i="20" s="1"/>
  <c r="B32" i="20"/>
  <c r="CQ12" i="20"/>
  <c r="B31" i="20"/>
  <c r="CQ11" i="20"/>
  <c r="B27" i="20"/>
  <c r="C17" i="20" s="1"/>
  <c r="C25" i="20"/>
  <c r="B30" i="20"/>
  <c r="C18" i="20" l="1"/>
  <c r="C14" i="20"/>
  <c r="C13" i="20"/>
  <c r="C20" i="20"/>
  <c r="CQ28" i="20"/>
  <c r="CR10" i="20"/>
  <c r="CR28" i="20" s="1"/>
  <c r="C26" i="20"/>
  <c r="C16" i="20"/>
  <c r="C9" i="20"/>
  <c r="C24" i="20"/>
  <c r="D27" i="20"/>
  <c r="C15" i="20"/>
  <c r="C21" i="20"/>
  <c r="C22" i="20"/>
  <c r="C10" i="20"/>
  <c r="C11" i="20"/>
  <c r="C23" i="20"/>
  <c r="C12" i="20"/>
  <c r="C19" i="20"/>
  <c r="B33" i="20"/>
  <c r="B34" i="20" s="1"/>
  <c r="D33" i="20" l="1"/>
  <c r="D34" i="20" s="1"/>
  <c r="E10" i="20"/>
  <c r="E22" i="20"/>
  <c r="E11" i="20"/>
  <c r="E23" i="20"/>
  <c r="E26" i="20"/>
  <c r="E9" i="20"/>
  <c r="E17" i="20"/>
  <c r="E19" i="20"/>
  <c r="E21" i="20"/>
  <c r="E12" i="20"/>
  <c r="E24" i="20"/>
  <c r="E13" i="20"/>
  <c r="E25" i="20"/>
  <c r="E14" i="20"/>
  <c r="E15" i="20"/>
  <c r="E16" i="20"/>
  <c r="E18" i="20"/>
  <c r="E20" i="20"/>
  <c r="C27" i="20"/>
  <c r="E27" i="20"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81FCACC-E88B-4F5B-978F-7722230EE604}" keepAlive="1" name="Query - Parameter1" description="Connection to the 'Parameter1' query in the workbook." type="5" refreshedVersion="0" background="1">
    <dbPr connection="Provider=Microsoft.Mashup.OleDb.1;Data Source=$Workbook$;Location=Parameter1;Extended Properties=&quot;&quot;" command="SELECT * FROM [Parameter1]"/>
  </connection>
  <connection id="2" xr16:uid="{175EB39C-DF5A-4C41-B0E4-C7A50147E408}" keepAlive="1" name="Query - Sample File" description="Connection to the 'Sample File' query in the workbook." type="5" refreshedVersion="0" background="1">
    <dbPr connection="Provider=Microsoft.Mashup.OleDb.1;Data Source=$Workbook$;Location=&quot;Sample File&quot;;Extended Properties=&quot;&quot;" command="SELECT * FROM [Sample File]"/>
  </connection>
  <connection id="3" xr16:uid="{77AF4FFB-038B-490E-91B5-73E962D570FA}" keepAlive="1" name="Query - Transform File" description="Connection to the 'Transform File' query in the workbook." type="5" refreshedVersion="0" background="1">
    <dbPr connection="Provider=Microsoft.Mashup.OleDb.1;Data Source=$Workbook$;Location=&quot;Transform File&quot;;Extended Properties=&quot;&quot;" command="SELECT * FROM [Transform File]"/>
  </connection>
  <connection id="4" xr16:uid="{7879B6BC-B40F-488B-97F7-6BD7B8836E20}" keepAlive="1" name="Query - Transform Sample File" description="Connection to the 'Transform Sample File' query in the workbook." type="5" refreshedVersion="0" background="1">
    <dbPr connection="Provider=Microsoft.Mashup.OleDb.1;Data Source=$Workbook$;Location=&quot;Transform Sample File&quot;;Extended Properties=&quot;&quot;" command="SELECT * FROM [Transform Sample File]"/>
  </connection>
</connections>
</file>

<file path=xl/sharedStrings.xml><?xml version="1.0" encoding="utf-8"?>
<sst xmlns="http://schemas.openxmlformats.org/spreadsheetml/2006/main" count="13741" uniqueCount="2661">
  <si>
    <t>Requesting Org Title</t>
  </si>
  <si>
    <t>8 Digit Subproject</t>
  </si>
  <si>
    <t>YR 1 Total EXP</t>
  </si>
  <si>
    <t>YR 1 REV - County (Bond)</t>
  </si>
  <si>
    <t>YR 1 REV - County (Cash)</t>
  </si>
  <si>
    <t>YR 1 REV - Non-County</t>
  </si>
  <si>
    <t>YR 2-5 Total EXP</t>
  </si>
  <si>
    <t>YR 2-5 REV - County (All Cnty Sources)</t>
  </si>
  <si>
    <t>YR 2-5 REV - Non-County</t>
  </si>
  <si>
    <t>Sub-Project Title:</t>
  </si>
  <si>
    <t>(8)-Department Contact:</t>
  </si>
  <si>
    <t>(9)-Contact's Phone:</t>
  </si>
  <si>
    <t>(10)-Contact's Email:</t>
  </si>
  <si>
    <t>(11)-Sub-Project Need(s) and Problem Statement: (NOTE-The description you provide below is included in the Budget Narrative's "Need" Section)</t>
  </si>
  <si>
    <t>(6)-Supv District:----Primary</t>
  </si>
  <si>
    <t>(3)-Asset Municipality:----Primary</t>
  </si>
  <si>
    <t>(4)-Asset Street Address:----Primary</t>
  </si>
  <si>
    <t>YR 1 Scope</t>
  </si>
  <si>
    <t>Out-Year Scope</t>
  </si>
  <si>
    <t>Cost Estimator</t>
  </si>
  <si>
    <t>CE Dept</t>
  </si>
  <si>
    <t>Managing Dept</t>
  </si>
  <si>
    <t>CHARLES ALLIS</t>
  </si>
  <si>
    <t>YES</t>
  </si>
  <si>
    <t>NO</t>
  </si>
  <si>
    <t/>
  </si>
  <si>
    <t>SD03</t>
  </si>
  <si>
    <t>Milwaukee</t>
  </si>
  <si>
    <t>1801 N Prospect Ave</t>
  </si>
  <si>
    <t>1-FACILITIES MANAGEMENT (AE-EE-FM)</t>
  </si>
  <si>
    <t>1-Facilities Management (AE-EE-FM)</t>
  </si>
  <si>
    <t>None.</t>
  </si>
  <si>
    <t>414-427-4710</t>
  </si>
  <si>
    <t>michael.bickerstaff@milwaukeecountywi.gov</t>
  </si>
  <si>
    <t>SD09</t>
  </si>
  <si>
    <t>Franklin</t>
  </si>
  <si>
    <t>8885 S 68th St</t>
  </si>
  <si>
    <t>ANDREW CARRION</t>
  </si>
  <si>
    <t>2-INFORMATION MANAGEMENT SERVICES</t>
  </si>
  <si>
    <t>2-Information Management Services</t>
  </si>
  <si>
    <t>COURTS</t>
  </si>
  <si>
    <t>SD13</t>
  </si>
  <si>
    <t>DAS-FMD</t>
  </si>
  <si>
    <t>SD06</t>
  </si>
  <si>
    <t>Wauwatosa</t>
  </si>
  <si>
    <t>CLERK</t>
  </si>
  <si>
    <t>None</t>
  </si>
  <si>
    <t>WG003701</t>
  </si>
  <si>
    <t>FACILITIES WEST (LAPHAM) ROOF REPLACEMENT</t>
  </si>
  <si>
    <t>SD16</t>
  </si>
  <si>
    <t>PETER NILLES</t>
  </si>
  <si>
    <t>821 West State Street</t>
  </si>
  <si>
    <t>IMSD</t>
  </si>
  <si>
    <t>MATT JOHNSON</t>
  </si>
  <si>
    <t>Countywide</t>
  </si>
  <si>
    <t>SDCW</t>
  </si>
  <si>
    <t>Please enter email</t>
  </si>
  <si>
    <t>DAS-ENV</t>
  </si>
  <si>
    <t>414-278-2988</t>
  </si>
  <si>
    <t>timothy.detzer@milwaukeecountywi.gov</t>
  </si>
  <si>
    <t>WV004401</t>
  </si>
  <si>
    <t>SD12</t>
  </si>
  <si>
    <t>2200 W Pierce Street</t>
  </si>
  <si>
    <t>SD08</t>
  </si>
  <si>
    <t>South Milwaukee</t>
  </si>
  <si>
    <t>WD020201</t>
  </si>
  <si>
    <t>10602 Underwood Pkwy</t>
  </si>
  <si>
    <t>3-DEPT OF TRANSPORTATION</t>
  </si>
  <si>
    <t>3-Dept of Transportation</t>
  </si>
  <si>
    <t>TRANSIT</t>
  </si>
  <si>
    <t>414-937-3207</t>
  </si>
  <si>
    <t>bbertsch@mcts.org</t>
  </si>
  <si>
    <t>SD10</t>
  </si>
  <si>
    <t>2932 N 35th Street</t>
  </si>
  <si>
    <t>CLIFTON JANSSEN, P.E.</t>
  </si>
  <si>
    <t>1710 S. Kinnickinnic Avenue</t>
  </si>
  <si>
    <t>The scope of work includes construction to implement the design.</t>
  </si>
  <si>
    <t>NA</t>
  </si>
  <si>
    <t>WT016701</t>
  </si>
  <si>
    <t>CONCRETE YARD AND PARKING LOT REPLACEMENT - HILLSIDE SITE - FLEET MAINT BLDG</t>
  </si>
  <si>
    <t>1525 W Vine Street</t>
  </si>
  <si>
    <t>The scope of work includes planning and design for replacement of the concrete pavement (and related utilities and equipment) for the entire transit garage site. Anticpated design work to include removal of all concrete pavement and replacement; Drainage/storm sewers, watermain, and other utility replacements under new pavement; and replacement of broken concrete curb and gutter as well as damaged chainlink fence; parking lot LED lighting; and protective bollards.</t>
  </si>
  <si>
    <t xml:space="preserve">The scope of work includes the construction phase for replacement of the concrete pavement for the entire transit garage site.  </t>
  </si>
  <si>
    <t>WT016901</t>
  </si>
  <si>
    <t>ROOF REPLACEMENT - FDL SITE - MAINT BUILDING</t>
  </si>
  <si>
    <t>WT017001</t>
  </si>
  <si>
    <t>ROOF REPLACEMENT - KK SITE - MAINT AND OPERATIONS BUILDINGS</t>
  </si>
  <si>
    <t>WT017201</t>
  </si>
  <si>
    <t>REPLACEMENT OF UNDERGROUND FUEL TANKS FDL</t>
  </si>
  <si>
    <t>AIRPORT</t>
  </si>
  <si>
    <t>SD04</t>
  </si>
  <si>
    <t>5300 S Howell Ave</t>
  </si>
  <si>
    <t>FLEET MANAGEMENT</t>
  </si>
  <si>
    <t>JOHN BLONIEN</t>
  </si>
  <si>
    <t>414-257-6575</t>
  </si>
  <si>
    <t>john.blonien@milwaukeecountywi.gov</t>
  </si>
  <si>
    <t>WF055701</t>
  </si>
  <si>
    <t>TRANSPORTATION SERVICES</t>
  </si>
  <si>
    <t>414-257-5934</t>
  </si>
  <si>
    <t>andrea.weddle-henning@milwaukeecountywi.gov</t>
  </si>
  <si>
    <t>SD17</t>
  </si>
  <si>
    <t>Oak Creek</t>
  </si>
  <si>
    <t>Greenfield</t>
  </si>
  <si>
    <t>West Allis</t>
  </si>
  <si>
    <t>SD11</t>
  </si>
  <si>
    <t>SD18</t>
  </si>
  <si>
    <t>SD02</t>
  </si>
  <si>
    <t>414-257-5394</t>
  </si>
  <si>
    <t>Cudahy</t>
  </si>
  <si>
    <t>EMERGENCY MANAGEMENT</t>
  </si>
  <si>
    <t>4-SAME AS REQUESTING DEPT/AGENCY (EXCLUDES DOT, FCLTY MNGMNT, AND IMSD)</t>
  </si>
  <si>
    <t>4-Same as Requesting Dept/Agency (Excludes DOT, Fclty Mngmnt, and IMSD)</t>
  </si>
  <si>
    <t>WQ021201</t>
  </si>
  <si>
    <t>911 CAD REPLACEMENT – OEM</t>
  </si>
  <si>
    <t>MCPA</t>
  </si>
  <si>
    <t>929 N Water St</t>
  </si>
  <si>
    <t>SHERIFF</t>
  </si>
  <si>
    <t>WR020501</t>
  </si>
  <si>
    <t>LAKEFRONT CAMERAS AND VIDEO ANALYTICS</t>
  </si>
  <si>
    <t>X5131/X2038</t>
  </si>
  <si>
    <t>750 N Lincoln Memorial Drive</t>
  </si>
  <si>
    <t>WR020601</t>
  </si>
  <si>
    <t>TRAINING ACADEMY - SECURITY IMPROVEMENTS</t>
  </si>
  <si>
    <t>414-525-5709</t>
  </si>
  <si>
    <t>Sarah.Wronski@milwaukeecountywi.gov</t>
  </si>
  <si>
    <t>WR020701</t>
  </si>
  <si>
    <t>525-5715</t>
  </si>
  <si>
    <t>The scope of work includes construction of design.</t>
  </si>
  <si>
    <t>Joshua.Briggs@milwaukeecountywi.gov</t>
  </si>
  <si>
    <t>TRAINING ACADEMY AND PARKING LOT REPLACEMENT</t>
  </si>
  <si>
    <t>WR020901</t>
  </si>
  <si>
    <t>CAMERA TOWERS AND TRAILER SYSTEMS</t>
  </si>
  <si>
    <t>278-4744</t>
  </si>
  <si>
    <t>Pat Carravetta@milwaukeecountywi.gov</t>
  </si>
  <si>
    <t>WR021001</t>
  </si>
  <si>
    <t>TRAINING TRACK (EVOC) – SHERIFF TRAINING ACADEMY</t>
  </si>
  <si>
    <t>525-5709/X4744</t>
  </si>
  <si>
    <t xml:space="preserve">The scope of work includes design for a circular driving track, conceptually totaling in length 1,500 feet, overall width of 12 feet at non-designated locations, two straight portions of 500 feet with 40 foot-widths, 4 count corners or turns that are 50 feet long with a 25-foot width. Also included is design for grading, drainage, lighting, green infrastruction, arm gate, and restoration. </t>
  </si>
  <si>
    <t>The scope of work includes construction of the design.</t>
  </si>
  <si>
    <t>ELIEZER RAMIREZ</t>
  </si>
  <si>
    <t>PAT CARRAVETTA</t>
  </si>
  <si>
    <t>PARKS</t>
  </si>
  <si>
    <t>SARAH TOOMSEN</t>
  </si>
  <si>
    <t>414-257-7389</t>
  </si>
  <si>
    <t>sarah.toomsen@milwaukeecountywi.gov</t>
  </si>
  <si>
    <t>WP054001</t>
  </si>
  <si>
    <t>WP057001</t>
  </si>
  <si>
    <t>MCKINLEY PARKING LOTS - PHASE 3</t>
  </si>
  <si>
    <t>1700 N LINCOLN MEMORIAL DR</t>
  </si>
  <si>
    <t>WP062601</t>
  </si>
  <si>
    <t>COOL WATERS OVERFLOW PARKING LOT &amp; SERVICE YARD</t>
  </si>
  <si>
    <t>2028 S 124TH ST</t>
  </si>
  <si>
    <t>WP070602</t>
  </si>
  <si>
    <t>SD07</t>
  </si>
  <si>
    <t>WP075401</t>
  </si>
  <si>
    <t>6501 W HILLSIDE LN</t>
  </si>
  <si>
    <t>Full replacement of class-3 playground to ADA and current safety standards. Work to include all demo, installation, equipment, and supporting amenities for playground.</t>
  </si>
  <si>
    <t>WP075901</t>
  </si>
  <si>
    <t>GRANT PARK ROADWAY RECONSTRUCTION HAWTHORNE TO PICNIC AREA 5</t>
  </si>
  <si>
    <t>SD15</t>
  </si>
  <si>
    <t>WP078701</t>
  </si>
  <si>
    <t>PARKS SOUTH REGION ROOF REPLACEMENTS</t>
  </si>
  <si>
    <t>WP079301</t>
  </si>
  <si>
    <t>LAFOLLETTE PARK COURT AND SITE IMPROVEMENTS</t>
  </si>
  <si>
    <t>WP079601</t>
  </si>
  <si>
    <t>1750 N LINCOLN MEMORIAL DR</t>
  </si>
  <si>
    <t>WP075601</t>
  </si>
  <si>
    <t>ZABLOCKI PLAYGROUND RECONSTRUCTION</t>
  </si>
  <si>
    <t>Full replacement of class-2 playground to ADA and current safety standards. Work to include all demo, installation, equipment, and supporting amenities for playground.</t>
  </si>
  <si>
    <t>WP052301</t>
  </si>
  <si>
    <t>LAKE PARK STEEL ARCH BRIDGE</t>
  </si>
  <si>
    <t>3233 E. Kenwood</t>
  </si>
  <si>
    <t>WP075101</t>
  </si>
  <si>
    <t>3501 W BRADLEY RD</t>
  </si>
  <si>
    <t>WP054501</t>
  </si>
  <si>
    <t>WHITNALL GOLF COURSE IRRIGATION</t>
  </si>
  <si>
    <t>WMC</t>
  </si>
  <si>
    <t>414-273-5533</t>
  </si>
  <si>
    <t>The scope of work includes construction of the completed design.</t>
  </si>
  <si>
    <t>ZOO</t>
  </si>
  <si>
    <t>414-256-5404</t>
  </si>
  <si>
    <t>vera.westphal@milwaukeecountywi.gov</t>
  </si>
  <si>
    <t>10001 W Bluemound Rd</t>
  </si>
  <si>
    <t>Grand Total</t>
  </si>
  <si>
    <t>AIRPORT Total</t>
  </si>
  <si>
    <t>CHARLES ALLIS Total</t>
  </si>
  <si>
    <t>COURTS Total</t>
  </si>
  <si>
    <t>DAS-ENV Total</t>
  </si>
  <si>
    <t>DAS-FMD Total</t>
  </si>
  <si>
    <t>EMERGENCY MANAGEMENT Total</t>
  </si>
  <si>
    <t>FLEET MANAGEMENT Total</t>
  </si>
  <si>
    <t>IMSD Total</t>
  </si>
  <si>
    <t>MCPA Total</t>
  </si>
  <si>
    <t>PARKS Total</t>
  </si>
  <si>
    <t>SHERIFF Total</t>
  </si>
  <si>
    <t>TRANSIT Total</t>
  </si>
  <si>
    <t>TRANSPORTATION SERVICES Total</t>
  </si>
  <si>
    <t>WMC Total</t>
  </si>
  <si>
    <t>ZOO Total</t>
  </si>
  <si>
    <t>Values</t>
  </si>
  <si>
    <t>County - BOND</t>
  </si>
  <si>
    <t>County - CASH</t>
  </si>
  <si>
    <t>Project Need/Justification</t>
  </si>
  <si>
    <t>Total PROJ EXP</t>
  </si>
  <si>
    <t>Supv District</t>
  </si>
  <si>
    <t>Non-County REV</t>
  </si>
  <si>
    <t># of Projects</t>
  </si>
  <si>
    <t>YRS 2-5 Total PROJ EXP</t>
  </si>
  <si>
    <t>YRD 2-5 REV - County (All Cnty Sources)</t>
  </si>
  <si>
    <t>YRS 2-5 REV - Non-County</t>
  </si>
  <si>
    <t>Directions:</t>
  </si>
  <si>
    <t>*Use the SUPV DISTRICT to select projects by District</t>
  </si>
  <si>
    <t>*Click the filter icon on either table clear your selection(s) -----&gt;</t>
  </si>
  <si>
    <t>Capital REQ YEAR:</t>
  </si>
  <si>
    <t>REQ Deadline to SBP:</t>
  </si>
  <si>
    <t xml:space="preserve">July 15th </t>
  </si>
  <si>
    <t>&lt;-----------------</t>
  </si>
  <si>
    <t>Feeder Formulas:</t>
  </si>
  <si>
    <t>*Items below are used to populate the SUMMARY REPORT tab.  Do not change.</t>
  </si>
  <si>
    <t>*Items below MUST BE MANUALLY UPDATED:</t>
  </si>
  <si>
    <t>Source.Name</t>
  </si>
  <si>
    <t>Requesting Org Code</t>
  </si>
  <si>
    <t>Requesting Org Code and Title</t>
  </si>
  <si>
    <t>CAP ORG</t>
  </si>
  <si>
    <t>YR 1 Phase (DESC)</t>
  </si>
  <si>
    <t>YR 1 Phase (Number Only)</t>
  </si>
  <si>
    <t>YR 2-5 Phase (DESC)</t>
  </si>
  <si>
    <t>YR 2-5 Phase (Number Only)</t>
  </si>
  <si>
    <t>bond count</t>
  </si>
  <si>
    <t>cash count</t>
  </si>
  <si>
    <t>cash+bond count</t>
  </si>
  <si>
    <t>Bond + Cash financing (county)-$</t>
  </si>
  <si>
    <t>Bond or Cash financing (county)-Text</t>
  </si>
  <si>
    <t>YR 2 REV - County (Bond + Cash)</t>
  </si>
  <si>
    <t>YR 3 REV - County (Bond + Cash)</t>
  </si>
  <si>
    <t>YR 4 REV - County (Bond + Cash)</t>
  </si>
  <si>
    <t>YR 5 REV - County (Bond + Cash)</t>
  </si>
  <si>
    <t>Funding Source 1 Tab BALANCES for SHERPA Import</t>
  </si>
  <si>
    <t>BUDGET MODULE ACCT IMPORT Tab Balances for SHERPA Import</t>
  </si>
  <si>
    <t>BUDGET MODULE ACCT IMPORT Tab -- CIC pivot tables balance (REV)?</t>
  </si>
  <si>
    <t>Ongoing Operational Costs for new technology projects (see IMSD cost estimating tab for detail)</t>
  </si>
  <si>
    <t>YR 1 Scope Check Under 1000 Characters?</t>
  </si>
  <si>
    <t>YR 2-5 Scope Check Under 1000 Characters?</t>
  </si>
  <si>
    <t>(17)-Does the Sub-Project ADD to the County's Infrastructure Footprint (excludes replacement infrastructure)?:</t>
  </si>
  <si>
    <t>(19)-Alternative Option(s) explored and/or developed?</t>
  </si>
  <si>
    <t>(21)-Will the sub-project affect your dept/div annual operating costs?</t>
  </si>
  <si>
    <t>(2)-Asset Ctgry:</t>
  </si>
  <si>
    <t>(13)-What is the Project Background/Complexity/Risk; Asset Charter Available:---CHARTER AVAIL?</t>
  </si>
  <si>
    <t>(13)-What is the Project Background/Complexity/Risk; Asset Charter Available:---SCHEDULE ISSUES?</t>
  </si>
  <si>
    <t>(12)-Project address a Life/Safety Issue OR IT Security Risk? (Select "X" in the ONE that is most appropriate):----TECH</t>
  </si>
  <si>
    <t>(12)-Project address a Life/Safety Issue OR IT Security Risk? (Select "X" in the ONE that is most appropriate):----EXISTING LIFE-SAFETY</t>
  </si>
  <si>
    <t>(12)-Project address a Life/Safety Issue OR IT Security Risk? (Select "X" in the ONE that is most appropriate):----POTENTIAL LIFE-SAFETY</t>
  </si>
  <si>
    <t>(13)-What is the Project Background/Complexity/Risk; Asset Charter Available:---PARTNERSHIP(S)</t>
  </si>
  <si>
    <t>(15)-Bldg Mission Category -- Is the project related to a building or facility?</t>
  </si>
  <si>
    <t>(16)-Does the sub-project address items set by State/Federal Mandate(s) or legally binding agreement(s)?  ---STATE-FED MANDATE</t>
  </si>
  <si>
    <t>(16)-Does the sub-project address items set by State/Federal Mandate(s) or legally binding agreement(s)?  ---CONTRACTS - LEGALLY BINDING</t>
  </si>
  <si>
    <t>(18)-Does the Sub-Project address CITED and existing ADA violations and/or any local building code violations?:</t>
  </si>
  <si>
    <t>(14)-Racial Equity</t>
  </si>
  <si>
    <t>Continuing-Ongoing:</t>
  </si>
  <si>
    <t>(20)-Is the sub-project part of a Continuing Replacement Program (i.e. annually recurring major asset replacements)?</t>
  </si>
  <si>
    <t>1-CE REQ Form Date Complete</t>
  </si>
  <si>
    <t>(22)-Does this project address major deferred maintenance?</t>
  </si>
  <si>
    <t>Column1</t>
  </si>
  <si>
    <t>(5)-Asset Zipcode:----Primary</t>
  </si>
  <si>
    <t>(5)-Asset Zipcode:----Overlap 1</t>
  </si>
  <si>
    <t>(5)-Asset Zipcode:----Overlap 2</t>
  </si>
  <si>
    <t>(5)-Asset Zipcode:----Overlap 3</t>
  </si>
  <si>
    <t>(6)-Supv District:----Overlap 1</t>
  </si>
  <si>
    <t>(6)-Supv District:----Overlap 2</t>
  </si>
  <si>
    <t>(6)-Supv District:----Overlap 3</t>
  </si>
  <si>
    <t>(3)-Asset Municipality:----Overlap 1</t>
  </si>
  <si>
    <t>(3)-Asset Municipality:----Overlap 2</t>
  </si>
  <si>
    <t>(3)-Asset Municipality:----Overlap 3</t>
  </si>
  <si>
    <t>(4)-Asset Street Address:----Overlap 1</t>
  </si>
  <si>
    <t>(4)-Asset Street Address:----Overlap 2</t>
  </si>
  <si>
    <t>(4)-Asset Street Address:----Overlap 3</t>
  </si>
  <si>
    <t>Open</t>
  </si>
  <si>
    <t>Open_1</t>
  </si>
  <si>
    <t>Open_2</t>
  </si>
  <si>
    <t>Open_3</t>
  </si>
  <si>
    <t>Open_4</t>
  </si>
  <si>
    <t>Open_5</t>
  </si>
  <si>
    <t>Complete Site Acquisition</t>
  </si>
  <si>
    <t>PS-Complete Preliminary Plan (YR -QTR)</t>
  </si>
  <si>
    <t>PS-Complete Final Plans &amp; Specs (YR-QTR)</t>
  </si>
  <si>
    <t>PS-Begin Implementation/Purchase Asset (YR-QTR)</t>
  </si>
  <si>
    <t>PS-Substantially Completed (YR-QTR)</t>
  </si>
  <si>
    <t>PS-Scheduled Closeout (YR-QTR)</t>
  </si>
  <si>
    <t>Useful Life (Yrs)</t>
  </si>
  <si>
    <t>IMSD-Phase 2 Can be Split?</t>
  </si>
  <si>
    <t>Level of Project Risk/Unknowns/Complexity</t>
  </si>
  <si>
    <t>Specialized Consultant(s) Retained:</t>
  </si>
  <si>
    <t>Design Level Completed for Phase 2 CE</t>
  </si>
  <si>
    <t>Design Only REQ?</t>
  </si>
  <si>
    <t>Date of CE</t>
  </si>
  <si>
    <t>1915_CULT_VILLA TERRACE/CHARLES ALLIS</t>
  </si>
  <si>
    <t>1 - Basic Planning &amp; Design</t>
  </si>
  <si>
    <t>1</t>
  </si>
  <si>
    <t>CASH</t>
  </si>
  <si>
    <t>YES_BUDGET MODULE ACCT IMPORT tab for SHERPA import is balanced</t>
  </si>
  <si>
    <t>Facility_Rehab or Major Maint</t>
  </si>
  <si>
    <t xml:space="preserve">00__Technology Security Risk(s) Addressed: </t>
  </si>
  <si>
    <t xml:space="preserve">00__Safety-Risk Issue(s) Addressed:  </t>
  </si>
  <si>
    <t>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t>
  </si>
  <si>
    <t xml:space="preserve">00__Citations Addressed by Project?: NO__Description of Citation(s) addressed: </t>
  </si>
  <si>
    <t>00__NO</t>
  </si>
  <si>
    <t>NA-0</t>
  </si>
  <si>
    <t>2024-2</t>
  </si>
  <si>
    <t>2025-1</t>
  </si>
  <si>
    <t>2025-2</t>
  </si>
  <si>
    <t>2025-4</t>
  </si>
  <si>
    <t>40</t>
  </si>
  <si>
    <t>MEDIUM</t>
  </si>
  <si>
    <t>Yes</t>
  </si>
  <si>
    <t>Conceptual</t>
  </si>
  <si>
    <t>2025-3</t>
  </si>
  <si>
    <t>20</t>
  </si>
  <si>
    <t>HIGH</t>
  </si>
  <si>
    <t>2024-4</t>
  </si>
  <si>
    <t>30</t>
  </si>
  <si>
    <t xml:space="preserve">00__NO__Annual financial impact includes: </t>
  </si>
  <si>
    <t>NO__</t>
  </si>
  <si>
    <t xml:space="preserve">NO__Adopted Board File: __Agreement(s) Uploaded: __Partners and nature of Agreement(s): __Next Board cycle if agreement(s) not yet adopted: </t>
  </si>
  <si>
    <t>05__Provides 24-hour housing for people (correctional facilities)*Provides a work place for County employees(&gt; 100 people), Provides critical Airport services*Provides medical services*Provides critical Office of Emergency Management services</t>
  </si>
  <si>
    <t>2026-2</t>
  </si>
  <si>
    <t>2026-3</t>
  </si>
  <si>
    <t>2026-1</t>
  </si>
  <si>
    <t>Technology &amp; Electronic Equipment</t>
  </si>
  <si>
    <t xml:space="preserve">00__NO____Deferred Maint issues addressed by project: </t>
  </si>
  <si>
    <t>2024-3</t>
  </si>
  <si>
    <t>7</t>
  </si>
  <si>
    <t>LOW</t>
  </si>
  <si>
    <t>1 - Basic Planning &amp; Design; 2 - Construction &amp; Implementation</t>
  </si>
  <si>
    <t>BOND</t>
  </si>
  <si>
    <t>2027-1</t>
  </si>
  <si>
    <t>YES__</t>
  </si>
  <si>
    <t>2026-4</t>
  </si>
  <si>
    <t>2851_COURTS</t>
  </si>
  <si>
    <t>5725_DAS-FMD</t>
  </si>
  <si>
    <t>3270_CLERK</t>
  </si>
  <si>
    <t>Facility_New Construction, Alteration, or Expansion</t>
  </si>
  <si>
    <t>25</t>
  </si>
  <si>
    <t xml:space="preserve">00____Annual financial impact includes: </t>
  </si>
  <si>
    <t>__</t>
  </si>
  <si>
    <t>00</t>
  </si>
  <si>
    <t>Proj Charter indicated by Dept (as YES), but NOT uploaded. Check with Dept that Charter type has been indicated AND that the Charter file has been uploaded to the Capital SharePoint site.</t>
  </si>
  <si>
    <t>2027-3</t>
  </si>
  <si>
    <t>2028-2</t>
  </si>
  <si>
    <t>75</t>
  </si>
  <si>
    <t>03__YES__Pages 18, 215, 220, 234, 240, 249 of the 2023-27 5-Yr Capital Plan.</t>
  </si>
  <si>
    <t>2031-4</t>
  </si>
  <si>
    <t>1162_IMSD</t>
  </si>
  <si>
    <t>YES__Please provide a brief listing of options/alternatives researched and why the option your are requesting for this Cost Est is the best alternative:  Not replacing these projects would result in security vulnerabilities as technology becomes unsupported or increased break / fix costs as technology ages and breaks.</t>
  </si>
  <si>
    <t>03__YES__Project includes assets previously in CIP-5 year plan as End User Device Lifecycle (WI020201), Network Device Lifecycle - Placehldr (TBD), Wireless Infrastructure County Blds - Plan Placeholder (TBD).  CIP plan located at: https://milwaukeecountywi.sharepoint.com/:x:/r/sites/CapitalProjectsArchive/Shared%20Documents/3_REQs_Cost%20Estimates-Dept%20Reference/2023%20-%20For%20Reference%20ONLY/DAS/IMSD/CIP%205-YR_IMSD.xlsx?d=w067f8b86b01841b0bd26e7b41e3ae045&amp;csf=1&amp;web=1&amp;e=ufQxvZ</t>
  </si>
  <si>
    <t>3</t>
  </si>
  <si>
    <t>2027-4</t>
  </si>
  <si>
    <t>50</t>
  </si>
  <si>
    <t>*</t>
  </si>
  <si>
    <t>5741_DAS-ENV</t>
  </si>
  <si>
    <t>00__NO__Annual financial impact includes: This is a replacement facility.  Operating costs will be close to the same.</t>
  </si>
  <si>
    <t>Facility_Replacement</t>
  </si>
  <si>
    <t>YES__Project Charter Uploaded as "Charter WV004401 Mitchell Park Lift Station.pdf"</t>
  </si>
  <si>
    <t>01__Provides a community service as a seasonal facility (major park shelters, outdoor aquatic facilities, concession stands)*Provides a minor maintenance function (facility and vehicle maintenance shops)* Provides a minor site mission function (animal exhibit-holding facilities)</t>
  </si>
  <si>
    <t>524 S. Layton Blvd</t>
  </si>
  <si>
    <t>2023-2</t>
  </si>
  <si>
    <t>2023-4</t>
  </si>
  <si>
    <t>15</t>
  </si>
  <si>
    <t>1, 2</t>
  </si>
  <si>
    <t>Other Capital</t>
  </si>
  <si>
    <t>Traffic, Roadways, &amp; Bridges (Non-Airport)</t>
  </si>
  <si>
    <t>NA-NA</t>
  </si>
  <si>
    <t>5605_TRANSIT</t>
  </si>
  <si>
    <t xml:space="preserve">00__NO__Annual financial impact includes: While this project will not change our operating costs, it will ensure full capacity to make repairs and an improvement that will mitigate risk of a failed piece of equipment that could result in injury or damage claims. </t>
  </si>
  <si>
    <t xml:space="preserve">05__Safety-Risk Issue(s) Addressed:  All lifts that were installed in the 1980's are nearing 40 years in service. While these lifts are regularly inspected for safety, it is important to replace them before failure to limit any potential safety hazard to staff and to ensure lifts do not have to be put out of service, which would limit capacity to perform vital maintenance repairs. </t>
  </si>
  <si>
    <t xml:space="preserve">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
The lifts are a very important tool in bus maintenance repair and updating these vital pieces of equipment means we can keep providing much needed transit services without negative impacts.  </t>
  </si>
  <si>
    <t xml:space="preserve">YES__Because this project involves digging and concete, it would be advisable to avoid construction in winter months. </t>
  </si>
  <si>
    <t xml:space="preserve">05__Safety-Risk Issue(s) Addressed:  If the tanks were to fail or cause a leak it could lead to serious contamination with hazardous fuel, causing issues for staff and nearby residents and businesses. </t>
  </si>
  <si>
    <t>00__NO__Annual financial impact includes: N/A</t>
  </si>
  <si>
    <t>10</t>
  </si>
  <si>
    <t>Vehicles &amp; Equipment</t>
  </si>
  <si>
    <t xml:space="preserve">NO__Please provide an explanation of why alternative options were not researched:  An alternative option does not exist. Making repairs no longer is suitable for the amount of damage. Full replacement is needed. </t>
  </si>
  <si>
    <t>05__Safety-Risk Issue(s) Addressed:  This property is where all heavy maintenance and repairs of MCTS buses are done. Without suitable concrete to drive on, it is not safe to drive the 13 ton vehicles around the property. Cracks and other issues can result in damage to the vehicles and present a tripping and safety hazard to the staff that use the facility and parking lots. Due to the increasing number of break ins in the area as well as findings from a recent threat and vulnerability assessment, it is also recommended that at this time the fencing around the property be replaced as part of this project to improve the overall safety of the facility and to minimize threats to the assets and staff that are housed in that property.</t>
  </si>
  <si>
    <t>2027-2</t>
  </si>
  <si>
    <t xml:space="preserve">05__Primary Asset Zip Code: 53204__Total Pop Srvd: 453545__Minority Pop Srvd: 231307__Addresses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
The lifts are a very important tool in bus maintenance repair and updating these vital pieces of equipment means we can keep providing much needed transit services without negative impacts.  </t>
  </si>
  <si>
    <t xml:space="preserve">NO__Please provide an explanation of why alternative options were not researched:  There is no other option for a roof at this time and continued repairs are no longer feasible. </t>
  </si>
  <si>
    <t xml:space="preserve">05__Safety-Risk Issue(s) Addressed:  With continued water damage, the roof is deteriorating which could cause collapse or allow water to enter the building and negatively impact electrical and other equipment. </t>
  </si>
  <si>
    <t xml:space="preserve">YES__It is recommended that these projects avoid the winter months, especially as these are occupied sites. </t>
  </si>
  <si>
    <t xml:space="preserve">05__Safety-Risk Issue(s) Addressed:  With continued water damage, the roofs are deteriorating which could cause collapse or allow water to enter the building and negatively impact electrical and other equipment. </t>
  </si>
  <si>
    <t>NO__Please provide an explanation of why alternative options were not researched:  Having offsite fuel storage is not feasible given the high amount of usage. Alternative fuel sources have been studied, but it will be a signifigant amount of time before MCTS could fully convernt to electric or otherwise. In the meantime we depend on having onsite tanks to fuel the buses.</t>
  </si>
  <si>
    <t xml:space="preserve">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
The fuel tanks are where the diesel for the majority of the vehicles at this location is stored. Any failure of this component and MCTS would struggle to maintain service levels because fuel would be unavalible. A failure of the tanks would also result in potential contamination which could stretch beyond the property. </t>
  </si>
  <si>
    <t>03__YES__Category 2 = Addresses Assets anticipated to fail within the next 12 - 24 months__Deferred Maint issues addressed by project: Underground fuel tanks are passed the end of useful life and will potentially have issues passing regular inspections. Current tanks are single walled fiberglass - double walled is now required. It is highly recommended to replace the tanks, which are the original tanks from when the facility was built in the 1980's.</t>
  </si>
  <si>
    <t>5039_AIRPORT</t>
  </si>
  <si>
    <t>03__Primary Asset Zip Code: 53207__Total Pop Srvd: 937014__Minority Pop Srvd: 411162__Addresses Racial Equity by: This project, as a part of the airport's infrastructure, works to enhance the County's fiscal health and sustainability.</t>
  </si>
  <si>
    <t>5300_FLEET MANAGEMENT</t>
  </si>
  <si>
    <t>YES__AE Project Charter - Document uploaded</t>
  </si>
  <si>
    <t xml:space="preserve">NO__Please provide an explanation of why alternative options were not researched:  Alternative options to vehicle and equipment replacement include equipment rebuilds, engine replacement, transmission replacement, vehicle restoration, etc. Vehicles and equipment that are good candidates for rebuild or restoration work are addressed on a case by case basis utilizing Fleet operating funds. All assets listed in this capital request have been evalutaed and it has been determined that full replacement is the most cost effective approach for Milwaukee County. </t>
  </si>
  <si>
    <t xml:space="preserve">02__YES__Annual financial impact includes: Replacement of vehicles and equipment listed that are beyond their useful life will result in reductions of repair and maintenance costs to user departments, as major repairs will not need to be performed in house to keep them operational. Many items listed are replacement vehicles for assets that have been totaled with no replacement, which requires users to run many of their assets around the clock to cover their maintenance or patrol obligations. This drastically reduces the life cycle of those remaining vehicles. </t>
  </si>
  <si>
    <t xml:space="preserve">03__Primary Asset Zip Code: Countywide__Total Pop Srvd: 951226__Minority Pop Srvd: 388497__Addresses Racial Equity by: This project replaces vehicles and equipment utilized by user departments to carry out their missions. Replacing these critical assets will allow departments to continue operations without service disruptions related to equipment failure or availability. All assets serve County wide needs and are not necessarily focused to specific zip codes. </t>
  </si>
  <si>
    <t>5093_TRANSPORTATION SERVICES</t>
  </si>
  <si>
    <t>YES__Construction season is from April to November.  No construction in winter months.</t>
  </si>
  <si>
    <t>1 - Basic Planning &amp; Design; 2 - Construction &amp; Implementation; 3 - Right-of-Way Acquisition</t>
  </si>
  <si>
    <t>1; 2; 3</t>
  </si>
  <si>
    <t>4802_EMERGENCY MANAGEMENT</t>
  </si>
  <si>
    <t>1 - Basic Planning &amp; Design; 3 - Right-of-Way Acquisition</t>
  </si>
  <si>
    <t>1, 3</t>
  </si>
  <si>
    <t>414-405-0050</t>
  </si>
  <si>
    <t>kinnyetta.patterson@milwaukeecountywi.gov</t>
  </si>
  <si>
    <t xml:space="preserve">YES__Please provide a brief listing of options/alternatives researched and why the option your are requesting for this Cost Est is the best alternative:  Multiple vendors available. This project will likely go out to RFP to ensure OEM 911 receives the most competitive bid possible. Vendor quotes will be used for reference. </t>
  </si>
  <si>
    <t xml:space="preserve">02__YES__Annual financial impact includes: -Increase Costs (Subscription fees)
Depending on the vendor selected, there may be an additional yearly subscription cost. This will be negotiated within the RFP, and added to subsequent year budget. </t>
  </si>
  <si>
    <t>5</t>
  </si>
  <si>
    <t>1916_CULT_MARCUS CTR FOR PERFORM ARTS</t>
  </si>
  <si>
    <t>NO__Please provide an explanation of why alternative options were not researched:  With the age of the building, it is imperative for the building fascia to be refurbish</t>
  </si>
  <si>
    <t xml:space="preserve">YES__Board File: 22-850__SD Uploaded: YES__Detail:  Please see approved County Board amendment 22-850 attachment for details on changes to Lease Amendment (2nd) that include the Cladding project. </t>
  </si>
  <si>
    <t>4002_SHERIFF</t>
  </si>
  <si>
    <t>NO__Please provide an explanation of why alternative options were not researched:  No current camera system.</t>
  </si>
  <si>
    <t>2447 N Lincoln Memorial Drive</t>
  </si>
  <si>
    <t>02__YES__Annual financial impact includes: An annual contract for the camera security system would cost approximately $3,500 for storage of video.</t>
  </si>
  <si>
    <t>05__Technology Security Risk(s) Addressed: The Training Academy houses extremely sensitive law enforcement equipment as well as mandated state certification records.  Loss or destruction would be extremely costly to the MCSO.  The Training Academy houses the target ranges, ammunition, SWAT Equipment, uniforms, classrooms and equipment, a computer lab, and other valuable assets.  Safeguarding these assets is crucial.  This project would prevent unknown persons from entering the building and would provide camera monitoring of the building to allow investigation of any criminal activity while the building is open and closed.  A security system could also be designed to monitor the thermostat, lights, fire systems, etc.  All these would be a cost savings.</t>
  </si>
  <si>
    <t>NO, Reduce YR 1 Scope to fit into Sherpa Admin Upload</t>
  </si>
  <si>
    <t>02__YES__Annual financial impact includes: Annual operating cost increase of approximately $1,500.</t>
  </si>
  <si>
    <t>Hard-Surface (Non-Roadway)</t>
  </si>
  <si>
    <t>2022-1</t>
  </si>
  <si>
    <t>NO__Please provide an explanation of why alternative options were not researched:  No other solutions were explored because replacement would be the best solution.</t>
  </si>
  <si>
    <t>02__YES__Annual financial impact includes: Lease options are available:
•	24 Months 		$12,255.65
•	36 Months		$8,400.63
•	48 Months		$6,475.89
•	60 Months		$5,322.15</t>
  </si>
  <si>
    <t>10__Safety-Risk Issue(s) Addressed:  These camera towers, which are built with a trailer base for portable deployment, are necessary to aid in investigations and traffic mitigation throughout Milwaukee County. The Milwaukee County Sheriff’s Office has had success in solving multiple crimes aided by video footage, such as sexual assaults, thefts, and violent crimes and homicides.</t>
  </si>
  <si>
    <t>02__YES__Annual financial impact includes: Regular road maintenance will be required from operating costs.  Rental revenue will be added to offset operating costs.</t>
  </si>
  <si>
    <t>YES__Construction can occur only during certain weeks/months of the year.</t>
  </si>
  <si>
    <t>9010_PARKS</t>
  </si>
  <si>
    <t>05__Safety-Risk Issue(s) Addressed:  This park roadway is repeatedly reported by constituents through the online issue reporter for poor drainage and degrading roadway conditions, resulting in vehicle damage and concern for bikes and pedestrians.</t>
  </si>
  <si>
    <t>YES__Please provide a brief listing of options/alternatives researched and why the option your are requesting for this Cost Est is the best alternative:  The 2015 long-range plan for the McKinley site evaluated multiple potential options for the site, including different phasing strategies. The proposed plan is the third phase of a funding strategy that has been followed in previous capital budgets.</t>
  </si>
  <si>
    <t>05__Safety-Risk Issue(s) Addressed:  The pavement condition is causing hazards for vehicles, boat trailers, and pedestrians traversing the site. Completion of the entire site will allow full accessibility and safety for all users of the McKinley site.</t>
  </si>
  <si>
    <t>03__YES__Category 2 = Addresses Assets anticipated to fail within the next 12 - 24 months__Deferred Maint issues addressed by project: The parking lot project at McKinley is primarily to addressed degrading pavement and drainage conditions that impact one of the key lakefront access points. Due to the size, cost, and complexity of this project it has been addressed in phases, and this proposed phase is just one piece of deferred maintenance at the overall marina site.</t>
  </si>
  <si>
    <t>NO__Please provide an explanation of why alternative options were not researched:  As an existing asset that serves an active water park, picnic sites, and Parks Service Yard, replacement is the only viable option.</t>
  </si>
  <si>
    <t>YES__AE Charter; See AE charter TEAMS site:  https://milwaukeecountywi.sharepoint.com/:f:/r/sites/CapitalPlanning-Parks/Shared%20Documents/Parks/WP062601-Cool%20Waters%20Overflow%20Parking%20Lot%20%26%20Service%20Yard?csf=1&amp;web=1&amp;e=oexxhB</t>
  </si>
  <si>
    <t>YES__Asphalt pavement will require appropriate seasonal conditions as will vegetation establishment.</t>
  </si>
  <si>
    <t xml:space="preserve">YES__Please provide a brief listing of options/alternatives researched and why the option your are requesting for this Cost Est is the best alternative:  A feasibility study was completed for the south section of the breakwater to determine the most cost-effective alternative to protect the shoreline from erosion and potential environmental concerns. The study recommended constructing a revetment along the shore of Bay View Park. </t>
  </si>
  <si>
    <t>02__YES__Annual financial impact includes: The Oak Leaf Trail costs approximately $2,500/mi to maintain annually.</t>
  </si>
  <si>
    <t>NO__Please provide an explanation of why alternative options were not researched:  Jacobus playground is a popular and valued neighborhood park amenity, therefore replacement is the only viable option.</t>
  </si>
  <si>
    <t>02__YES__Annual financial impact includes: Replacement of the playground and its surfacing will allow Parks Operations and Trades staff to focus staff hours and operating budget resources elsewhere in the Parks system rather than on surfacing patching and equipment repairs.</t>
  </si>
  <si>
    <t>YES__Poured-in-place rubber surfacing and concrete elements will require seasonally appropriate conditions, as will vegetation establishment.</t>
  </si>
  <si>
    <t>NO__Please provide an explanation of why alternative options were not researched:  As an existing asset, reconstruction of this popular resource is the only viable option though different construction methods will be evaluated.</t>
  </si>
  <si>
    <t>YES__See Teams site for charter: https://milwaukeecountywi.sharepoint.com/:f:/r/sites/CapitalPlanning-Parks/Shared%20Documents/Parks/WP075901-%20Grant%20Park%20Roadway%20Reconstruction%20Hawthorn%20to%20Picnic%20Area%205?csf=1&amp;web=1&amp;e=T4Yerc</t>
  </si>
  <si>
    <t>05__Safety-Risk Issue(s) Addressed:  Park users are no longer driving in appropriate travel lanes in order to avoid damaged sections of road, and causing a hazard to drivers, bikes, and pedestrians traveling both north and south through Grant Park.</t>
  </si>
  <si>
    <t>03__YES__Category 2 = Addresses Assets anticipated to fail within the next 12 - 24 months__Deferred Maint issues addressed by project: This roadway segment has a failed condition rating and has not been funded during previous rounds of the capital budget process. Regular maintenance is nearly impossible due to the pavement conditions that continue to deteriorate.</t>
  </si>
  <si>
    <t>YES__Design can take place at any time but construction will require seasonally appropriate conditions.</t>
  </si>
  <si>
    <t>YES__Design can take place at any time, but construction will require seasonally appropriate conditions for paving and vegetation establishment. The construction schedule will also need to consider marina slipholder access and lakefront events.</t>
  </si>
  <si>
    <t>03__Primary Asset Zip Code: 53202__Total Pop Srvd: 489500__Minority Pop Srvd: 195800__Addresses Racial Equity by: The lakefront of Milwaukee provides a wide variety of recreational opportunities, and is protected for public benefit under the Public Trust Doctrine. By providing opportunities for an active lifestyle and unique cultural events, Milwaukee County is advancing the goal of achieving racial equity by becoming the healthiest county in the State.</t>
  </si>
  <si>
    <t>NO__Please provide an explanation of why alternative options were not researched:  Zablocki playground is a popular and valued neighborhood park amenity, therefore replacement is the only viable option.</t>
  </si>
  <si>
    <t>00__NO__Annual financial impact includes: While operating cost reductions cannot be forecasted, this work would mitigate the need for work orders to address immediate bridge issues as they arise. This project will also allow Parks to spend and forecast bridge needs in line with short- and long-term funding plans.</t>
  </si>
  <si>
    <t>YES__Project must occur during standard construction season (spring-fall) to ensure construction practices and vegetation establishment are successful.</t>
  </si>
  <si>
    <t xml:space="preserve">03__YES__Category 2 = Addresses Assets anticipated to fail within the next 12 - 24 months__Deferred Maint issues addressed by project: Irrigation system continually breaks down causing staff to spend time and funds repairing it. </t>
  </si>
  <si>
    <t>1914_CULT_WAR MEMORIAL</t>
  </si>
  <si>
    <t>9551_ZOO</t>
  </si>
  <si>
    <t>*Use the REQUESTING ORG TITLE to select projects by Department</t>
  </si>
  <si>
    <t>*Use the MUNI to select projects by County Municipality</t>
  </si>
  <si>
    <t>(1)-Date (M/D/YR) of entries:</t>
  </si>
  <si>
    <t>(23)-Is the Sub-Project included in the Dept's Strategic/Master Plan OR most recent 5-YR CIP (2024-2028)?</t>
  </si>
  <si>
    <t>Climate Impact Score</t>
  </si>
  <si>
    <t>Climate Reduction Description:</t>
  </si>
  <si>
    <t>Climate Impact</t>
  </si>
  <si>
    <t>(24)-Climate Impact</t>
  </si>
  <si>
    <t>No Climate Reduction Impact reported by Requesting Department</t>
  </si>
  <si>
    <t>00_No Climate Reduction Impact reported by Requesting Department</t>
  </si>
  <si>
    <t>1915</t>
  </si>
  <si>
    <t>2 - Construction &amp; Implementation</t>
  </si>
  <si>
    <t>2</t>
  </si>
  <si>
    <t xml:space="preserve">02__Primary Asset Zip Code: 53202__Total Pop Srvd: 23650__Minority Pop Srvd: 709.5__Addresses Racial Equity by: CAVT is building up its resources for BIPOC community members at this time and has ambitious goals for 2023 and 2024. CAVT Museums are creating summer camps and programming that will be guaranteed 1/3 of students who receive free and reduced lunches. Additional programs include supporting women, femme, and nonbinary artists at the museum. The museum is a part of Blue Star Museums, Museums for All, and currently works with MPS to involve students and families and exhibitions. </t>
  </si>
  <si>
    <t>2220 N Terrace Ave</t>
  </si>
  <si>
    <t>2028-4</t>
  </si>
  <si>
    <t>4311</t>
  </si>
  <si>
    <t>YES__Unable to work through inclement weather. No snow.</t>
  </si>
  <si>
    <t>01</t>
  </si>
  <si>
    <t>2028-1</t>
  </si>
  <si>
    <t>WJ012101</t>
  </si>
  <si>
    <t xml:space="preserve">CRC 600 &amp; 400 BED DORMITORY ROOF </t>
  </si>
  <si>
    <t>02__YES__Annual financial impact includes: Currently the CRC Budget's about $100,000.00 for roofs per year, this can be reduced once new roofs are installed.  Outlined in the plan report SD_WJ012101_CRC 600 &amp; 400 Bed Dormitory Roof.pdf.</t>
  </si>
  <si>
    <t xml:space="preserve">YES__A&amp;E Project Charter; SD_WJ012101_CRC 600 &amp; 400 Bed Dormitory Roof Replacement Project Charter  
</t>
  </si>
  <si>
    <t>03__YES__Category 2 = Addresses Assets anticipated to fail within the next 12 - 24 months__Deferred Maint issues addressed by project: Repairs have been done each year but the roofs are aging to the point that replacements are needed.</t>
  </si>
  <si>
    <t>8885 S 68th Street</t>
  </si>
  <si>
    <t>2851</t>
  </si>
  <si>
    <t>WG004001</t>
  </si>
  <si>
    <t>VEL PHILLIPS - SECURE COURTROOM (CHILDRENS COURT)</t>
  </si>
  <si>
    <t>414-278-5115</t>
  </si>
  <si>
    <t>stephanie.garbo2@wicourts.gov</t>
  </si>
  <si>
    <t xml:space="preserve">YES__Please provide a brief listing of options/alternatives researched and why the option your are requesting for this Cost Est is the best alternative:  Restructuring an existing courtroom was considered. However, that would reduce the number of courtrooms available during the construction creating a problem for calendars and timely case processing. It would also require additional spaces to be repurposed expanding the project budget and timeline. </t>
  </si>
  <si>
    <t>YES__AE Project Charter. The Charter is uploaded into the Capital SharePoint folder.
SD_WG004001_Life Safety Risk</t>
  </si>
  <si>
    <t>10__Safety-Risk Issue(s) Addressed:  The lack of secure courtroom poses a significant safety/security risk for the staff, parties, and public who attend the respective hearings. There has been a substantial increase in the number of incidents due to the inadequate courtroom space. The hearings at Childrens Court can be very contentious and emotional and not having adequate space for the parties and MCSO to deescalate situations is problematic. See attached Incident Report (SD_WG004001_Life Safety Risk (pg 1)) for example.</t>
  </si>
  <si>
    <t>10201 W Watertown Plank Rd.</t>
  </si>
  <si>
    <t>The scope of work includes design and preconstruction activities for a Secure Courtroom at Vel Phillips. Considerations of design includes existing space available, building and court codes.  Design will include new building space, parking lot modifications, bathrooms, etc.</t>
  </si>
  <si>
    <t xml:space="preserve">The scope of work includes construction of the design. </t>
  </si>
  <si>
    <t>3270</t>
  </si>
  <si>
    <t>414-278-4061</t>
  </si>
  <si>
    <t>michelle.hawley@milwaukeecountywi.gov</t>
  </si>
  <si>
    <t>The scope of work includes construction based on completed design.</t>
  </si>
  <si>
    <t>5725</t>
  </si>
  <si>
    <t>414.278.4971</t>
  </si>
  <si>
    <t>steven.delgado@milwaukeecountywi.gov</t>
  </si>
  <si>
    <t>TROY WOHLT</t>
  </si>
  <si>
    <t>414-278-4953</t>
  </si>
  <si>
    <t>peter.nilles@milwaukeecountywi.gov</t>
  </si>
  <si>
    <t>04__Primary Asset Zip Code: 53223__Total Pop Srvd: 1000000__Minority Pop Srvd: 300000__Addresses Racial Equity by: 1. New buildings can enable safe and healthy environments for all occupants. This is particularly important for low-income communities that may be disproportionately impacted by poor environmental hazards.
2. Building construction projects can create jobs and economic opportunities for workers and contractors from diverse backgrounds and minorities. This can help promote economic equity and reduce disparities in employment and income.
3. Improving the physical condition of areas with new buildings that serve low-income communities can help revitalize these areas and create more vibrant and attractive neighborhoods.
4. Constructing buildings with energy-efficient systems and technologies can help reduce energy costs, reducing costs and tax burdens, thereby positively impacting low-income communities.</t>
  </si>
  <si>
    <t>03</t>
  </si>
  <si>
    <t>02</t>
  </si>
  <si>
    <t>WG004201</t>
  </si>
  <si>
    <t>NO__Please provide an explanation of why alternative options were not researched:  Alternative option is to continue to run parts of the building "full on" which is not cost effective, safe or comforting to staff, clients and visitors.</t>
  </si>
  <si>
    <t>YES__Work needs to be done between heating/cooling seasons.</t>
  </si>
  <si>
    <t>10201 W. Watertown Plank Road</t>
  </si>
  <si>
    <t xml:space="preserve">Less travel by facilities staff for monitoring and servicing. This reduced travel saves vehicle use thus, reducing the carbon footprint of the gasoline powered service vehicles. By having a balanced and efficient HVAC system, we would burn less fuel (natural gas)  while maintaining even heating and cooling throughout the building. </t>
  </si>
  <si>
    <t xml:space="preserve">02_Less travel by facilities staff for monitoring and servicing. This reduced travel saves vehicle use thus, reducing the carbon footprint of the gasoline powered service vehicles. By having a balanced and efficient HVAC system, we would burn less fuel (natural gas)  while maintaining even heating and cooling throughout the building. </t>
  </si>
  <si>
    <t>BRILL</t>
  </si>
  <si>
    <t>YES__Late spring to early autumn when the weather temperatures are warmest.</t>
  </si>
  <si>
    <t>03__Primary Asset Zip Code: 53214__Total Pop Srvd: __Minority Pop Srvd: __Addresses Racial Equity by: 1. Building maintenance improvements, such as a new 20-30 year lifecycle energy efficient roof, can ensure that buildings provide safe and healthy environments for all occupants. 
2. Although not guaranteed, building maintenance and improvement projects can create jobs and economic opportunities for workers and contractors from diverse backgrounds and minorities. This can help promote economic equity and reduce disparities in employment and income.
3. Improving the physical condition of buildings that serve low-income communities can help to reducing ongoing maintenance costs, reducing tax burden and revitalizing these areas, creating a more vibrant and attractive neighborhood.</t>
  </si>
  <si>
    <t>03__YES__Please see page 237 of the most recent 5 -YR CIP (2024-2028)</t>
  </si>
  <si>
    <t>10930 W. Lapham</t>
  </si>
  <si>
    <t>5741</t>
  </si>
  <si>
    <t>MITCHELL PARK LIFT STATION UPGRADE</t>
  </si>
  <si>
    <t>YES__Please provide a brief listing of options/alternatives researched and why the option your are requesting for this Cost Est is the best alternative:  Gravity sewer is not an option due to topography.  Not replacing it is an option, but if the lift station failed it would require emergency repairs and/or facility closure.</t>
  </si>
  <si>
    <t>YES__The replacement of the lift station must occur when the ground is not frozen.  The project would close sanitary facilities and water usage at the Mitchell Park Pavilion.</t>
  </si>
  <si>
    <t>04__Primary Asset Zip Code: 53215__Total Pop Srvd: __Minority Pop Srvd: __Addresses Racial Equity by: Replacing the lift station will ensure that the facility stays open and available for everyone.  Health Compass Milwaukee lists the 53215 zip code population as being 71% Latino/75% minority.</t>
  </si>
  <si>
    <t>The scope of work includes design of a new sanitary lift station and forcemain and the abandonment of the old system for the Mitchell Park Pavilion. The design will include the creation of construction plans, specifications and a construction estimate. The design would include necessary electrical, alarms, control panels, manholes, and landscaping.</t>
  </si>
  <si>
    <t>CONSULTANT, DETZER, BRILL</t>
  </si>
  <si>
    <t>WIL-O-WAY UNDERWOOD - NEW SPLASH PAD</t>
  </si>
  <si>
    <t xml:space="preserve">YES__Please provide a brief listing of options/alternatives researched and why the option your are requesting for this Cost Est is the best alternative:  The cost to upgrade the current equipment is substanial enough to consider replacement of a new system. We are hoping to add a splash pad vs update wading pool for equity reasons in that individuals with mobility impairments can better enjoy the water feature with their peers. </t>
  </si>
  <si>
    <t xml:space="preserve">00__NO__Annual financial impact includes: Should utimately be cheaper, easier to run. </t>
  </si>
  <si>
    <t>YES__Exterior Splash Pad can only be installed above certain temperatures</t>
  </si>
  <si>
    <t xml:space="preserve">02__Primary Asset Zip Code: 53226__Total Pop Srvd: __Minority Pop Srvd: __Addresses Racial Equity by: The Wil-O-Way Underwood Facility hosts disability related Recreational Programs &amp; Youth Summer Camp opportunities which serves hundred of individuals with disabilities. On top of that this facility hosts a day program that has 55 adults with disabilities daily that would benefit from this feature. We would also make the Splash Pads available to our Private Party Rental, which had just under 10,000 people last year. </t>
  </si>
  <si>
    <t>03__YES__Page 168</t>
  </si>
  <si>
    <t>1162</t>
  </si>
  <si>
    <t>03__Primary Asset Zip Code: Countywide__Total Pop Srvd: 4313__Minority Pop Srvd: 1785__Addresses Racial Equity by: Infrastructure and technology servers the entire Milwaukee employee base and any community members that benefit from it (e.g., network devices in parks).  HR statistics for 2024 racial equity numbers indicated County employee population was 41% diverse.</t>
  </si>
  <si>
    <t>WI021301</t>
  </si>
  <si>
    <t>CITYWORKS APPLICATION – (SAAS) MIGRATION</t>
  </si>
  <si>
    <t>414-278-3927</t>
  </si>
  <si>
    <t>kevin.bruhn@milwaukeecountywi.gov</t>
  </si>
  <si>
    <t>02__YES__Annual financial impact includes: This project will increase software license costs (charged to Central Spend - Agency 115) by approximately $85,000.</t>
  </si>
  <si>
    <t>05__Technology Security Risk(s) Addressed: This project will reduce the resources need to maintain the software by making all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Cityworks solutions as they are available and keep the software platform current to ensure IT security.</t>
  </si>
  <si>
    <t>Complete migration of the on-premise Cityworks application to a cloud / software as a service (SaaS) provider, which also includes data migration and updates / adjustments to interfaces, as applicable.</t>
  </si>
  <si>
    <t>KEVIN BRUHN</t>
  </si>
  <si>
    <t>2 - Construction &amp; Implementation; 4 - Equipment</t>
  </si>
  <si>
    <t>2, 4</t>
  </si>
  <si>
    <t>matt.johnson@milwaukeecountywi.gov</t>
  </si>
  <si>
    <t>00__NO__Annual financial impact includes: Technology replacement for existing assets.</t>
  </si>
  <si>
    <t>05__Technology Security Risk(s) Addressed: End user and network devices have limited useful lives, which include how long software updates can be applied to them (e.g., some laptops cannot be upgraded to Windows 11, end of life network devices that cannot be updated to the latest software, etc.).  Failure to upgrade these devices increases the attack surface for the County's technology environment.</t>
  </si>
  <si>
    <t>03__YES_Project includes assets previously in CIP-5 year plan as End User Device Lifecycle (WI020201), Network Device Lifecycle - Placeholder (TBD), Wireless Infrastructure County Blds - Plan Placeholder (TBD)</t>
  </si>
  <si>
    <t>5605</t>
  </si>
  <si>
    <t xml:space="preserve">02__YES__Annual financial impact includes: With a new lot, there will no longer need to be repairs made. Patching and filling have been needed over the years and within the last 5 years there was a significant repair to fill sinkhole cause by water issues - that repair was approximately $40,000. </t>
  </si>
  <si>
    <t>YES__AE Charter, SD_WT016701_Concrete Yard and Parking Lot Replacement - Hillside Site - Fleet Maint Bldg Project Charter</t>
  </si>
  <si>
    <t>YES__Because this is concrete and asphalt work, the work must be done outside winter months and when asphalt plants are available.</t>
  </si>
  <si>
    <t xml:space="preserve">05__Primary Asset Zip Code: 53205__Total Pop Srvd: 938841__Minority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
The Fleet Maintenance facility is a critical facility that provides all major repairs to buses. Without safe access and a safe way to maneuver through the property, this could limit efficiency which could impact critical transit service. By installing new fencing, we can ensure that the property is secured and that assets are available for use when needed so that we are ready to serve the community. </t>
  </si>
  <si>
    <t>WT016802</t>
  </si>
  <si>
    <t>BUS LIFTS (2) KK SITE - MAINT BUILDING - PHASE 2</t>
  </si>
  <si>
    <t xml:space="preserve">NO__Please provide an explanation of why alternative options were not researched:  There is currently not a replacement piece of equipment for the bus lifts. This is part of a year to year program to systematically replace all lifts. </t>
  </si>
  <si>
    <t>YES__AE Charter, SD_WT016802_BUS LIFTS (2) - KK SITE - MAINT BUILDING Project Charter</t>
  </si>
  <si>
    <t>The roof on the  Fond du Lac (FDL) Maintenance Building (the garage) has reached end of life.  It is prone to leaking and due to the type of roof, it has also contributed to a significant bird problem at this facility. The roof is a ballasted roof covered in stone, which mimics the habitat for seagulls. Over the years, these types of roofs have been phased out at FDL due to that issue and the fact that they are all the original roofs from the 1980's. To avoid further leaks and issues, it is recommended that this roof be replaced to prevent leaks and other damage to the assets, staff and equipment in the building.</t>
  </si>
  <si>
    <t xml:space="preserve">02__YES__Annual financial impact includes: Repairs will no longer be needed at the facility. </t>
  </si>
  <si>
    <t>YES__SD_WT016901_ROOF REPLACEMENT - FDL SITE - MAINT BUILDING Project Charter</t>
  </si>
  <si>
    <t xml:space="preserve">05__Primary Asset Zip Code: 53205__Total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
Ensuring our facilities are safe and fully operational by limiting leaks or other damage caused by the damaged roods means that we can be ready for service to meet the demands of the community. </t>
  </si>
  <si>
    <t xml:space="preserve">03__YES__Category 2 = Addresses Assets anticipated to fail within the next 12 - 24 months__Deferred Maint issues addressed by project: The roof is believed to be the original roof from the 1980's. Roofs only have a life of so long and this one is past that date. Other roofing projects have been higher priority at that facility and now is the time to address this building before failure. </t>
  </si>
  <si>
    <t>2932 N 35 Street</t>
  </si>
  <si>
    <t xml:space="preserve">Newer roofing materials are better at retaining temperature control, which can help lower HVAC energy costs and consumption. </t>
  </si>
  <si>
    <t xml:space="preserve">03_Newer roofing materials are better at retaining temperature control, which can help lower HVAC energy costs and consumption. </t>
  </si>
  <si>
    <t>e scope of work includes construction of 100% design.</t>
  </si>
  <si>
    <t>YES__SD_WT017201_REPLACEMENT OF UNDERGROUND FUEL TANKS FDL Project Charter</t>
  </si>
  <si>
    <t>4 - Equipment</t>
  </si>
  <si>
    <t>4</t>
  </si>
  <si>
    <t>YES__SD_WT017001_KK Station and Garage Roof Replacement Project Charter</t>
  </si>
  <si>
    <t xml:space="preserve">05__Primary Asset Zip Code: 53204__Total Pop Srvd: 453545__Minority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
Ensuring our facilities are safe and fully operational by limiting leaks or other damage caused by the damaged roods means that we can be ready for service to meet the demands of the community. </t>
  </si>
  <si>
    <t xml:space="preserve">05__YES__Category 1 = Immediately Addresses Failing Assets__Deferred Maint issues addressed by project: We will no longer need to repair the roofs. In one year alone, we repaired the station roof 8 times. </t>
  </si>
  <si>
    <t xml:space="preserve">Better roofing materials can better regulate heat and temperature, saving on our energy costs and reducing emissions from HVAC systems. </t>
  </si>
  <si>
    <t xml:space="preserve">03_Better roofing materials can better regulate heat and temperature, saving on our energy costs and reducing emissions from HVAC systems. </t>
  </si>
  <si>
    <t xml:space="preserve">02__YES__Annual financial impact includes: Currently there are lifts that are broken (and currently out of service) that would require tens of thousands of dollars in repairs. By replacing we can avoid repairing a piece of equipment that has reached end of life. </t>
  </si>
  <si>
    <t>YES__AE Charter; Document uploaded as SD_WT015601</t>
  </si>
  <si>
    <t>5039</t>
  </si>
  <si>
    <t>2029-2</t>
  </si>
  <si>
    <t>NO__Please provide an explanation of why alternative options were not researched:  Due to the current pavement condition, full renewal is required.  Further delay in renewal will result in accelerating maintenance costs and maintenance work will not last as long.</t>
  </si>
  <si>
    <t>YES__Construction can only happen in summer.  Work must be delayed until after the spring break peak in travel and be completed prior to thanksgiving holiday travel.</t>
  </si>
  <si>
    <t>WA043901</t>
  </si>
  <si>
    <t>MKE PAGING SYSTEM REPLACEMENT</t>
  </si>
  <si>
    <t>5300</t>
  </si>
  <si>
    <t xml:space="preserve">General vehicle and equipment replacement. Debt for equipment acquisitions will be included in the County's short-term debt issues for vehicles and attachments. The actual costs, including interest paid, will be charged to user departments which is a continuation of the County's practice adopted as part of the 2010 Budget.  This project includes vehicle and equipment replacement for all County departments with the exception of Transit and Airport which are funded differently. All vehicle and equipment replacement requests have been consolidated to one project to provide Fleet Management more control over replacement prioritization to keep departmental operating costs down. Replacement of all items on the attached document are necessary to sustain County wide operations without service level reductions. </t>
  </si>
  <si>
    <t>03__YES__See page 252 of the most recent 5-YR CIP (2024-2028)</t>
  </si>
  <si>
    <t>Purchase of replacement vehicles and equipment as follows:</t>
  </si>
  <si>
    <t>5-10-12</t>
  </si>
  <si>
    <t>10320 Watertown Plank Road</t>
  </si>
  <si>
    <t>FLEET STORAGE TANK SYSTEM REPLACEMENT</t>
  </si>
  <si>
    <t>DETZER, BRILL</t>
  </si>
  <si>
    <t>5093</t>
  </si>
  <si>
    <t>03__Primary Asset Zip Code: 53220__Total Pop Srvd: 22800__Minority Pop Srvd: 5100__Addresses Racial Equity by: Note: Since the project is a transportation function, the Annual Average Daily Traffic (AADT) in vehicles per day (vpd)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t>
  </si>
  <si>
    <t>S 76th St (CTH U)</t>
  </si>
  <si>
    <t>ANDREA WEDDLE-HENNING, P.E.</t>
  </si>
  <si>
    <t>WH026801</t>
  </si>
  <si>
    <t>S. 76TH ST. (CTH U)-W. LAYTON AVE. TO W. HOWARD AVE. RECONST</t>
  </si>
  <si>
    <t>NO__Please provide an explanation of why alternative options were not researched:  Do Nothing/No improvement by continuing to perform maintenance on the deteriorating roadway is no longer viable alternative and miss an opportunity of available Federal funding for improvements.</t>
  </si>
  <si>
    <t xml:space="preserve">00__YES__Category 2 = Addresses Assets anticipated to fail within the next 12 - 24 months__Deferred Maint issues addressed by project: </t>
  </si>
  <si>
    <t>WH028601</t>
  </si>
  <si>
    <t>S 13TH ST (CTH V)-OAKWOOD RD TO W PUETZ RD RECONSTRUCTION</t>
  </si>
  <si>
    <t>YES__Please provide a brief listing of options/alternatives researched and why the option your are requesting for this Cost Est is the best alternative:  Do Nothing/No improvement by continuing to perform maintenance on the deteriorating roadway is no longer a viable or cost effective alternative and and miss an opportunity of available State funding for improvements.</t>
  </si>
  <si>
    <t>02__Primary Asset Zip Code: 53154__Total Pop Srvd: 22100__Minority Pop Srvd: 4700__Addresses Racial Equity by: Note: Since the project is a transportation function, the Annual Average Daily Traffic (AADT) in vehicles per day (vpd)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t>
  </si>
  <si>
    <t>S 13th St (CTH V)</t>
  </si>
  <si>
    <t>2029-4</t>
  </si>
  <si>
    <t>WH028701</t>
  </si>
  <si>
    <t>W RYAN RD (CTH H)-S 96TH ST TO STH 100 RECONSTRUCTION</t>
  </si>
  <si>
    <t>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Discretionary (CHID) is a maximum of $905,116 for eligible project costs.</t>
  </si>
  <si>
    <t>W Ryan Rd (CTH H)</t>
  </si>
  <si>
    <t>WH026101</t>
  </si>
  <si>
    <t>S 76TH ST. (CTH U)-S CREEK VIEW CT TO W HIGH ST</t>
  </si>
  <si>
    <t>04__Primary Asset Zip Code: 53212__Total Pop Srvd: 7500__Minority Pop Srvd: 1400__Addresses Racial Equity by: Note: Since the project is a transportation function, the Annual Average Daily Traffic (AADT) in vehicles per day (vpd)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t>
  </si>
  <si>
    <t>4802</t>
  </si>
  <si>
    <t>821 W State St RM 305</t>
  </si>
  <si>
    <t>YES__Adopted Board File: __Agreement(s) Uploaded: NO__Partners and nature of Agreement(s): If approved, OEM will market this to other municipalities we support who are waiting in the wings.  We do not have agreements today.__Next Board cycle if agreement(s) not yet adopted: 2025-December-Board Cyle</t>
  </si>
  <si>
    <t xml:space="preserve">03__Primary Asset Zip Code: Countywide__Total Pop Srvd: 939450__Minority Pop Srvd: 364117__Addresses Racial Equity by: 911 calls are  received from the entire County, including the most under served areas of Milwaukee County. This equipment refresh ensures OEM is able to fulfill its obligation of building equity, reliability, and serving Milwaukee County with the highest level of equality possible. 
Milwaukee County Ord. 91.09, provision of 9-1-1 emergency telecommunications service in the county as provided by s. 146.70, Wis. Stats. and chapter PSC 173 of the state Administrative Code. Section 146.70 </t>
  </si>
  <si>
    <t>1916</t>
  </si>
  <si>
    <t xml:space="preserve">00__NO__Annual financial impact includes: This is a (refurbishing/cleaning) process that will not need to be done annually. </t>
  </si>
  <si>
    <t>YES__It would be advantageous to perform this work over the spring and summer months to ensure all materials are applied at the appropriate air temperature.</t>
  </si>
  <si>
    <t>03__Primary Asset Zip Code: 53202__Total Pop Srvd: 500000__Minority Pop Srvd: 200000__Addresses Racial Equity by: The Marcus Performing Arts Center is a place for community assembly, offering diverse entertainment and event activities throughout the year.</t>
  </si>
  <si>
    <t>03__YES__2024 - 2028 Adopted 5-YR Capital Plan</t>
  </si>
  <si>
    <t xml:space="preserve">CG SCHMIDT							</t>
  </si>
  <si>
    <t>4002</t>
  </si>
  <si>
    <t>WR021201</t>
  </si>
  <si>
    <t>525-5715/X4744</t>
  </si>
  <si>
    <t>Sarahwronski@milwaukeecountywi.gov</t>
  </si>
  <si>
    <t>Traffic, Roadways, &amp; Bridges (Airport)</t>
  </si>
  <si>
    <t xml:space="preserve">YES__This project would be dependent on weather conditions.  Winter would not be an ideal time to complete the project. Construction would need to be complete when weather elements are conducive to construction outdoors.   </t>
  </si>
  <si>
    <t xml:space="preserve">05__Primary Asset Zip Code: 53132__Total Pop Srvd: 100__Minority Pop Srvd: 100__Addresses Racial Equity by: This project positively supports racial equity by 1B create and nurture an inclusive culture across the county.  The Training Academy is where deputy sheriffs and correctional staff are trained for the positions that they hold.  This is where classes on Cultural Competency, Cultural Awareness and Ethics are taught.  In these courses, recruits learn about the communities they serve and the cultural affiliations within these communities.  Recruits are trained to recognize cultural differences and to be respectful and responsive to the beliefs, practices and cultural needs of different people with diverse backgrounds.  </t>
  </si>
  <si>
    <t>9225 South 68th St</t>
  </si>
  <si>
    <t>Improves climate resiliency (pervious pavement improves stormwater management and reduces flooding risks). No impact on emissions.</t>
  </si>
  <si>
    <t>03_Improves climate resiliency (pervious pavement improves stormwater management and reduces flooding risks). No impact on emissions.</t>
  </si>
  <si>
    <t>JANSSEN, P.E., BRILL</t>
  </si>
  <si>
    <t>CJF IN-PERSON VISITATION</t>
  </si>
  <si>
    <t xml:space="preserve">YES__Please provide a brief listing of options/alternatives researched and why the option your are requesting for this Cost Est is the best alternative:  Video visitation is the securest and safest option for visitation. It provides an easier option to record and review conversations. Also, there is almost zero opportunity to share contraband. 
The best alternative would be non-contact in-person visitation in conjunction with video visitation.  </t>
  </si>
  <si>
    <t>949 N 9th St, Milwaukee, WI 53233</t>
  </si>
  <si>
    <t>00_0</t>
  </si>
  <si>
    <t xml:space="preserve">The scope of work includes designing and creating construction documents for the CJF-In-Person Visitation based on the currently funded feasibility study. Design likely to include electrical work, painting, flooring, drop ceiling replacement, communication upgrades, security enhancements, and structural upgrades. </t>
  </si>
  <si>
    <t>Brian.Barkow@milwaukeecountywi.gov</t>
  </si>
  <si>
    <t>02__YES__Annual financial impact includes: Increase in annual operating cost of approximately $15,000.</t>
  </si>
  <si>
    <t>9225 South 68th Street Franklin, WI</t>
  </si>
  <si>
    <t>CARRION / GWYN WHEELER</t>
  </si>
  <si>
    <t>05</t>
  </si>
  <si>
    <t>TRAINING ACADEMY - HVAC AND PLUMBING REPLACEMENTS</t>
  </si>
  <si>
    <t>YES__Project charter TA HVAC Plumbing Replacements WOO16801</t>
  </si>
  <si>
    <t>10__Safety-Risk Issue(s) Addressed:  This project supports our mission to ensure public safety by ensuring the Training Academy is safe for public use and maintained on schedule. Allow for appropriate room temperatures.</t>
  </si>
  <si>
    <t>Reduces emissions (new condensing boilers will reduce energy use). No impact on climate resiliency.</t>
  </si>
  <si>
    <t>03_Reduces emissions (new condensing boilers will reduce energy use). No impact on climate resiliency.</t>
  </si>
  <si>
    <t>MEHTA, BRILL, WOHLT</t>
  </si>
  <si>
    <t xml:space="preserve">05__Primary Asset Zip Code: Countywide__Total Pop Srvd: 100__Minority Pop Srvd: 100__Addresses Racial Equity by: This project positively supports racial equity by 2A determine what, where, and how we deliver services to advance health equity. This camera project would include deployable camera systems that are a cost effective and valuable tool for public safety and law enforcement. When events warrant the need for 24/7 monitoring, these systems provide an extra set of “eyes” for law enforcement with “real-time” access to live video.  Proactive hot-spot policing prevents over-policing of areas. The Milwaukee County Sheriff’s Office has had success in solving multiple crimes aided by video footage, such as sexual assaults, thefts, and violent crimes and homicides. Camera systems do not have a racial bias when recording.  This camera system will attract more county residents to the county parks/facilities for leisure activities which would lead to more resources spent at county attractions and events.   </t>
  </si>
  <si>
    <t>The scope of work includes the purchase of three new camera trailers that align with current trailer specifications as defined by the Sheriff's Office to meet their business needs.  Trailers are custom built per specifications and arrive fully configured and ready for deployment.</t>
  </si>
  <si>
    <t>YES__Supporting document uploaded WR021001 Project charter Training Track (EVOC)</t>
  </si>
  <si>
    <t>9225 S 68th Street</t>
  </si>
  <si>
    <t>RAMIREZ, BRILL</t>
  </si>
  <si>
    <t>WR021601</t>
  </si>
  <si>
    <t>CJF - CAMERA REPLACEMENTS</t>
  </si>
  <si>
    <t>X2038/X4744</t>
  </si>
  <si>
    <t>andrew.carrion@milwaukeecountywi.gov</t>
  </si>
  <si>
    <t>YES__Please provide a brief listing of options/alternatives researched and why the option your are requesting for this Cost Est is the best alternative:  The alternative would be to increase personnel within each building or use overtime to patrol the additional areas proposed.  This is not cost effective because the labor resources are not available and exceed the cost of updating the camera system.</t>
  </si>
  <si>
    <t xml:space="preserve">02__YES__Annual financial impact includes: Increase in annual operating costs of approximately $50,000 for support and maintenance of camera system and related monitoring software.  </t>
  </si>
  <si>
    <t>05__Primary Asset Zip Code: 53233__Total Pop Srvd: 100__Minority Pop Srvd: 100__Addresses Racial Equity by: This project positively supports racial equity by 2A determine what, where, and how we deliver services to advance health equity. This camera project would lead to faster response times and higher rates of suspect apprehension with indisputable video evidence for convictions.  A more robust camera system decreases response times to incidents, decreases conflict escalation, decreases use of force and decreases illegal activity.</t>
  </si>
  <si>
    <t>949 N 9th Street, Milwaukee, WI 53233</t>
  </si>
  <si>
    <t>9010</t>
  </si>
  <si>
    <t>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t>
  </si>
  <si>
    <t>01_Each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t>
  </si>
  <si>
    <t>The scope of the work includes the construction phase of the project's design.</t>
  </si>
  <si>
    <t>03__YES__Category 2 = Addresses Assets anticipated to fail within the next 12 - 24 months__Deferred Maint issues addressed by project: This roadway has been crack filled and patched multiple times, and reactionary repairs are becoming less viable as the overall condition of the parkway deteriorates. Full reconstruction is necessary as the pavement has a failed condition rating.</t>
  </si>
  <si>
    <t>The scope of work includes the construction of the design.</t>
  </si>
  <si>
    <t>ELIEZER RAMIREZ, BRILL</t>
  </si>
  <si>
    <t xml:space="preserve">All parking lot projects are evaluated for footprint reduction to reduce maintenance, decrease urban heat island effects and discourage stormwater runoff. New construction requires adherence to updated regulations for stormwater management including reduction of total suspended solids and compliance with the County's MS4 permit. All previous phases of this project incorporated green infrastructure to reduce/prevent flooding and contaminated stormwater runoff into lake Michigan. </t>
  </si>
  <si>
    <t xml:space="preserve">01_All parking lot projects are evaluated for footprint reduction to reduce maintenance, decrease urban heat island effects and discourage stormwater runoff. New construction requires adherence to updated regulations for stormwater management including reduction of total suspended solids and compliance with the County's MS4 permit. All previous phases of this project incorporated green infrastructure to reduce/prevent flooding and contaminated stormwater runoff into lake Michigan. </t>
  </si>
  <si>
    <t>CLIFTON JANSSEN, P.E., BRILL</t>
  </si>
  <si>
    <t xml:space="preserve">All hardscape projects in Milwaukee County Parks are evaluated for reduction in footprint. New construction will require adherence to stormwater regulations to reduce total suspended solids (TSS) and conform to the MS4 permit for the county. These changes will prevent stormwater runoff and/or treat it before it reaches the storm sewer system which relieves flooding and improves the quality of the water that returns to local rivers/streams. </t>
  </si>
  <si>
    <t xml:space="preserve">01_All hardscape projects in Milwaukee County Parks are evaluated for reduction in footprint. New construction will require adherence to stormwater regulations to reduce total suspended solids (TSS) and conform to the MS4 permit for the county. These changes will prevent stormwater runoff and/or treat it before it reaches the storm sewer system which relieves flooding and improves the quality of the water that returns to local rivers/streams. </t>
  </si>
  <si>
    <t>YES__A&amp;E Project Charter https://milwaukeecountywi.sharepoint.com/:f:/r/sites/CapitalPlanning-Parks/Shared%20Documents/Parks/WP070602-South%20Shore%20Breakwater-South%20Segment?csf=1&amp;web=1&amp;e=bxDPbx</t>
  </si>
  <si>
    <t xml:space="preserve">YES__Construction activities and collection of data will require seasonally appropriate conditions. </t>
  </si>
  <si>
    <t xml:space="preserve">05__Safety-Risk Issue(s) Addressed:  Conditions at Bay View Park, immediately behind the south segment of the South Shore Breakwater, are deteriorating at a dangerous rate of land loss. Hazards to park users exist all along the top of the bluff, see supporting document photos. Only through stabilization of the bluff toe will the hazard be resolved. </t>
  </si>
  <si>
    <t xml:space="preserve">03__YES__Category 2 = Addresses Assets anticipated to fail within the next 12 - 24 months__Deferred Maint issues addressed by project: The south segment of breakwater is aging and it's condition is deteriorating. Voids are appearing in the breakwater over time, which consequently will cause less protection for the shoreline assets. Shoreline assets such as the bluffs at Bay View Park are weathering and eroding, causing damage to the Park and safety hazards to assets on top of the bluffs. </t>
  </si>
  <si>
    <t>The requested capital project protects the shoreline assets at Bay View Park and adjacent properties from waves and severe storms that have caused continued bluff erosion.</t>
  </si>
  <si>
    <t>01_The requested capital project protects the shoreline assets at Bay View Park and adjacent properties from waves and severe storms that have caused continued bluff erosion.</t>
  </si>
  <si>
    <t>MAX SAICHEK</t>
  </si>
  <si>
    <t>The scope of the work includes the construction of the design.</t>
  </si>
  <si>
    <t>BROWN DEER TENNIS &amp; PICKLEBALL</t>
  </si>
  <si>
    <t>YES__https://milwaukeecountywi.sharepoint.com/sites/CapitalPlanning-Parks/Shared%20Documents/Forms/AllItems.aspx?id=%2Fsites%2FCapitalPlanning%2DParks%2FShared%20Documents%2FParks%2FWP075101%2DBrown%20Deer%20Tennis%20%26%20Pickleball&amp;viewid=70f72677%2D3315%2D4ea8%2D84cc%2Dd7a61d3287c7</t>
  </si>
  <si>
    <t>05__YES__Category 1 = Immediately Addresses Failing Assets__Deferred Maint issues addressed by project: The existing tennis courts are currently unplayable and have been closed to the public due to safety concerns.</t>
  </si>
  <si>
    <t>JANSSEN P.E., BRILL</t>
  </si>
  <si>
    <t>TOOMSEN, BRILL</t>
  </si>
  <si>
    <t>02__YES__Annual financial impact includes: Replacement of the playground and its surfacing will allow Parks Operations and Trades staff to focus staff hours and operating budget resources elsewhere in the Parks system rather than on surfacing and equipment repairs.</t>
  </si>
  <si>
    <t>03__YES__Category 2 = Addresses Assets anticipated to fail within the next 12 - 24 months__Deferred Maint issues addressed by project: The playground has maximized its useful life and requires replacement.</t>
  </si>
  <si>
    <t>3717 W. Howard Ave.</t>
  </si>
  <si>
    <t>BRILL, CONCORD</t>
  </si>
  <si>
    <t>YES__Please provide a brief listing of options/alternatives researched and why the option your are requesting for this Cost Est is the best alternative:  Due to the age and condition of the roofing systems, replacement is the most cost-effective option. These building assets are relied upon for public and revenue generating activities and operations in the Parks system.</t>
  </si>
  <si>
    <t>02__YES__Annual financial impact includes: Investing in new roofing systems will eliminate O&amp;M costs and service requests for continuous, temporary and ongoing repairs.</t>
  </si>
  <si>
    <t>YES__A&amp;E Project Charter https://milwaukeecountywi.sharepoint.com/:w:/r/sites/CapitalPlanning-Parks/Shared%20Documents/Parks/WP078701%20PARKS%20SOUTH%20REGION%20ROOF%20REPLACEMENTS/Project%20Charter%20WP078701%20Parks%20South%20Region%20Roof%20Replacements.docx?d=wb51bd39800404314adbcc75d95f781dd&amp;csf=1&amp;web=1&amp;e=oVbxNR</t>
  </si>
  <si>
    <t>YES__Specific weather conditions will be necessary for certain aspects of roofing work.</t>
  </si>
  <si>
    <t>03__YES__Category 2 = Addresses Assets anticipated to fail within the next 12 - 24 months__Deferred Maint issues addressed by project: The buildings and roofing systems identified in this project are each well beyond their useful life, and leaks are causing continuous and ongoing damage to interior spaces.</t>
  </si>
  <si>
    <t>901 S 92nd Street</t>
  </si>
  <si>
    <t>MCKINLEY MARINA PARKING LOT REPLACEMENT – CENTER SECTION</t>
  </si>
  <si>
    <t>NO__Please provide an explanation of why alternative options were not researched:  As an existing asset that is relied upon by marina users, recreational lakefront users, and event participants, replacement is the only option. Due to the age and condition of the parking area, full replacement is also the most cost-effective option.</t>
  </si>
  <si>
    <t>YES__https://milwaukeecountywi.sharepoint.com/:f:/r/sites/CapitalPlanning-Parks/Shared%20Documents/Parks/WP079601_MCKINLEY%20MARINA%20PARKING%20LOT%20REPLACEMENT%20-%20CENTER%20SECTION?csf=1&amp;web=1&amp;e=Ogq2Ai</t>
  </si>
  <si>
    <t>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t>
  </si>
  <si>
    <t>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t>
  </si>
  <si>
    <t>NA-N/A</t>
  </si>
  <si>
    <t>YES__Please provide a brief listing of options/alternatives researched and why the option your are requesting for this Cost Est is the best alternative:  Multiple routes and options for the course improvements were considered. Only alternatives would be divesting of entire resource or only replacing in-kind without improving course circulation or safety.</t>
  </si>
  <si>
    <t xml:space="preserve">Currently the irrigation system at Whitnall breaks down regularly with leaks wasting water and energy. Additionally new irrigation systems can be controlled remotely and even connected to sensors that will register that it has rained and it is not necessary to irrigate. </t>
  </si>
  <si>
    <t xml:space="preserve">01_Currently the irrigation system at Whitnall breaks down regularly with leaks wasting water and energy. Additionally new irrigation systems can be controlled remotely and even connected to sensors that will register that it has rained and it is not necessary to irrigate. </t>
  </si>
  <si>
    <t xml:space="preserve">YES__Please provide a brief listing of options/alternatives researched and why the option your are requesting for this Cost Est is the best alternative:  Repairs to the existing bridge were discussed. However, the inspections indicated that the repair work would be extensive and subject to potential unknown conditions and would have a relatively short life span. The bridge currently is wide enough to carry vehicles, but has been closed to vehicular traffic for years due to reconfiguration of roadways in the park and concern over the structural integrity of the bridge for vehicular use. The project can reduce the bridge in width to accommodate pedestrian traffic only, thereby significantly reducing the project cost while maintaining its functionality. The reconstructed bridge can incorporate the existing steel arches and other historical aspects of the bridge. It is anticipated the stone abutments can be rehabilitated to restore structural integrity and appearance. </t>
  </si>
  <si>
    <t>YES__A&amp;E Project Charter https://milwaukeecountywi.sharepoint.com/:w:/r/sites/CapitalPlanning-Parks/Shared%20Documents/Parks/WP052301-Lake%20Park%20Steel%20Arch%20Bridge/Project%20Charter%20Lake%20Park%20Steel%20Arch%20Bridge%20WP052301.docx?d=wa3180f4acacc45508e6c609cc44851c7&amp;csf=1&amp;web=1&amp;e=dlV1gz</t>
  </si>
  <si>
    <t>03__YES__Category 2 = Addresses Assets anticipated to fail within the next 12 - 24 months__Deferred Maint issues addressed by project: Funding for this bridge project has been requested and recommended for several years. Inspections have resulted in a recommendation for complete rehabilitation or replacement due to the age and condition of the bridge.</t>
  </si>
  <si>
    <t>WP082401</t>
  </si>
  <si>
    <t xml:space="preserve">LITTLE MENOMONEE RIVER TRAIL EXT (COUNTY LINE - GOOD HOPE) </t>
  </si>
  <si>
    <t>YES__Please provide a brief listing of options/alternatives researched and why the option your are requesting for this Cost Est is the best alternative:  The 2023 Northwest Trails Connection Plan studied and ranked the highest trail connection needs, and also created a priority order for project implementation.</t>
  </si>
  <si>
    <t>YES__https://milwaukeecountywi.sharepoint.com/:w:/r/sites/CapitalPlanning-Parks/_layouts/15/Doc.aspx?sourcedoc=%7B739E9BFF-AF76-4CEE-9A17-5471756A9AA2%7D&amp;file=Project%20Charter%20WP082401%20Little%20Menomonee%20River%20Trail%20Extension%20(County%20Line%20%E2%80%93%20Good%20Hope).docx&amp;action=default&amp;mobileredirect=true</t>
  </si>
  <si>
    <t>North Granville, Milwaukee, Wisconsin</t>
  </si>
  <si>
    <t>By providing trail network expansions, residents will have more opportunities for traveling and commuting in ways that reduce overall carbon emissions in Milwaukee County.</t>
  </si>
  <si>
    <t>03_By providing trail network expansions, residents will have more opportunities for traveling and commuting in ways that reduce overall carbon emissions in Milwaukee County.</t>
  </si>
  <si>
    <t>WP056901</t>
  </si>
  <si>
    <t>NEW SERVICE BLDG AND SRVC YARD - WASHINGTON PARK</t>
  </si>
  <si>
    <t>NO__Please provide an explanation of why alternative options were not researched:  As a maintenance and support facility for a regional park and seven additional satellite parks replacement is the only viable option.</t>
  </si>
  <si>
    <t>YES__https://milwaukeecountywi.sharepoint.com/:w:/r/sites/CapitalPlanning-Parks/_layouts/15/Doc.aspx?sourcedoc=%7BF7C4A425-C7D6-4887-8AC7-28E624468D6F%7D&amp;file=WP56901%20Washington%20Park%20Service%20Yard%20-%20Draft%20Charter.docx&amp;action=default&amp;mobileredirect=true</t>
  </si>
  <si>
    <t>YES__Projects can be phased and operations can be shifted to accommodate construction.</t>
  </si>
  <si>
    <t>Modernization of building materials and systems will yield a more sustainable work site. Alternative energy sources for site operation have been included in the design.</t>
  </si>
  <si>
    <t>03_Modernization of building materials and systems will yield a more sustainable work site. Alternative energy sources for site operation have been included in the design.</t>
  </si>
  <si>
    <t>1914</t>
  </si>
  <si>
    <t>02__Primary Asset Zip Code: 53202__Total Pop Srvd: 444000__Minority Pop Srvd: 157000__Addresses Racial Equity by: The War Memorial Center’s educational programs are designed to help students and the general public understand the significance of military service and the history behind the War Memorial Center. Students and visitors learn how local history is directly connected to our United States, and military history through the courage and sacrifice of service members and their families.  Our exhibits and programs engage members of Milwaukee County, including the Black, Latino and Asian community.  Our African American Veteran and Latino Veteran exhibits are two specific educational elements here at the War Memorial Center that focuses on celebrating stories of honor, integrity and sacrifice intended to inspire and lift up students of all ages and racial background. The population/customers shown above are the combined War Memorial Center and the Milwaukee Art Museum's number for each section.</t>
  </si>
  <si>
    <t>WU030201</t>
  </si>
  <si>
    <t>WMC CONDO AGRMNT-EXT PEDESTAL-CONCRETE REPAIR AND REPLACE</t>
  </si>
  <si>
    <t xml:space="preserve">414.273.5533 </t>
  </si>
  <si>
    <t>YES__Please provide a brief listing of options/alternatives researched and why the option your are requesting for this Cost Est is the best alternative:  Repair costs now will prevent replacement costs if this project is not completed in a reasonable period of time.  Patchwork maintenance may extend and delay the need for repair, however that was already accomplished just over 5-years ago.</t>
  </si>
  <si>
    <t>02__YES__Annual financial impact includes: Exterior repairs of the War Memorial Center will have no impact on the annual operating costs of the Center.  The only way this would impact is if the area outside of the Center were to remain closed and rentals were not able to occur.  That would impact revenue, not costs.</t>
  </si>
  <si>
    <t>YES__Exterior work on a historic building will require some consideration for weather conditions outside</t>
  </si>
  <si>
    <t>10__Safety-Risk Issue(s) Addressed:  Sections of concrete are falling from the elevated "pedestal" exterior areas of the cantilevered War Memorial Center.  The area below the east end of this section is currently marked off, however there are other areas that will impact pubic walkway areas under the Eero Saarinen building.</t>
  </si>
  <si>
    <t xml:space="preserve">00__Safety-Risk Issue(s) Addressed:  Temporary fixes may address this safety hazard and extend out major costs to repair if addressed in the next year.  </t>
  </si>
  <si>
    <t>YES__Board File: 16-229__SD Uploaded: YES__Detail:  Please see (PDF) page 53, Row 4 (in the table) for file SD_WMC Cond Declaration Executed 12-2017.
Please see first tab Row 7 (in the table) for file SD_WMC Condo Agreement 2017.</t>
  </si>
  <si>
    <t>05__YES__Category 1 = Immediately Addresses Failing Assets__Deferred Maint issues addressed by project: Concrete scaling has been occurring over the past 5-years, mostly due to deferred maintenance.  The source of water intrusion was to be fixed in a 2017 roof repair project which was approved, and completed in 2021.  Due to budget overruns because of the delayed project completion, the repairs were removed from the roof project to save money, that would have address this problem.</t>
  </si>
  <si>
    <t xml:space="preserve">750 N. Lincoln Memorial Drive </t>
  </si>
  <si>
    <t>WU030103</t>
  </si>
  <si>
    <t>WMC SAARINEN FREIGHT ELEVATOR</t>
  </si>
  <si>
    <t>10__Safety-Risk Issue(s) Addressed:  This elevator is a safety hazard because of the clamshell type of door closing system controls. Just before the door closes, a bell rings and if you’re not out of the way you’ll get struck on the head. The elevator is very unreliable because of its age</t>
  </si>
  <si>
    <t>03__YES__Category 2 = Addresses Assets anticipated to fail within the next 12 - 24 months__Deferred Maint issues addressed by project: According to the 2013 Development agreement between the Art Museum and Milwaukee county this elevator and six others we’re supposed to be modernized as part of the agreement and was part of the original RFP. After the bids were received, it was determined that the project was over budget and the small Freight elevator was eliminated from the project to be completed in a later budget cycle which has not happened yet.</t>
  </si>
  <si>
    <t>9551</t>
  </si>
  <si>
    <t>KEVIN LENIUS</t>
  </si>
  <si>
    <t>CLERK Total</t>
  </si>
  <si>
    <t xml:space="preserve">The scope of work includes procurement and installation of cellular based surveillance cameras to be placed along the lakefront south of the water plant along Lake Michigan Drive to the north of McKinnley Marina.  This would include new camera poles, solar panels, batteries, cellular modems and muli-lens cameras.  The cellular modems would connect back to the county network through an IPSec Tunnel so the cameras can be viewed over the current video management software.  Recordings would be maintained locally inside the housing using high capacity SD Memory cards and video can be live streamed for active surveillance.  </t>
  </si>
  <si>
    <t>Withdrawn by REQ DEPT</t>
  </si>
  <si>
    <t>4311_CRC (FORMERLY HOC)</t>
  </si>
  <si>
    <t>CRC (FORMERLY HOC)</t>
  </si>
  <si>
    <t>MICHAEL BICKERSTAFF</t>
  </si>
  <si>
    <t>PF_WJ012101_CRC 600 &amp; 400 BED DORMITORY ROOF.XLSM</t>
  </si>
  <si>
    <t>PF_WG004001-VEL PHILLIPS - SECURE COURTROOM (CHILDRENS COURT).XLSM</t>
  </si>
  <si>
    <t>STEPHANIE GARBO</t>
  </si>
  <si>
    <t>STEVEN DELGADO</t>
  </si>
  <si>
    <t>PF_WG003701_FACILITIES WEST (LAPHAM) ROOF REPLACEMENT.XLSM</t>
  </si>
  <si>
    <t>PF_WV004401_MITCHELL PARK LIFT STATION UPGRADE.XLSM</t>
  </si>
  <si>
    <t>TIM DETZER</t>
  </si>
  <si>
    <t>PF_WD020201_WIL-O-WAY UNDERWOOD - NEW SPLASH PAD.XLSM</t>
  </si>
  <si>
    <t>PF_WI021301_CITYWORKS APPLICATION – (SAAS) MIGRATION.XLSM</t>
  </si>
  <si>
    <t>BRITTANY BERTSCH</t>
  </si>
  <si>
    <t>PF_WT016701_CONCRETE YARD AND PARKING LOT REPLACEMENT - HILLSIDE SITE - FLEET MAINT BLDG.XLSM</t>
  </si>
  <si>
    <t>PF_WT016802_BUS LIFTS (2) KK SITE - MAINT BUILDING - PHASE 2.XLSM</t>
  </si>
  <si>
    <t>PF_WT016901_ROOF REPLACEMENT - FDL SITE - MAINT BUILDING.XLSM</t>
  </si>
  <si>
    <t>PF_WT017201_REPLACEMENT OF UNDERGROUND FUEL TANKS FDL.XLSM</t>
  </si>
  <si>
    <t>PF_WT017001_ROOF REPLACEMENT - KK SITE - MAINT AND OPERATIONS BUILDINGS.XLSM</t>
  </si>
  <si>
    <t>PF_WA043901_MKE PAGING SYSTEM REPLACEMENT.XLSM</t>
  </si>
  <si>
    <t>PF_WF055701_FLEET STORAGE TANK SYSTEM REPLACEMENT.XLSM</t>
  </si>
  <si>
    <t>PF_WH026801_S. 76TH ST. (CTH U)-W. LAYTON AVE. TO W. HOWARD AVE. RECONST.XLSM</t>
  </si>
  <si>
    <t>PF_WH026101_S 76TH ST. (CTH U)-S CREEK VIEW CT TO W HIGH ST.XLSM</t>
  </si>
  <si>
    <t>KINNYETTA PATTERSON - OEM 911 COMMUNICATIONS DIRECTOR</t>
  </si>
  <si>
    <t>PF_WQ021201_911 CAD REPLACEMENT – OEM.XLSM</t>
  </si>
  <si>
    <t>PF_WR021201_TRAINING ACADEMY AND PARKING LOT REPLACEMENT.XLSM</t>
  </si>
  <si>
    <t>CAPTAIN WRONSKI/PAT CARRAVETTA</t>
  </si>
  <si>
    <t>PF_WR020501_LAKEFRONT CAMERAS AND VIDEO ANALYTICS.XLSM</t>
  </si>
  <si>
    <t>BRIAN BARKOW/ANDY CARRION</t>
  </si>
  <si>
    <t>PF_WR020601_TRAINING ACADEMY - SECURITY IMPROVEMENTS.XLSM</t>
  </si>
  <si>
    <t>CAPTAIN SARAH WRONSKI</t>
  </si>
  <si>
    <t>PF_WR020701_TRAINING ACADEMY - HVAC AND PLUMBING REPLACEMENTS.XLSM</t>
  </si>
  <si>
    <t>PF_WR020901_CAMERA TOWERS AND TRAILER SYSTEMS.XLSM</t>
  </si>
  <si>
    <t>CAPTAIN CARLSON/PAT CARRAVETTA</t>
  </si>
  <si>
    <t>PF_WR021001_TRAINING TRACK (EVOC) – SHERIFF TRAINING ACADEMY.XLSM</t>
  </si>
  <si>
    <t>SARAH WRONSKI/PAT CARRAVETTA</t>
  </si>
  <si>
    <t>PF_WR021601_CJF - CAMERA REPLACEMENTS.XLSM</t>
  </si>
  <si>
    <t>ANDY CARRION/PAT CARRAVETTA</t>
  </si>
  <si>
    <t>PF_WP075901_GRANT PARK ROADWAY RECONSTRUCTION HAWTHORNE TO PICNIC AREA 5.XLSM</t>
  </si>
  <si>
    <t>PF_WP057001_MCKINLEY PARKING LOTS - PHASE 3.XLSM</t>
  </si>
  <si>
    <t>PF_WP062601_COOL WATERS OVERFLOW PARKING LOT &amp; SERVICE YARD.XLSM</t>
  </si>
  <si>
    <t>PF_WP075101_BROWN DEER TENNIS &amp; PICKLEBALL.XLSM</t>
  </si>
  <si>
    <t>PF_WP075601_ZABLOCKI PLAYGROUND RECONSTRUCTION.XLSM</t>
  </si>
  <si>
    <t>PF_WP078701_PARKS SOUTH REGION ROOF REPLACEMENTS.XLSM</t>
  </si>
  <si>
    <t>PF_WP079301_LAFOLLETTE PARK COURT AND SITE IMPROVEMENTS.XLSM</t>
  </si>
  <si>
    <t>PF_WP079601_MCKINLEY MARINA PARKING LOT REPLACEMENT – CENTER SECTION.XLSM</t>
  </si>
  <si>
    <t>PF_WP054501_WHITNALL GOLF COURSE IRRIGATION.XLSM</t>
  </si>
  <si>
    <t>PF_WP052301_LAKE PARK STEEL ARCH BRIDGE.XLSM</t>
  </si>
  <si>
    <t>PF_WP082401_LITTLE MENOMONEE RIVER TRAIL EXT (COUNTY LINE - GOOD HOPE).XLSM</t>
  </si>
  <si>
    <t>PF_WP056901_NEW SERVICE BLDG AND SRVC YARD - WASHINGTON PARK.XLSM</t>
  </si>
  <si>
    <t>PF_WU030201_WMC CONDO AGRMNT-EXT PEDESTAL-CONCRETE REPAIR AND REPLACE.XLSM</t>
  </si>
  <si>
    <t>PF_WU030103_WMC SAARINEN FREIGHT ELEVATOR.XLSM</t>
  </si>
  <si>
    <t>VERA WESTPHAL (BUDGET) MATTHEW HASEMAN (PROJECT)</t>
  </si>
  <si>
    <t>CRC (FORMERLY HOC) Total</t>
  </si>
  <si>
    <t>2-Go the the Capital and IT SharePoint site and open the 3_EXCEL REPORTING TOOL.xlsm fle</t>
  </si>
  <si>
    <t xml:space="preserve"> </t>
  </si>
  <si>
    <t>~ Once completed, hide the PF_QUERY in the 3_EXCEL REPORTING TOOL.xlsm file.</t>
  </si>
  <si>
    <t>Prj Count</t>
  </si>
  <si>
    <t>Bond</t>
  </si>
  <si>
    <t>Cash</t>
  </si>
  <si>
    <t>Non-County</t>
  </si>
  <si>
    <t>Bond + Cash</t>
  </si>
  <si>
    <t>ALL PRJS:</t>
  </si>
  <si>
    <t>SELECTED PRJS:</t>
  </si>
  <si>
    <t>As a % of ALL PRJS:</t>
  </si>
  <si>
    <t>&lt;---Make sure this is selected as NO</t>
  </si>
  <si>
    <t>ADMIN Directions:</t>
  </si>
  <si>
    <t>*Select NO for cell B12 to remove any projects that have been withdrawn and not offically requested by the DEPT as of the July 15 Statutory Deadline</t>
  </si>
  <si>
    <t>*Be sure to REFRESH this pivot table once the DATA DL tab has been updated</t>
  </si>
  <si>
    <t>*Filter OUT the AIRPORT in cell A15</t>
  </si>
  <si>
    <t>*Filter IN only the AIRPORT in cell A15</t>
  </si>
  <si>
    <t>*NOTE:  Do NOT make any other changes to this table as it is used in the Summary Report tab for the dynamic tables in ROWS 5-9 for the AIR projects</t>
  </si>
  <si>
    <t>*NOTE:  Do NOT make any other changes to this table as it is used in the Summary Report tab for the dynamic tables in ROWS 5-9 for the NON_AIR projects</t>
  </si>
  <si>
    <t>1-Unhide and update the DATA DL_AIR and the DATA DL_NOAIR tabs</t>
  </si>
  <si>
    <t>~Clear all data in the tabs as it will get new data pasted in from Step 2 below</t>
  </si>
  <si>
    <t>~Unhide the PF_QUERY tab in that file, Copy the entire tab, then Past the entire tab into the DATA DL_AIR in this file</t>
  </si>
  <si>
    <t>~Filter all NON AIRPORT projects and then delete those rows so that only AIRPORT projects remain</t>
  </si>
  <si>
    <t>~Unhide the PF_QUERY tab in that file, Copy the entire tab, then Past the entire tab into the DATA DL_NOAIR in this file</t>
  </si>
  <si>
    <t>~Filter all AIRPORT projects and then delete those rows so that only NON-AIRPORT projects remain</t>
  </si>
  <si>
    <t>~REFRESH the pivot table in the SUMMARY REPORT tabs (AIR and NONAIR) in this file</t>
  </si>
  <si>
    <t>~Make sure the $s in this pivot tables match the one in the 3_EXCEL REPORTING TOOL pivot table</t>
  </si>
  <si>
    <t>~ Once completed, hide the DATA_DL tabs in this file</t>
  </si>
  <si>
    <t xml:space="preserve">__Adopted Board File: __Agreement(s) Uploaded: __Partners and nature of Agreement(s): __Next Board cycle if agreement(s) not yet adopted: </t>
  </si>
  <si>
    <t>ERICA GOBLET/VINCE MASTERSON</t>
  </si>
  <si>
    <t>erica.goblet@milwaukeecountywi.gov</t>
  </si>
  <si>
    <t xml:space="preserve">YES__Board File: 24-940__SD Uploaded: YES__Detail:  County Board approved term sheet and agreement negotiations in file 24-940 for CA and VT building transition to CAVT and FOVT based on initial County contributions towards operating and capital needs to the CAVT and FOVT. </t>
  </si>
  <si>
    <t>VINCE MASTERSON/ERICA GOBLET (BASED ON PROPOSED TERM SHEET FUNDING ALLOCATIONS)</t>
  </si>
  <si>
    <t>2029-3</t>
  </si>
  <si>
    <t>VINCE MASTERSON (BASED ON PROPOSED TERM SHEET FUNDING ALLOCATIONS)</t>
  </si>
  <si>
    <t>2028-3</t>
  </si>
  <si>
    <t>2029-1</t>
  </si>
  <si>
    <t>03__YES__See Page 182 of the CAPITAL IMPROVEMENTS FIVE-YEAR CAPITAL IMPROVEMENT PROGRAM 2024 - 2028</t>
  </si>
  <si>
    <t xml:space="preserve">YES__Please provide a brief listing of options/alternatives researched and why the option your are requesting for this Cost Est is the best alternative:  Minor repairs have been done over the last five years, but it is coming time where major repairs / upgrades are becoming necessary.  The leaks and repairs are becoming more frequent as time moves on. Evaluated repair vs. replace. Beyond repair. </t>
  </si>
  <si>
    <t>10__Safety-Risk Issue(s) Addressed:  Failure to proceed with this project presents significant safety, operational, and financial risks that could jeopardize the integrity of the facility. Prolonged leakage increases the likelihood of electrical shorts and fire hazards, posing a potentially fatal risk, while also accelerating structural deterioration that may lead to costly repairs or even collapse in compromised areas. Additionally, moisture buildup fosters mold growth, which can spread through the HVAC system, threatening the health of individuals, particularly those with asthma, allergies, or weakened immune systems. Operationally, vital spaces including the commercial kitchen, training areas, and laundry services face potential disruption, impacting essential services and community programs. The Family Center may also be at risk if the leaks expand. Without immediate intervention, ongoing maintenance costs will rise as frequent temporary fixes become necessary. A detailed 151-page report underscores the urgency of the situation, backed by photographic evidence identifying numerous concerns. The project also includes replacing parapet metal flashing while ensuring proper coordination with existing rooftop equipment. Timely action is critical to maintaining the facility’s longevity and ensuring a safe environment for all stakeholders.</t>
  </si>
  <si>
    <t>02__Primary Asset Zip Code: 53132__Total Pop Srvd: 30843__Minority Pop Srvd: 26217__Addresses Racial Equity by: This project is an investment in the Milwaukee County's commitment to equity, safety, and fiscal responsibility. These roofs, which are in urgent need of repair, are essential to maintaining safe housing and the uninterrupted operation of key services, including the kitchen. The facility itself is designed not merely as a punitive space but as a supportive environment that fosters personal development, community reintegration, and long-term public safety. Given that the majority of the population served is from minority communities, any disruption to these services would directly undermine the County's broader equity, health, and safety goals. By addressing this issue proactively, the County ensures the continuity of vital services, supports resident job training programs, and aligns with TBE and DBE participation goals. This investment not only reduces long-term maintenance costs but also provides economic opportunities for underrepresented contractors, reinforcing the County's dedication to inclusion and equity. Ultimately, the roof replacement project is a strategic step toward preserving service continuity, advancing workforce training, and fostering transformative support for underserved populations.</t>
  </si>
  <si>
    <t>Replacing the CRC 600 &amp; 400 Bed Dormitory roofs is one way to help lower the county’s emissions and strengthen its climate resilience. Modern, eco-friendly roofing systems help minimize disruption during extreme weather events by offering greater durability and structural integrity. These upgrades reduce strain on buildings, safeguard assets from flooding, and contribute to lower energy bills by improving insulation and energy efficiency. Environmentally conscious options such as Built-Up Roofing (BUR), metal roofing, and solar shingles offer distinct advantages. BUR systems are fire-retardant, highly impact-resistant, and require minimal maintenance. Metal roofs are long-lasting—some lasting up to 70 years—and can be designed to replicate traditional materials, offering both strength and aesthetic appeal. Solar shingles not only reduce electricity costs but also provide a modern, lightweight solution. By investing in these roofing technologies, the county can ensure its buildings are better protected against climate-related challenges while contributing to long-term sustainability goals and lowering its overall carbon footprint.</t>
  </si>
  <si>
    <t>01_Replacing the CRC 600 &amp; 400 Bed Dormitory roofs is one way to help lower the county’s emissions and strengthen its climate resilience. Modern, eco-friendly roofing systems help minimize disruption during extreme weather events by offering greater durability and structural integrity. These upgrades reduce strain on buildings, safeguard assets from flooding, and contribute to lower energy bills by improving insulation and energy efficiency. Environmentally conscious options such as Built-Up Roofing (BUR), metal roofing, and solar shingles offer distinct advantages. BUR systems are fire-retardant, highly impact-resistant, and require minimal maintenance. Metal roofs are long-lasting—some lasting up to 70 years—and can be designed to replicate traditional materials, offering both strength and aesthetic appeal. Solar shingles not only reduce electricity costs but also provide a modern, lightweight solution. By investing in these roofing technologies, the county can ensure its buildings are better protected against climate-related challenges while contributing to long-term sustainability goals and lowering its overall carbon footprint.</t>
  </si>
  <si>
    <t>5/30/25</t>
  </si>
  <si>
    <t>Due to the increased number of serious cases being heard at the Vel Phillips Juvenile Justice Facility there has been an increase in safety risks as there is not a secure courtroom. The courtrooms are small and do not provide a (security) divide for the respective parties. Certain cases are also statutorily open to the public and media and the current courtrooms cannot appropriately accommodate these requirements. There has been an increase in safety and security incidents that have occurred in the courtrooms due to the inadequate space. The cases require more deputies to staff the cases and also be available to respond if/when an incident occurs. Without a secure courtroom, cases are being heard downtown in a secure courtroom which creates additional security and staffing concerns due to transportation. It also consumes more court resources and may slow down case processing to determine courtroom and calendar availability. Or, if the case is heard at Childrens Court additional staff are pulled form other assignments or are on call for any issues. Although not mandated, these areas should comply with Wisconsin Supreme Court Rule (SCR) 68, which outlines requirements for courtrooms (size, security, entrances, access, work stations, etc.). This project will help to bring these areas up to current standards reflected in SCR 68.</t>
  </si>
  <si>
    <t>PF_WG004201_VEL PHILIPS - HVAC.XLSM</t>
  </si>
  <si>
    <t>VEL PHILIPS - HVAC</t>
  </si>
  <si>
    <t>MARK ROGNSVOOG</t>
  </si>
  <si>
    <t>mark.rognsvoog@milwaukeecountywi.gov</t>
  </si>
  <si>
    <t xml:space="preserve">02__YES__Annual financial impact includes: Fiscal heath: upgrading the BAS of the equipment will increase efficiencies of the system and decrease operating costs. </t>
  </si>
  <si>
    <t>05__YES__Category 1 = Immediately Addresses Failing Assets__Deferred Maint issues addressed by project: These Boilers have not functioned properly since install. Normally a boiler would have preventative maintenance done once a year. FMD removes, takes apart and cleans boiler 2+/year a year or the boilers stop working. The major issue is soot build up and clogging. FMD had the manufacture out to inspect them just to tell us it is installed right with no recalls but can't tell FMD why we must do twice the work to keep them going. $50k / year on preventative maintenance, not including parts.</t>
  </si>
  <si>
    <t>2030-2</t>
  </si>
  <si>
    <t>2030-4</t>
  </si>
  <si>
    <t>1 - Basic Planning &amp; Design; 2 - Construction &amp; Implementation; 4 - Equipment</t>
  </si>
  <si>
    <t>1; 2; 4</t>
  </si>
  <si>
    <t>2033-3</t>
  </si>
  <si>
    <t>414-278-4971</t>
  </si>
  <si>
    <t>NEVAN GUMIENY</t>
  </si>
  <si>
    <t>By upgrading the building envelope, these facilities will see a reduced need for heating and cooling, therefore increasing the energy efficiency.</t>
  </si>
  <si>
    <t>NO__Please provide an explanation of why alternative options were not researched:  No alternative approaches developed for project as this is a roof replacement to address a damaged roof.  Entire roof replacement is the only cost effective option. 
The only other option would be to continue doing spot maintenance to fix leaks on a roof that has surpassed the end of its useful life.  Currently, facilities maintenance is patching holes and sealing cracks to keep the roof integrity, this is not efficient nor sustainable.</t>
  </si>
  <si>
    <t>02__YES__Annual financial impact includes: Reducing ongoing maintenance costs</t>
  </si>
  <si>
    <t>YES__https://milwaukeecountywi.sharepoint.com/:w:/r/sites/CapitalPlanning-FacilitiesManagementDivisionFMD/_layouts/15/Doc.aspx?sourcedoc=%7B649AD243-F12E-4E74-B0D9-2D24BB21E083%7D&amp;file=Charter%20WG003701%20Facilities%20West%20(Lapham)%20Roof%20Replacement.docx&amp;wdLOR=cEE9474C5-489F-433D-B710-92174DFF1FBF&amp;action=default&amp;mobileredirect=true</t>
  </si>
  <si>
    <t>02_By upgrading the building envelope, these facilities will see a reduced need for heating and cooling, therefore increasing the energy efficiency.</t>
  </si>
  <si>
    <t>901 N 9th St</t>
  </si>
  <si>
    <t>CONCORD, BRILL</t>
  </si>
  <si>
    <t>PF_WS014406_SR CENTERS - FIRE PROTECTION SYS.XLSM</t>
  </si>
  <si>
    <t>WS014406</t>
  </si>
  <si>
    <t>SR CENTERS - FIRE PROTECTION SYS</t>
  </si>
  <si>
    <t>Mark.Rognsvoog@milwaukeecountywi.gov</t>
  </si>
  <si>
    <t>YES__https://milwaukeecountywi.sharepoint.com/:w:/r/sites/CapitalPlanning-FacilitiesManagementDivisionFMD/_layouts/15/Doc.aspx?sourcedoc=%7BE3236465-089D-483C-8765-C5BF29D22EB7%7D&amp;file=WS014401-05%20Sr%20Center%20Fire%20Protection%20Project%20Charter.docx&amp;wdLOR=c39983F22-B99B-4F5E-8858-C0075BEAC724&amp;action=default&amp;mobileredirect=true</t>
  </si>
  <si>
    <t>PF_WS014506_SECURITY SYS UPGRADES.XLSM</t>
  </si>
  <si>
    <t>WS014506</t>
  </si>
  <si>
    <t>SECURITY SYS UPGRADES</t>
  </si>
  <si>
    <t>YES__Please provide a brief listing of options/alternatives researched and why the option your are requesting for this Cost Est is the best alternative:  Tried using cheaper, residential cameras </t>
  </si>
  <si>
    <t>YES__https://milwaukeecountywi.sharepoint.com/:w:/r/sites/CapitalPlanning-FacilitiesManagementDivisionFMD/_layouts/15/Doc.aspx?sourcedoc=%7BDC16DF04-15FA-4B6C-A2E3-FD725441928A%7D&amp;file=Project%20Charter%20WS014501-05%20Security%20Sys%20Upgrades%20%25u2013%20Sr%20Centers.docx&amp;wdLOR=c75E36F0D-4641-4DBF-B1D3-3BFFCBA03386&amp;action=default&amp;mobileredirect=true</t>
  </si>
  <si>
    <t>PF_WC029601_CJF - AUTOMATIC TRANSFER SWITCHES.XLSM</t>
  </si>
  <si>
    <t>WC029601</t>
  </si>
  <si>
    <t>CJF - AUTOMATIC TRANSFER SWITCHES</t>
  </si>
  <si>
    <t>YES__Please provide a brief listing of options/alternatives researched and why the option your are requesting for this Cost Est is the best alternative:  No viable alternatives. Preventative maintenance item </t>
  </si>
  <si>
    <t>YES__https://milwaukeecountywi.sharepoint.com/:w:/r/sites/CapitalPlanning-FacilitiesManagementDivisionFMD/_layouts/15/Doc.aspx?sourcedoc=%7B62339748-0BBC-4208-A6EC-6F0B0DB505F4%7D&amp;file=CJF%20-%20Automatic%20Switches.docx&amp;wdLOR=c148D214E-F73F-49D0-9D3D-19A76DB4F0E7&amp;action=default&amp;mobileredirect=true</t>
  </si>
  <si>
    <t xml:space="preserve">YES__Electrical power will have to be shut down for Equipment Replacement. Will need to coordinate with Jail operations. This Must be planned for outages and tenants in the building that might be impacted.  
Preferred to do this work on after hours where possible </t>
  </si>
  <si>
    <t>949 N 9th St</t>
  </si>
  <si>
    <t>The scope includes evaluation and design of CJF's automatic transfer switches of essential and standby emergency systems, including. This will evaluate and incorporate, if needed, adding temporary power for switch transfer emergency generator needs to come back on after power outage.</t>
  </si>
  <si>
    <t>The scope includes construction of design.</t>
  </si>
  <si>
    <t>HGA, BRILL</t>
  </si>
  <si>
    <t>2030-3</t>
  </si>
  <si>
    <t>5/27/25</t>
  </si>
  <si>
    <t>WG004401</t>
  </si>
  <si>
    <t>YES__Please provide a brief listing of options/alternatives researched and why the option your are requesting for this Cost Est is the best alternative:  Older plumbing fixtures are obsolete.</t>
  </si>
  <si>
    <t>YES__https://milwaukeecountywi.sharepoint.com/:w:/r/sites/CapitalPlanning-FacilitiesManagementDivisionFMD/_layouts/15/Doc.aspx?sourcedoc=%7BE69454ED-FA1F-4402-9A9E-0F0B97D806D6%7D&amp;file=Charter%20Fixture%20Update.docx&amp;wdLOR=c8A0CAC41-8410-42BC-9BD4-866828C1855C&amp;action=default&amp;mobileredirect=true</t>
  </si>
  <si>
    <t>10201 W Watertown Plank Rd</t>
  </si>
  <si>
    <t>PF_WG004501_FACILITIES WEST (LAPHAM) - PARKING LOT.XLSM</t>
  </si>
  <si>
    <t>WG004501</t>
  </si>
  <si>
    <t>FACILITIES WEST (LAPHAM) - PARKING LOT</t>
  </si>
  <si>
    <t>YES__Please provide a brief listing of options/alternatives researched and why the option your are requesting for this Cost Est is the best alternative:  Attempted hot mix patches, beyond maintenance </t>
  </si>
  <si>
    <t>YES__https://milwaukeecountywi.sharepoint.com/:w:/r/sites/CapitalPlanning-FacilitiesManagementDivisionFMD/_layouts/15/Doc.aspx?sourcedoc=%7B2CC32541-CC88-407E-BC92-4760FBD9CD1D%7D&amp;file=Charter%20Facilities%20West%20(Lapham)%20Parking%20Lot.docx&amp;wdLOR=c07422DB6-0680-4FE4-9B7E-F721CE766304&amp;action=default&amp;mobileredirect=true</t>
  </si>
  <si>
    <t>YES__Resurfacing should take place above freezing temps</t>
  </si>
  <si>
    <t>03__Primary Asset Zip Code: 53214__Total Pop Srvd: __Minority Pop Srvd: __Addresses Racial Equity by: Milwaukee County serves a wide range of population with different and varying cultures. This project would help to serve the various population with a more consistent functionality and service.</t>
  </si>
  <si>
    <t>10930 W Lapham St</t>
  </si>
  <si>
    <t>State codes require County to maintain parking lot as a cap for contained area due to previous owner’s contamination.</t>
  </si>
  <si>
    <t>02_State codes require County to maintain parking lot as a cap for contained area due to previous owner’s contamination.</t>
  </si>
  <si>
    <t>SHE, BRILL</t>
  </si>
  <si>
    <t>YES__To be done between heating and cooling seasons.</t>
  </si>
  <si>
    <t>2601 W Howard Ave</t>
  </si>
  <si>
    <t>Construction of the design.</t>
  </si>
  <si>
    <t>PF_WS015801_SR CENTERS - WILSON SIDING.XLSM</t>
  </si>
  <si>
    <t>WS015801</t>
  </si>
  <si>
    <t>SR CENTERS - WILSON SIDING</t>
  </si>
  <si>
    <t>YES__Please provide a brief listing of options/alternatives researched and why the option your are requesting for this Cost Est is the best alternative:  No viable alternatives. Alternate siding materials could be identified </t>
  </si>
  <si>
    <t>YES__https://milwaukeecountywi.sharepoint.com/:w:/r/sites/CapitalPlanning-FacilitiesManagementDivisionFMD/_layouts/15/Doc.aspx?sourcedoc=%7BF5AD37FC-B190-410E-95E5-DE5D589E50AB%7D&amp;file=Charter%20Wilson%20Siding.docx&amp;wdLOR=cF3B6D1D2-E0B1-4E22-924E-DA8A4C599B77&amp;action=default&amp;mobileredirect=true</t>
  </si>
  <si>
    <t>YES__Coordination between A&amp;E, contractor, and the facility tenants to schedule the best time to do this work.  Removing all the siding and insulation, so not to be done during the winter season.</t>
  </si>
  <si>
    <t>05__Safety-Risk Issue(s) Addressed:  Damage to the interior from areas exposed to water.  Animal infiltration into the interior of the space putting the occupants at risk.</t>
  </si>
  <si>
    <t>WS016001</t>
  </si>
  <si>
    <t>YES__https://milwaukeecountywi.sharepoint.com/:w:/r/sites/CapitalPlanning-FacilitiesManagementDivisionFMD/Shared%20Documents/Facilities%20Management%20Division%20(FMD)/Aging/WS016001%20SR%20CENTERS%20-%20WASHINGTON%20WINDOW%20REPLACEMENT/WS016001%20SR%20CENTERS%20-%20WASHINGTON%20WINDOW%20REPLACEMENT.docx?d=w4c6b0f589252429b8b3ec430d0ce14b4&amp;csf=1&amp;web=1&amp;e=xCIvZD</t>
  </si>
  <si>
    <t>YES__Construction during the months other than winter</t>
  </si>
  <si>
    <t>4420 W Vliet St</t>
  </si>
  <si>
    <t>PF_WS016201_SR CENTERS - CLINTON ROSE SENIOR CENTER HVAC.XLSM</t>
  </si>
  <si>
    <t>WS016201</t>
  </si>
  <si>
    <t>SR CENTERS - CLINTON ROSE SENIOR CENTER HVAC</t>
  </si>
  <si>
    <t>YES__Please provide a brief listing of options/alternatives researched and why the option your are requesting for this Cost Est is the best alternative:  Due to the age and condition of the system, full replacement is the only cost effective option.</t>
  </si>
  <si>
    <t>YES__https://milwaukeecountywi.sharepoint.com/:w:/r/sites/CapitalPlanning-FacilitiesManagementDivisionFMD/_layouts/15/Doc.aspx?sourcedoc=%7B2DBACCA4-E91B-496F-89C8-F1A9D8402FB1%7D&amp;file=Project%20Charter%20WS016201%20Sr%20Centers%20-%20Clinton%20Rose%20Senior%20Center%20HVAC.docx&amp;wdLOR=cC30B064F-5E10-44F9-B4CC-40CD8C852630&amp;action=default&amp;mobileredirect=true</t>
  </si>
  <si>
    <t>3045 N Dr Martin Luther King Dr</t>
  </si>
  <si>
    <t>05__YES__Category 1 = Immediately Addresses Failing Assets__Deferred Maint issues addressed by project: Some assets that are on the replacement schedule are included on the security vulnerability reports.  Other assets will fail if not replaced within next 12 - 24 months.</t>
  </si>
  <si>
    <t>Lifecycle replacement and deployment of end user devices (laptops, desktops, etc.) and network equipment (switches, routes, wireless access points, etc.) based on IMSDs asset tracking and end of life status, as included in the 5-Year Capital Improvement plan (for years 2 - 5) as capital project: Program Placeholder (For Out-Years 2 - 5) - Technology Lifecycle Replacements - WI0209.</t>
  </si>
  <si>
    <t>5/21/25</t>
  </si>
  <si>
    <t>JANSSEN, P.E./ BRILL</t>
  </si>
  <si>
    <t>JACK SUDAR, BRILL</t>
  </si>
  <si>
    <t>The scope of work includes design and construction for 2 bus lifts at Kinnickinnic garage. Work consists of furnishing all labor, materials, supplies, equipment, tools and other services necessary for the removal and replacement of hydraulic in-ground bus lifts.  
Design and Construction: Project requires minimal design. Minimal project risk/unknowns with low probability of budget cost issues and/or project delays as defined in the cost estimate and previously completed similar projects. MCTS has completed a large amount of bus lift replacements in recent years (13 lift replacements since 2020) and this project sets to continue the updates in order to work on large buses.</t>
  </si>
  <si>
    <t>5/23/25</t>
  </si>
  <si>
    <t xml:space="preserve">YES__Yes, it would likely need to be completed during the warmer months due to the nature of the project. </t>
  </si>
  <si>
    <t xml:space="preserve">The scope of work includes designing the excavation and replacement of underground fuel storage tanks (UST) at FDL including three 15,000 gallon diesel USTs and one 1,000 gallon oil UST. Also to be replaced are the associated piping, 3 new fuel pumps, electric line leak detection, teak monitoring system, and concrete.   </t>
  </si>
  <si>
    <t>PF_WT005901_MCTS ADMINISTRATION BUILDING LIGHTING.XLSM</t>
  </si>
  <si>
    <t>WT005901</t>
  </si>
  <si>
    <t>MCTS ADMINISTRATION BUILDING LIGHTING</t>
  </si>
  <si>
    <t xml:space="preserve">YES__Please provide a brief listing of options/alternatives researched and why the option your are requesting for this Cost Est is the best alternative:  This project design was an exercise in looking at options and creating the right design to fit the need, reduce costs and to improve the workspace for employees. </t>
  </si>
  <si>
    <t>02__YES__Annual financial impact includes: It is projected that this system would have an ROI in 9.6 years, saving MCTS thousands of dollars per year in operating and maintenance costs. See SD_WT005901_Admin Building ROI Report</t>
  </si>
  <si>
    <t>YES__AE Charter, uploaded as: SD_WT005901_MCTS Administration Building Lighting Charter</t>
  </si>
  <si>
    <t xml:space="preserve">YES__Adopted Board File: __Agreement(s) Uploaded: __Partners and nature of Agreement(s): This project could include rebates from the Focus On Energy program to help cover the cost of the new light fixtures__Next Board cycle if agreement(s) not yet adopted: </t>
  </si>
  <si>
    <t xml:space="preserve">05__Primary Asset Zip Code: 53205__Total Pop Srvd: 938842__Minority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buildings and facilities are safely maintained, safe, efficient and ready for occupancy means that administrative staff can efficiently and effectively do their jobs to support everything it takes to keep the buses out on the road. 
By reducing the current cost of utilities to use the existing lighting, more funds can be directed to actual service, rather than indirect operating expenses, further supporting the community. </t>
  </si>
  <si>
    <t>1942 N 17th Street</t>
  </si>
  <si>
    <t>PF_WT011401_LIGHTING IMPROVEMENTS (FDL GARAGE).XLSM</t>
  </si>
  <si>
    <t>WT011401</t>
  </si>
  <si>
    <t>LIGHTING IMPROVEMENTS (FDL GARAGE)</t>
  </si>
  <si>
    <t>02__YES__Annual financial impact includes: This project could save tens of thousands of dollars per year. It is estimated that the ROI would be just over 6 years and would save MCTS roughly $60k in annual operations and maintenance costs. See SD_WT011401_FDL Buildings ROI Report</t>
  </si>
  <si>
    <t>YES__AE Charter, updloaded as SD_WT011401_Lighting Improvements (FDL Garage) Charter</t>
  </si>
  <si>
    <t xml:space="preserve">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buildings and facilities are safely maintained, safe, efficient and ready for occupancy means that administrative and front line staff can efficiently and effectively do their jobs to support everything it takes to keep the buses out on the road. 
By reducing the current cost of utilities to use the existing lighting, more funds can be directed to actual service, rather than indirect operating expenses, further supporting the community. </t>
  </si>
  <si>
    <t>PF_WT017701_BUS LIFT REPLACEMENT (2) – FLEET MAINT SITE – MAIN GARAGE.XLSM</t>
  </si>
  <si>
    <t>WT017701</t>
  </si>
  <si>
    <t>BUS LIFT REPLACEMENT (2) – FLEET MAINT SITE – MAIN GARAGE</t>
  </si>
  <si>
    <t xml:space="preserve">05__Primary Asset Zip Code: 53205__Total Pop Srvd: 938841__Minority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
The lifts are a very important tool in bus maintenance repair and updating these vital pieces of equipment means we can keep providing much needed transit services without negative impacts.  </t>
  </si>
  <si>
    <t>PF_WT008001_MCTS FLEET MAINTENANCE LIGHTING UPGRADES.XLSM</t>
  </si>
  <si>
    <t>WT008001</t>
  </si>
  <si>
    <t>MCTS FLEET MAINTENANCE LIGHTING UPGRADES</t>
  </si>
  <si>
    <t xml:space="preserve">05__Primary Asset Zip Code: 53205__Total Pop Srvd: 938841__Minority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buildings and facilities are safely maintained, safe, efficient and ready for occupancy means that administrative and front line staff can efficiently and effectively do their jobs to support everything it takes to keep the buses out on the road. 
By reducing the current cost of utilities to use the existing lighting, more funds can be directed to actual service, rather than indirect operating expenses, further supporting the community. </t>
  </si>
  <si>
    <t>The scope of work includes construction to upgrade the lighting at the MCTS Maintenance Building (1525 W. Vine Street) to LED. This includes all interior lighting of the building and some explosion proof fixtures.</t>
  </si>
  <si>
    <t>YES__Due to higher use during winter operations, contruction should take place between April 1 through October 31.</t>
  </si>
  <si>
    <t>LUKAS BINTZ</t>
  </si>
  <si>
    <t>414-747-4614</t>
  </si>
  <si>
    <t>lbintz@mitchellairport.com</t>
  </si>
  <si>
    <t>N/A</t>
  </si>
  <si>
    <t>MKE IT</t>
  </si>
  <si>
    <t>NA-</t>
  </si>
  <si>
    <t>0-0</t>
  </si>
  <si>
    <t xml:space="preserve">YES__Adopted Board File: N/A__Agreement(s) Uploaded: YES__Partners and nature of Agreement(s): State funding for the project is from the WisDOT Local Roads Improvement Program (LRIP), County Highway Improvement (CHI).__Next Board cycle if agreement(s) not yet adopted: </t>
  </si>
  <si>
    <t>YES__Board File: N/A__SD Uploaded: YES__Detail:  There is an executed State/Municipal Agreement (SMA) executed between Milwaukee County and the State of Wisconsin for a maximum of State funding of $1,643,688 for eligible project costs.  The State funding expires on June 30, 2029.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t>
  </si>
  <si>
    <t>WH026501</t>
  </si>
  <si>
    <t>YES__Please provide a brief listing of options/alternatives researched and why the option your are requesting for this Cost Est is the best alternative:  Do Nothing/No improvement by continuing to perform maintenance on the deteriorating roadway is no longer viable alternative and miss an opportunity of available Federal funding for improvements.</t>
  </si>
  <si>
    <t>YES__Board File: N/A__SD Uploaded: YES__Detail:  There is an executed State/Municipal Agreement (SMA) between Milwaukee County and the State of Wisconsin for Federal funding executed for the design and right-of-way acquisition phases. The Federal funding for the construction phase will be granted in 2026 where the SMA will be revised to include the approved funding.</t>
  </si>
  <si>
    <t>W College Ave (CTH ZZ)</t>
  </si>
  <si>
    <t>ANDREA WEDDLE-HENNING, PE</t>
  </si>
  <si>
    <t>2031-2</t>
  </si>
  <si>
    <t>N/A-N/A</t>
  </si>
  <si>
    <t>05__Safety-Risk Issue(s) Addressed:  The sub-project addresses the immediate need to improve efficiency and mobility at signalized intersections for both motorists and pedestrians along County Trunk Highways (CTH), improving the overall safety of the Milwaukee County highway system.</t>
  </si>
  <si>
    <t xml:space="preserve">YES__Adopted Board File: N/A__Agreement(s) Uploaded: YES__Partners and nature of Agreement(s): Federal funding from the Highway Safety Improvement Program (HSIP). __Next Board cycle if agreement(s) not yet adopted: </t>
  </si>
  <si>
    <t>YES__Board File: N/A__SD Uploaded: YES__Detail:  The executed State/Municipal Agreement (SMA) between Milwaukee County and the State of Wisconsin for Federal funding is approved.  It is important to approve the capital funding to successfully complete all phases of the project to meet the WisDOT Federal funding deadline. If the capital funding is not approved as requested, there is a chance that the Federal funding deadline would not be met which could potentially jeopardize the Federal funding obligation in the SMA.</t>
  </si>
  <si>
    <t>PF_WH028701_S 13TH ST (CTH V)-OAKWOOD RD TO W PUETZ RD RECONSTRUCTION.XLSM</t>
  </si>
  <si>
    <t xml:space="preserve">YES__Adopted Board File: N/A__Agreement(s) Uploaded: YES__Partners and nature of Agreement(s): State funding for the project is from the WisDOT Local Roads Improvement Program (LRIP), County Highway Improvement-Supplemental (CHIS).__Next Board cycle if agreement(s) not yet adopted: </t>
  </si>
  <si>
    <t>YES__Board File: N/A__SD Uploaded: YES__Detail:  There is an executed State/Municipal Agreement (SMA) between Milwaukee County and the State of Wisconsin for a maximum of $2,587,497 State funding for eligible project costs.  The State funding expires on June 30, 2029.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t>
  </si>
  <si>
    <t xml:space="preserve">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Federal funding for a total estimated cost of $9,330,500 where 80% ($7,464,400) is the Federal share and 20% ($1,866,100) is the Milwaukee County share.  </t>
  </si>
  <si>
    <t xml:space="preserve">YES__Adopted Board File: N/A__Agreement(s) Uploaded: YES__Partners and nature of Agreement(s): Federal funding for all phases from the Surface Transportation Program (STP) are approved.__Next Board cycle if agreement(s) not yet adopted: </t>
  </si>
  <si>
    <t>YES__Board File: N/A__SD Uploaded: YES__Detail:  There is an executed State/Municipal Agreement (SMA) between Milwaukee County and the State of Wisconsin for Federal funding.</t>
  </si>
  <si>
    <t>PF_WH028601_W RYAN RD (CTH H)-S 96TH ST TO STH 100 RECONSTRUCTION.XLSM</t>
  </si>
  <si>
    <t xml:space="preserve">YES__Adopted Board File: N/A__Agreement(s) Uploaded: YES__Partners and nature of Agreement(s): State funding for the project is from the WisDOT Local Roads Improvement Program (LRIP), County Highway Improvement-Discretionary (CHID).__Next Board cycle if agreement(s) not yet adopted: </t>
  </si>
  <si>
    <t>YES__Board File: N/A__SD Uploaded: YES__Detail:  There is an executed State/Municipal Agreement (SMA) between Milwaukee County and the State of Wisconsin for State funding for a maximum of $905,116 for eligible project costs.  The State funding expires on June 30, 2029.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t>
  </si>
  <si>
    <t xml:space="preserve">04__Primary Asset Zip Code: 53212__Total Pop Srvd: 2800__Minority Pop Srvd: 500__Addresses Racial Equity by: "Note: Since the project is a transportation function, the Annual Average Daily Traffic (AADT)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t>
  </si>
  <si>
    <t>LAURIE KILDEGAARD</t>
  </si>
  <si>
    <t>lkildegaard@warmemorialcenter.org</t>
  </si>
  <si>
    <t xml:space="preserve">The scope of work includes design and construction to improve overall security of the building. This includes: 1) New building security system that would monitor doors, motion sensors and glass breakage;  2) Access control system to add schlage card capabilities to entry doors as well as critical interiors door;.  3) Security Cameras to capture the building perimeter, main hallways, and parking lot; 4) Bullet resistance vestibule along main entryway. The project will leverage existing technologies that are currently used in the county. 
Design and construction: Minimal project risk/unknowns with low probability of budget cost issues and/or project delays as defined in the cost estimate.
</t>
  </si>
  <si>
    <t>NA-1</t>
  </si>
  <si>
    <t>02__YES__Annual financial impact includes: *2019-2022 emergency repairs to the HVAC have cost over $50,000 in those 4 years.  From 2023-2024 emergency repairs have cost over $25,000.  An average of $12,500 per year.  Replacement before failure is desired to ensure planned replacement allows for regular operations.
*Increase Annual operating cost increase of approximately $4,000.
*See list of repairs attached. Priority would be on replacing the Firing Range condenser.</t>
  </si>
  <si>
    <t>05__YES__Category 1 = Immediately Addresses Failing Assets__Deferred Maint issues addressed by project: HAVC system is end of life.  Deferring maintenance will create a liablity issue. Building is excessively cold in winter and hot in summer. Numerous staff and students’ complaints about cold room temperatures. Building and rooms set at 68-70 frequently never reach above 66. Current system cannot keep building warm.</t>
  </si>
  <si>
    <t>The scope of work includes a study of the HVAC system to confirm design, and design to replace the HVAC, not necessarily a one for one. Design to replace the two existing condensing units (70 ton and a 1.5 ton) and associated systems: refrigerant piping, reclaim referigerant, electrical, controls, heater, pumps, air handling unit, duct. HVAC controls with IMSD are also included.</t>
  </si>
  <si>
    <t>5/24/25</t>
  </si>
  <si>
    <t>YES__Please provide a brief listing of options/alternatives researched and why the option your are requesting for this Cost Est is the best alternative:  Resurfacing is no longer a viable alternative to replacement.  The state of the parking lot is beyond repair.</t>
  </si>
  <si>
    <t>YES__WO020 project charter from 4/22</t>
  </si>
  <si>
    <t>The scope of work includes construction for the replacement of the Sheriff's Training Academy Parking Lot. This includes 4 inches of asphalt on 8 inches of stone base, concrete curb and gutter, pervious pavers, drainage and storm sewers, lighting wiring, other potental utility replacement under new pavement.  This also include permeable pavers (green infrastructure), natural areas restoration, and LED fixtures.  Asphaltic concrete mixes used for surface course and binder course may contain salvaged or reclaimed asphaltic material.  Evaluation of, and planning for power to serve future camera installations in conjunction with lighting upgrades to be included in scope.</t>
  </si>
  <si>
    <t>PF_WC031101_CJF IN-PERSON VISITATION.XLSM</t>
  </si>
  <si>
    <t>WC031101</t>
  </si>
  <si>
    <t xml:space="preserve">05__Primary Asset Zip Code: 53233__Total Pop Srvd: 100__Minority Pop Srvd: 100__Addresses Racial Equity by: Non-contact in-person visitation aids to a healthier and more equitable Milwaukee County racial equity goals by:
Creating intentional inclusion 1B: Create and nurture an inclusive culture across the County; Bridge the Gap 2A: Determine what, where, and how we deliver services to advance health equity; and 3 Invest in Equity 3A Invest “upstream” to address root causes of health disparities.
Visitation can help to reduce stress and anxiety, improve mental and physical health, increase motivation and hope, reduce recidivism, and strengthen family bonds.  Visits can help alleviate the feeling isolation and provide occupants with a sense of connection to the outside world.  Visitation is also correlated with adherence to facility rules.  Misconduct tends to decrease before a visit. This may explain why more frequent visits lead to more consistent good behavior, better overall outcomes, and post-release success.  </t>
  </si>
  <si>
    <t>PF_WR021901_ TRAINING ACADEMY - GENERAL INTERIOR REPAIRS AND UPDATES.XLSM</t>
  </si>
  <si>
    <t>WR021901</t>
  </si>
  <si>
    <t>TRAINING ACADEMY - GENERAL INTERIOR REPAIRS AND UPDATES</t>
  </si>
  <si>
    <t>Sarah.wronski@milwaukeecountywi,gov</t>
  </si>
  <si>
    <t>YES__Please provide a brief listing of options/alternatives researched and why the option your are requesting for this Cost Est is the best alternative:  Replacements parts are no longer available.</t>
  </si>
  <si>
    <t xml:space="preserve">02__YES__Annual financial impact includes: LED light conversions save money.  Results in cost decrease.
</t>
  </si>
  <si>
    <t>YES__Project charter - 407943</t>
  </si>
  <si>
    <t>10__Safety-Risk Issue(s) Addressed:  This project supports our mission to ensure public safety by ensuring the Training Academy is safe for public use and maintained on schedule. Allow for appropriate LED lighting in the classroom.</t>
  </si>
  <si>
    <t>05__Primary Asset Zip Code: 53132__Total Pop Srvd: 100__Minority Pop Srvd: 100__Addresses Racial Equity by: Interior updates are needed and will allow for minority and woman owned businesses to provide needed services to Milwaukee County – create intentional inclusion (1c)</t>
  </si>
  <si>
    <t>9225 South 68th Street</t>
  </si>
  <si>
    <t>The scope of work includes design and replacement of existing ceiling within the training academy rooms. New energy efficient lighting to be included for any fixtures that were not completed as part of the ARPA Lighting Upgrade Project. All identified spaces in the basement and first floor to receive scuff resistant paint. Scope also includes new flooring and painting in select areas. Existing flooring and paint is beyond its expected life and is deteriorating. 
Design and construction: Minimal project risk/unknowns with low probability of budget cost issues and/or project delays as defined in the cost estimate.</t>
  </si>
  <si>
    <t>PF_WC031001_CJF - JAIL RECORDS AREA REMODEL AND UPDATES.XLSM</t>
  </si>
  <si>
    <t>WC031001</t>
  </si>
  <si>
    <t>CJF - JAIL RECORDS AREA REMODEL AND UPDATES</t>
  </si>
  <si>
    <t>SARAH MOORE/PAT CARRAVETTE</t>
  </si>
  <si>
    <t>226-7601/X4744</t>
  </si>
  <si>
    <t>The Jail Records work area is in dire need of a remodel. The area has had the same desk workstations for over 20 years, which are deteriorating, falling apart and no longer functional. Ceiling tiles are missing and dilapidated due to previous flooding from the floor above that was never addressed.  The carpet has not been cleaned in years, nor has there been regularly scheduled carpet cleaning.
The area is a 24/7 operation and requires staff to be able to work in a safe, healthy, and productive work environment. The current workstations do not provide an ergonomic space and some workstations do not provide a clear view of customers, attorneys, and LE partners who are standing at the public windows needing assistance.
The updated work area will provide an ergonomic and clean workspace, which will ensure safety and efficiency allowing employees to work to their full potential without the worry of eye, back, neck, hip, and/or general body strain. This leads to healthy and pain-free workers who are present, engaged and productive.  The replacement of ceiling tiles, removal of the carpet and installation of rigid flooring will provide a work environment that is easier to clean and maintain, creating better indoor air quality due to less harbored allergens. This project will help MCSO fulfill its core services, with assisting citizens and employees of Milwaukee County, attorneys, and LE partners in an efficient, effective, and accurate manner.  The MCSO will be hosting the American Jail Association’s National Conference in 2026, which will include tours of the MCJ, to include the Jail Records area.  Allowing the jail records area to remain in its dilapidated condition will adversely reflect on the MCSO while in the national spotlight.
This project will update and replace 21 workstations and 5+ offices. The workstation replacements include new panels with glass windows (for easy viewing of the public windows), height adjustable tables and desks, cabinets with drawers, ergonomic office chairs and all stations will be powered with power poles and duplex outlets, a mugshot camera, speakers each teller windowand replacement of ceiling tiles.</t>
  </si>
  <si>
    <t>03__Citations Addressed by Project?: YES__Description of Citation(s) addressed: The workstations installed with this project will be ADA compliant as the adjustable desks and tables will be able to accommodate all heights.</t>
  </si>
  <si>
    <t>04__Primary Asset Zip Code: 53233__Total Pop Srvd: 55000__Minority Pop Srvd: 30800__Addresses Racial Equity by: This project will help to ensure equal and equitable service for those we serve. 26% African American, 17% Hispanic, 5% Asian, 1% Native American, and 3% other races.</t>
  </si>
  <si>
    <t>03__YES__Category 2 = Addresses Assets anticipated to fail within the next 12 - 24 months__Deferred Maint issues addressed by project: The area has had the same desk workstations for over 20 years, some of which are deteriorating, falling apart and no longer functional. Some of the ceiling tiles are missing and some are dilapidated due to previous flooding from the floor above that was never addressed.  The carpet that is currently in the area has not been cleaned in years, nor has there been regularly scheduled carpet cleaning in the jail records area.</t>
  </si>
  <si>
    <t>949 North 9th street</t>
  </si>
  <si>
    <t xml:space="preserve">The scope of work includes upgrading the CJF Jail Record areas with new workstations, furniture, computers, flooring, window speakers, painting, ceiling, and lighting. IMSD items include installing new network cables for six new workstations, phones, and one mugshot camera.
Design and construction: Minimal project risk/unknowns with low probability of budget cost issues and/or project delays as defined in the cost estimate. 
</t>
  </si>
  <si>
    <t>DIRECTOR JOSHUA BRIGGS/TELIA EVANS</t>
  </si>
  <si>
    <t>joshua.briggs@milwaukeecountywi.gov</t>
  </si>
  <si>
    <t>PF_WC030801_CJF - SAFE ROOMS RETROFIT.XLSM</t>
  </si>
  <si>
    <t>WC030801</t>
  </si>
  <si>
    <t>CJF - SAFE ROOMS RETROFIT</t>
  </si>
  <si>
    <t>226-7048/X</t>
  </si>
  <si>
    <t xml:space="preserve">YES__Please provide a brief listing of options/alternatives researched and why the option your are requesting for this Cost Est is the best alternative:  Jail Auditors (October 2024) suggested a moveable cage, this did not align with the Milwaukee County Sheriff’s Office Mission and Vision. </t>
  </si>
  <si>
    <t>949 North 9th street, Milwaukee, WI</t>
  </si>
  <si>
    <t>PF_WC030501_CJF – CONFERENCE ROOM IMPROVEMENTS.XLSM</t>
  </si>
  <si>
    <t>WC030501</t>
  </si>
  <si>
    <t>CJF – CONFERENCE ROOM IMPROVEMENTS</t>
  </si>
  <si>
    <t>DAVID RUGABER/BRIGGS</t>
  </si>
  <si>
    <t>414-226-7051/X7062</t>
  </si>
  <si>
    <t>David Rugaber@milwaukeecountywi.gov</t>
  </si>
  <si>
    <t>YES__SD_WC030501_CJF - Conference Room Improvements Charter</t>
  </si>
  <si>
    <t xml:space="preserve">03__Primary Asset Zip Code: 53233__Total Pop Srvd: 1360__Minority Pop Srvd: 970__Addresses Racial Equity by: Total Population -Approxiamtely 400 staff members and 960 Occupants = 1360, Miniority population Approxiamtely 250 staff and 720 occupants = 970
Meetings at the Jail involve improving conditions at the Jail for staff, vendors, volunteers and occupants (mostly minorities who are disproportionally affected by the criminal justice system). This project would create efficiencies in information exchange and allow for an improved decision making process.
</t>
  </si>
  <si>
    <t>949 North 9th Street</t>
  </si>
  <si>
    <t>The scope of work includes design and construction of a new layout with new furniture, sound panels, space separation, audio, and visual equipment to present sheriffs’ daily briefings, leadership and missions to staff. 
Design and construction: Minimal project risk/unknowns with low probability of budget cost issues and/or project delays as defined in the cost estimate.</t>
  </si>
  <si>
    <t>PF_WC030601_CJF - LIGHT CONTROLS RENOVATION.XLSM</t>
  </si>
  <si>
    <t>WC030601</t>
  </si>
  <si>
    <t>CJF - LIGHT CONTROLS RENOVATION</t>
  </si>
  <si>
    <t>JOSHUA BRIGGS/TELIA EVANS</t>
  </si>
  <si>
    <t>414-226-7042/X7078</t>
  </si>
  <si>
    <t xml:space="preserve">02__YES__Annual financial impact includes: It will reduce the number of service calls to our Facilities Maintenance Division and the number of cross charges to “Vandalism.” </t>
  </si>
  <si>
    <t>03__YES__Category 2 = Addresses Assets anticipated to fail within the next 12 - 24 months__Deferred Maint issues addressed by project: Removing the control from the occupants will reduce our current maintenance and service calls</t>
  </si>
  <si>
    <t>949 North 9th Street, Milwaukee, WI</t>
  </si>
  <si>
    <t>PF_WC030901_CJF - SPECIAL MEDICAL UNIT NEGATIVE PRESSURE ROOMS.XLSM</t>
  </si>
  <si>
    <t>WC030901</t>
  </si>
  <si>
    <t>CJF - SPECIAL MEDICAL UNIT NEGATIVE PRESSURE ROOMS</t>
  </si>
  <si>
    <t>414-226-7062/X7078</t>
  </si>
  <si>
    <t>YES__Please provide a brief listing of options/alternatives researched and why the option your are requesting for this Cost Est is the best alternative:  Milwaukee County Facilities installed pressure monitors that alarm when cells/rooms are not operating at their full potential.</t>
  </si>
  <si>
    <t>05__Safety-Risk Issue(s) Addressed:  Potentially speed up the recovery process for an occupant with a communicable disease. This would avoid a potential death in custody.</t>
  </si>
  <si>
    <t>949 North 9th Street, Milwaukee WI</t>
  </si>
  <si>
    <t>The scope of work includes s investigation and design to make CJF Rooms 252A-2, 252B-2, +252C-2 medical isolation rooms. This may include design of air handling unit, exhaust fan, dampers, controls, doors/windows, and associated systems.</t>
  </si>
  <si>
    <t>The scope of work includes construction.</t>
  </si>
  <si>
    <t>03__YES__Category 2 = Addresses Assets anticipated to fail within the next 12 - 24 months__Deferred Maint issues addressed by project: This camera system is close to end of life.  Issues are arising from cameras replacements put in the housing units and not functioning correctly.</t>
  </si>
  <si>
    <t>The Lake Park Steel Arch Bridge (bridge asset ID 777.PED.161) over the Locust Street Ravine was built in 1893. The bridge is wide enough to carry vehicular traffic, but has been closed to vehicular traffic for years due to reconfiguration of roadways in the park and concern over structural integrity of the bridge for vehicular use. Past inspection of the Steel Arch Bridge in Lake Park resulted in a recommendation for complete rehabilitation or replacement. Concrete barriers have been placed in front of the bridge to keep vehicles from crossing it. The connecting asphalt walkways are highly degraded and should be replaced at the same time. The 2017 Adopted Capital Budget included $100,800 for planning and design. In December 2016, adopted County Board File #16-728 transferred the entire expenditure authority from WP52301-Lake Park Steel Arch Bridge into WP48401-Lake Park Ravine Bridge. In 2020, funding for design in the amount of $117,023 was appropriated and in 2021 transferred into WP48401-Lake Park Ravine Road Bridge via adopted County Board File #21-95. This bridge has been identified as a high need for repair through WP54601-Parks Bridge Inventory and Assessment, and due to its historical nature requires funding as an individual project.</t>
  </si>
  <si>
    <t>The scope of the project includes planning and design for the rehabilitation of the Lake Park Steel Arch Bridge. Design includes partial demolition, preserving Historic Elements/Cast Iron Arch/rail, a new structure (for pedestrian use only), lighting and approach roadway restoration. Design of the rehabilitation or replacement bridge is being coordinated with historic preservation. Evaluation of, and planning for power to serve future camera installations in conjunction with lighting upgrades to be included in scope.</t>
  </si>
  <si>
    <t>PF_WP054301_PARKS ADA INVENTORY AND ASSESSMENT.XLSM</t>
  </si>
  <si>
    <t>WP054301</t>
  </si>
  <si>
    <t>PARKS ADA INVENTORY AND ASSESSMENT</t>
  </si>
  <si>
    <t>NO__Please provide an explanation of why alternative options were not researched:  Due to the level of detail that needs to be evaluated and the large scope of the work effort, a staff audit was deemed to be an unfeasible approach and an RFP for consultant services is necessary.</t>
  </si>
  <si>
    <t>00__NO__Annual financial impact includes: NA</t>
  </si>
  <si>
    <t>YES__AE Charter; See AE TEAMS site  https://milwaukeecountywi.sharepoint.com/:f:/r/sites/CapitalPlanning-Parks/Shared%20Documents/Parks/WP054301-Parks%20ADA%20Inventory%20%26%20Assessment?csf=1&amp;web=1&amp;e=4evYD1</t>
  </si>
  <si>
    <t>The scope of work includes an assessment/study of approximately 154 sites for ADA requirements. Audit costs are based on an average of eight (8) hours per assessed site. Allowance for reports and database backup covering 339 freestanding structures is included.</t>
  </si>
  <si>
    <t>None. However, information from audit &amp; reports generated from the assessment/study is anticipated to be used to develop new projects addressing existing accessibility issues going forward and is included in out 5 years of the 5-Year Capital Improvement Plan under Parks ADA Access Improvement - Plan Placeholder.</t>
  </si>
  <si>
    <t>6701 S 92nd St</t>
  </si>
  <si>
    <t>SAICHEK, BRILL, SUDAR</t>
  </si>
  <si>
    <t xml:space="preserve">03__YES__Category 2 = Addresses Assets anticipated to fail within the next 12 - 24 months__Deferred Maint issues addressed by project: The Washington Service Yard does not have adequate shelter for equipment from precipitation, resulting in quicker deterioration and excessive wear and tear. This facility is currently shared with the Urban Ecology Center and is the only secure facility for county property. Maintenance functions are constrained to non-public footprint of parks that were established decades ago which do not account for modern circulation and safety concerns.  Older buildings co-mingle space for storage and working areas, creating conflicts during the work day. Adequate office space for meeting, training, and privacy for private conversations is needed. The pavement score for the service yard is 34/100 as rated in 2024, and is categorized as poor. </t>
  </si>
  <si>
    <t>1859 N. 40th Street</t>
  </si>
  <si>
    <t xml:space="preserve">The scope of work includes construction of Washington Park service yard, maintenance garage, and cold storage building. This will provide approximately (15) truck storage spaces; maintenance bay; wash bay; (3) offices; lunch room; men's and women's locker rooms; conference room; tool room and workshop. The cold storage building will be sized for approximately (19) spaces to store mowers, carts, pick-up trucks, trailers and other seasonal equipment. The project includes site improvements for vehicular circulation, stormwater best management practices, bulk material storage, fueling components, refuse management, and a rooftop photovoltaic system.  IMSD scope includes fiber, AV, printers, work stations, etc. </t>
  </si>
  <si>
    <t>PF_WP056601_DRETZKA PARK ELIMINATE HIGH VOLTAGE.XLSM</t>
  </si>
  <si>
    <t>WP056601</t>
  </si>
  <si>
    <t>DRETZKA PARK ELIMINATE HIGH VOLTAGE</t>
  </si>
  <si>
    <t>NO__Please provide an explanation of why alternative options were not researched:  Due to the age and condition of the Dretzka Park high voltage system, updating, eliminating and replacing the current system is the safest and most cost effective option.</t>
  </si>
  <si>
    <t>11410 W Bradley Road</t>
  </si>
  <si>
    <t>02__Primary Asset Zip Code: 53202__Total Pop Srvd: 489500__Minority Pop Srvd: 199400__Addresses Racial Equity by: As an existing asset that functions as a part of a partially reconstructed public parking lot and provides recreational connections to Lake Michigan, McKinley Beach, the Oak Leaf Trail, a playground, and the lakefront, replacement in alignment with the completed long-range plan is the only viable option. By providing access and functionality, recreational opportunities provide a healthier lifestyle for residents, thereby aligning with the County's mission of achieving racial equity by becoming the healthiest County in the State.</t>
  </si>
  <si>
    <t>WP068201</t>
  </si>
  <si>
    <t>In 2016 Milwaukee County funded a project to replace the HVAC system for the kitchen and dining area of the Whitnall Park Clubhouse. During project design for the kitchen and other building systems to support the new kitchen including electrical, plumbing and HVAC, the consultant determined that major kitchen upgrades were required to provide an efficient and effective HVAC system suitable for the building program. These significant upgrades also triggered design for kitchen and ADA code compliance requirements, requiring kitchen modifications and the addition of access ramps and a new ADA accessible bathroom. The County's VFA database reflects the need for upgrades and repairs of this nature, as the systems and building areas described are categorized as potentially critical repairs. The scope of work includes replacement of the HVAC system for the kitchen and dining area along with ADA compliance requirements with addition of access ramps and a new ADA accessible bathroom. With respect to sustainability, the design and specification for the new HVAC equipment will incorporate the latest Standards and Guidelines currently offered by ASHRAE that include the latest energy efficiency and sustainability provisions. Planning and 90% design plans have been completed for this project.</t>
  </si>
  <si>
    <t>NO__Please provide an explanation of why alternative options were not researched:  The Whitnall HVAC system is outdated and ineffective, and associated ADA compliance needs have determined that replacement is the most effective, long-term option. The project has been planned and designed.</t>
  </si>
  <si>
    <t>YES__A&amp;E Project Charter https://milwaukeecountywi.sharepoint.com/:f:/r/sites/CapitalPlanning-Parks/Shared%20Documents/Parks/Funded/WP0682%20Whitnall%20Clubhouse%20HVAC%20and%20Kitchen%20Remodel?csf=1&amp;web=1&amp;e=iYKBM6</t>
  </si>
  <si>
    <t>03__YES__Category 2 = Addresses Assets anticipated to fail within the next 12 - 24 months__Deferred Maint issues addressed by project: The Whitnall Clubhouse HVAC requires a major kitchen upgrade to provide an efficient and effective HVAC system suitable for the building programmaing. These significant upgrades also triggered design for kitchen and ADA code compliance requirements, requiring kitchen modifications and the addition of access ramps and a new ADA accessible bathroom.</t>
  </si>
  <si>
    <t>6701 S 92nd Street</t>
  </si>
  <si>
    <t>CONCORD , BRIL</t>
  </si>
  <si>
    <t>WP070501</t>
  </si>
  <si>
    <t>COOL WATERS HEATERS</t>
  </si>
  <si>
    <t>Cool Waters is one of the County's premiere aquatic park facilities, located in Greenfield Park.  In 2008 a study investigated the heaters associated with the facility and identified problems with the design of the heater /water piping layout. The heaters run inefficiently, leading to increased maintenance requirements and premature wear. Conversion to a sealed combustion system is recommended, and design was completed in 2025.</t>
  </si>
  <si>
    <t>NO__Please provide an explanation of why alternative options were not researched:  Through the course of design, the most efficient and cost effective system was designed through a consultant effort in collaboration with DAS A&amp;E and Parks Trades. The completed design reflects those decisions.</t>
  </si>
  <si>
    <t>00__NO__Annual financial impact includes: As an existing facility, the operational costs related to the heaters does not effect the overall costs to run the facility.</t>
  </si>
  <si>
    <t>YES__https://milwaukeecountywi.sharepoint.com/:f:/r/sites/CapitalPlanning-Parks/Shared%20Documents/Parks/Funded/WP070501-Cool%20Water%20Heaters?csf=1&amp;web=1&amp;e=p2Y0BI</t>
  </si>
  <si>
    <t>YES__Construction would need to be implemented in such a way that open pool hours and operations are not impacted, including required testing or commissioning.</t>
  </si>
  <si>
    <t>PF_WP070602_BAY VIEW PARK - REVETMENT.XLSM</t>
  </si>
  <si>
    <t>BAY VIEW PARK - REVETMENT</t>
  </si>
  <si>
    <t>3120 S Lake Drive</t>
  </si>
  <si>
    <t>PF_WP074101_SCHULZ AQUATIC CENTER – POOL GRATING.XLSM</t>
  </si>
  <si>
    <t>WP074101</t>
  </si>
  <si>
    <t>SCHULZ AQUATIC CENTER – POOL GRATING</t>
  </si>
  <si>
    <t>NO__Please provide an explanation of why alternative options were not researched:  As an existing asset, an in-kind replacement of the grating system is the only viable option.The completed design reflects a consultant effort as well as collaboration between DAS A&amp;E and Parks Trades.</t>
  </si>
  <si>
    <t>00__NO__Annual financial impact includes: As a componant system of an existing aquatic faciltiy, the grating system replacement will not have an impact on operational costs but will improve overall pool functionality and visitor experience.</t>
  </si>
  <si>
    <t>YES__https://milwaukeecountywi.sharepoint.com/:f:/r/sites/CapitalPlanning-Parks/Shared%20Documents/Parks/Funded/WP074101-Schulz%20Aquatic%20Pool%20Grates?csf=1&amp;web=1&amp;e=Ksc88S</t>
  </si>
  <si>
    <t>YES__Installation work will need to take place when conditions are seasonally appropriate so as to not interrupt the swimming season.</t>
  </si>
  <si>
    <t>4700 N GREEN BAY AVE</t>
  </si>
  <si>
    <t>PF_WP074201_GREENFIELD PARK – ELIMINATE HIGH VOLTAGE.XLSM</t>
  </si>
  <si>
    <t>WP074201</t>
  </si>
  <si>
    <t>GREENFIELD PARK – ELIMINATE HIGH VOLTAGE</t>
  </si>
  <si>
    <t>YES__A&amp;E Project Charter https://milwaukeecountywi.sharepoint.com/:f:/r/sites/CapitalPlanning-Parks/Shared%20Documents/Parks/Funded/WP074201-Greenfield%20Park-Eliminate%20High%20Voltage?csf=1&amp;web=1&amp;e=6KozJ9</t>
  </si>
  <si>
    <t>12001 W Greenfield Avenue</t>
  </si>
  <si>
    <t>The scope of work includes construction and installation for the removal of the old high voltage system and installation of the WE-Energies power system.</t>
  </si>
  <si>
    <t>5/7/25</t>
  </si>
  <si>
    <t>PF_WP074701_PARKS RIPARIAN WALLS – INVENTORY AND ASSESSMENT.XLSM</t>
  </si>
  <si>
    <t>WP074701</t>
  </si>
  <si>
    <t>PARKS RIPARIAN WALLS – INVENTORY AND ASSESSMENT</t>
  </si>
  <si>
    <t xml:space="preserve">Milwaukee County Parks has land holdings along Milwaukee County's major waterways. Along these rivers and related riparian lands there are many retaining walls that are decades old and in varying conditions. In order to appropriately plan for repairs, replacements, or other projects that may eliminate the need for walls, Parks must first have an up-to-date inventory and assessment of such walls. It is requested that any such inventory include creation of GIS data that can be used to map and track asset needs, photos, condition ratings, material inventory, recommended corrective actions, and related cost estimates. </t>
  </si>
  <si>
    <t>NO__Please provide an explanation of why alternative options were not researched:  An assessment of the riparian walls throughout the County is the initial step in understanding the inventory and condition of the walls.</t>
  </si>
  <si>
    <t>00__NO__Annual financial impact includes: This project will allow Parks to spend and forecast wall needs in line with short- and long-term funding plans.</t>
  </si>
  <si>
    <t xml:space="preserve">YES__A&amp;E Project Charter;  See AE TEAMS site: https://milwaukeecountywi.sharepoint.com/:f:/r/sites/CapitalPlanning-Parks/Shared%20Documents/Parks/WP074701-Parks%20Riparian%20Walls%20-Inventory%20%26%20Assessment?csf=1&amp;web=1&amp;e=bf60Im  </t>
  </si>
  <si>
    <t>YES__Assessment of wall conditions will be most efficient when conditions are seasonally favorable.</t>
  </si>
  <si>
    <t>05__Safety-Risk Issue(s) Addressed:  Riparian walls throughout the County are decades old and in varying conditions. A condition assessment is needed as walls may be deteriorating and causing a potential safety hazard.</t>
  </si>
  <si>
    <t>03__YES__Category 2 = Addresses Assets anticipated to fail within the next 12 - 24 months__Deferred Maint issues addressed by project: This project is the first step to identify the inventory and condition of the riparian walls throughout the County to understand maintenance needs.</t>
  </si>
  <si>
    <t>The riparian walls that will be the subject of this study are directly impacted by climate change and resiliency needs. As storm events become more severe and frequent, flooding, including flash flooding has become more common along Milwaukee's waterways. These floods impact and undermine some of the aged walls along these park corridors.</t>
  </si>
  <si>
    <t>01_The riparian walls that will be the subject of this study are directly impacted by climate change and resiliency needs. As storm events become more severe and frequent, flooding, including flash flooding has become more common along Milwaukee's waterways. These floods impact and undermine some of the aged walls along these park corridors.</t>
  </si>
  <si>
    <t>The scope of the work includes construction of the design</t>
  </si>
  <si>
    <t>Sarah.Toomsen@milwaukeecountywi.gov</t>
  </si>
  <si>
    <t>NO__Please provide an explanation of why alternative options were not researched:  As an existing asset, renovation or demolition are the only options.</t>
  </si>
  <si>
    <t>PF_WP075201_SIMMONS BASEBALL AND SOFTBALL FIELDS LIGHTING.XLSM</t>
  </si>
  <si>
    <t>WP075201</t>
  </si>
  <si>
    <t>SIMMONS BASEBALL AND SOFTBALL FIELDS LIGHTING</t>
  </si>
  <si>
    <t xml:space="preserve">NO__Please provide an explanation of why alternative options were not researched:  Due to the age and condition of the lighting systems, replacement is the most cost-effective and long-term solution. </t>
  </si>
  <si>
    <t>YES__A&amp;E Project Charter https://milwaukeecountywi.sharepoint.com/:w:/r/sites/CapitalPlanning-Parks/Shared%20Documents/Parks/Funded/WP0752-Simmons%20Field%20Lighting/Project%20Charter%20WP0752-Simmons%20Field%20Lighting.docx?d=w717286de6b0f41b3b36049e59cf2a68a&amp;csf=1&amp;web=1&amp;e=CBy3eU</t>
  </si>
  <si>
    <t>YES__Restoration activities will require seasonally-appropriate conditions.</t>
  </si>
  <si>
    <t>2100 W Oklahoma Avenue</t>
  </si>
  <si>
    <t>Project implementation will include conversion to energy efficient LED lights.</t>
  </si>
  <si>
    <t>02_Project implementation will include conversion to energy efficient LED lights.</t>
  </si>
  <si>
    <t>501 Lake Drive</t>
  </si>
  <si>
    <t>RAMIREZ / BRILL</t>
  </si>
  <si>
    <t>PF_WP079001_SCOUT LAKE PARKING LOT AND PATHS.XLSM</t>
  </si>
  <si>
    <t>WP079001</t>
  </si>
  <si>
    <t>SCOUT LAKE PARKING LOT AND PATHS</t>
  </si>
  <si>
    <t xml:space="preserve">NO__Please provide an explanation of why alternative options were not researched:  As an existing asset, replacement is the only viable option. The alternative would be no investment which will leads to greater degradation and hazardous conditions over time. </t>
  </si>
  <si>
    <t xml:space="preserve">YES__Construction and restoration work will require seasonally appropriate conditions. </t>
  </si>
  <si>
    <t>03__YES__Category 2 = Addresses Assets anticipated to fail within the next 12 - 24 months__Deferred Maint issues addressed by project: Scout Lake parking lot and pathways have not seen significant investment in many years, causing consistent downward condition of the pavement surfaces.</t>
  </si>
  <si>
    <t>Greendale</t>
  </si>
  <si>
    <t>5902 W LOOMIS RD</t>
  </si>
  <si>
    <t>The scope of the work includes the construction phase to reconstruct the parking lot and paths adjacent to parking lot and around the lake. This also includes the construction of storm water best management practices (BMPs), stormsewer, earthwork, grading, erosion control, restoration, lighting, signage and replacement of fire hydrant near the Pavilion.</t>
  </si>
  <si>
    <t>There are two basketball courts and three tennis courts at LaFollette Park that have fallen into disrepair. As of the most recent inspection in 2024, the basketball courts had a pavement rating of 49/100, while the tennis courts were rated at 30/100. Currently, the basketball courts are situated within a triangular section of pavement, a configuration that creates potential conflicts between vehicular traffic and court use. This project proposes the reconstruction of the courts by relocating them into a single, fenced area designated for both basketball and racquet sports. The plan also includes the creation of a new parking lot, the reconstruction of adjacent pathways, and a reduction in overall pavement to reflect only what is necessary for the pavilion and courts. Areas of unnecessary pavement will be converted to green space. All pathways will be reconstructed to meet ADA standards. The project will also include fencing, bleachers, benches, court amenities, parking lot lighting and other site furnishings as appropriate based on site conditions and operational needs. Public engagement efforts are planned to gather community input on court preferences.
Pavement Rating Index: 
80 - 100 =  Excellent
70 - 80   =  Very good
50 - 70   =  Good
30 - 50   =  Fair
20 - 30   = Poor
10 - 20   =  Very Poor
  0 - 10   =  Failed</t>
  </si>
  <si>
    <t>NO__Please provide an explanation of why alternative options were not researched:  As an existing asset, replacement is the only viable option. The alternative would be no investment which will lead to greater degradation and limited playability over time.</t>
  </si>
  <si>
    <t>03__YES__Category 2 = Addresses Assets anticipated to fail within the next 12 - 24 months__Deferred Maint issues addressed by project: With a pavement rating score of 49/100 and 30/100 (2024), the court surfaces are beyond their useful life and can no longer be patched. Pavement Rating Index: 
80 - 100 =  Excellent
70 - 80   =  Very good
50 - 70   =  Good
30 - 50   =  Fair
20 - 30   = Poor
10 - 20   =  Very Poor
  0 - 10   =  Failed</t>
  </si>
  <si>
    <t>PF_WP080301_MITCHELL PARK DOMES REPAIRS.XLSM</t>
  </si>
  <si>
    <t>WP080301</t>
  </si>
  <si>
    <t>MITCHELL PARK DOMES REPAIRS</t>
  </si>
  <si>
    <t>JIM TARANTINO</t>
  </si>
  <si>
    <t>414 208 6087</t>
  </si>
  <si>
    <t>james.tarantino@milwaukeecountywi.gov</t>
  </si>
  <si>
    <t>YES__Please provide a brief listing of options/alternatives researched and why the option your are requesting for this Cost Est is the best alternative:  The Domes Task Force met for over three years and considered various options for the future of the Domes.  The selected alternative was one of over 20 potential alternatives for the Domes and the recommendation was confirmed by the Milwaukee County Board in 2025 budget amendment 06.</t>
  </si>
  <si>
    <t>02__YES__Annual financial impact includes: The Domes Reimagined Campaign includes the commitment by the supportive friends group to assume day to day control of the facility which includes the ongoing financial commitment to repair and maintenance of the structures.</t>
  </si>
  <si>
    <t>YES__Exterior construction will likely require the long-term staging of a crane in the park, while most elements of the project involve interior construction there will be weather related impacts to repairs of the exterior of the facility.  It is assumed that repair and replacement of the exterior structures would occur in warmer months while interior repairs can occur year-round.</t>
  </si>
  <si>
    <t>05__Safety-Risk Issue(s) Addressed:  Prior planning studies have identified the need to repair the Domes concrete structures, which is accomplished by this project and the Domes Reimagined Campaign.  The presence of a wire mesh netting system in each of the three Domes mitigates the immediate safety hazard to the public, but the concrete structures still require repair as identified in prior planning studies to eliminate the safety hazard that is posed by chipping concrete and broken glass.  Water infiltration inside of the Domes structures causes slip hazards to visitors and continually damages the interior improvements.</t>
  </si>
  <si>
    <t>03__YES_It is anticipated that the repair and replacement of Domes infrastructure will require several years and several financial contributions by Milwaukee County to complete.  The County commitment of $30 million is spread over successive years and contributions in future capital budgets.</t>
  </si>
  <si>
    <t>05__YES__Category 1 = Immediately Addresses Failing Assets__Deferred Maint issues addressed by project: The Mitchell Park Domes represent one of the most major deferred maintenance issues in Milwaukee County's building portfolio by size, scale, cultural significance and dollar value.  The facility has been failing for approximately 40 years with active water infiltration through the glass and aluminum structures causing damage to the collection and infrastructure inside of the facility.</t>
  </si>
  <si>
    <t>524 S Layton Blvd</t>
  </si>
  <si>
    <t xml:space="preserve">The 2026 contribution of $5,000,000 represents the first County contribution to this project with successive requests to follow in upcoming years until the full commitment is allocated.  </t>
  </si>
  <si>
    <t xml:space="preserve">Years 2 - 5 represent the anticipated $20.0M total County contribution ($5.0M annually). Beyond the 5-Year Plan, 2031 reflects the final county contribution of $5.0M, bringing the total anticipated County funding to $30.0M over six years. </t>
  </si>
  <si>
    <t>PF_WP083601_CONCRETE STAIR RECONSTRUCTION (VARIOUS PARKS).XLSM</t>
  </si>
  <si>
    <t>WP083601</t>
  </si>
  <si>
    <t>CONCRETE STAIR RECONSTRUCTION (VARIOUS PARKS)</t>
  </si>
  <si>
    <t>NO__Please provide an explanation of why alternative options were not researched:  Due to the age and condition of the stairs, rehabilitation and/or replacement are the most cost effective options for continued public safety and access.</t>
  </si>
  <si>
    <t xml:space="preserve">YES__A&amp;E Project Charter https://milwaukeecountywi.sharepoint.com/:f:/r/sites/CapitalPlanning-Parks/Shared%20Documents/Parks/WP083601%20Concrete%20Stair%20Reconstruction%20(Various%20Parks)?csf=1&amp;web=1&amp;e=cbhKG9 </t>
  </si>
  <si>
    <t>05__Safety-Risk Issue(s) Addressed:  The deteriorated conditions of stairs at Caesar, Lake, and Pulaski Milwaukee Parks pose a safety hazard to public access.</t>
  </si>
  <si>
    <t xml:space="preserve">03__YES__Category 2 = Addresses Assets anticipated to fail within the next 12 - 24 months__Deferred Maint issues addressed by project: The age and deteriorated condition of the stairs require replacement solutions. </t>
  </si>
  <si>
    <t>PF_WP083701_BASKETBALL COURT RECONSTRUCTION (VARIOUS PARKS).XLSM</t>
  </si>
  <si>
    <t>WP083701</t>
  </si>
  <si>
    <t>BASKETBALL COURT RECONSTRUCTION (VARIOUS PARKS)</t>
  </si>
  <si>
    <t xml:space="preserve">NO__Please provide an explanation of why alternative options were not researched:  As existing assets, replacement or removal are the only viable options. The alternative would be no investment which leads to greater degradation and limited playability over time. </t>
  </si>
  <si>
    <t>YES__https://milwaukeecountywi.sharepoint.com/:f:/r/sites/CapitalPlanning-Parks/Shared%20Documents/Parks/WP083701%20Basketball%20Court%20Reconstruction%20(Various%20Parks)?csf=1&amp;web=1&amp;e=phorQY</t>
  </si>
  <si>
    <t xml:space="preserve">03__YES__Category 2 = Addresses Assets anticipated to fail within the next 12 - 24 months__Deferred Maint issues addressed by project: Limited investment has left basketball courts throughout the parks system in deteriorating condition. Because court repairs fall outside the scope of current operational funding, the lack of regular resurfacing and maintenance has led to further decline. 
</t>
  </si>
  <si>
    <t xml:space="preserve">None, however Parks may have additional phases or basketball court requests in 5 year CIP. </t>
  </si>
  <si>
    <t>BRILL, GULGOWSKI, ELI</t>
  </si>
  <si>
    <t>5/30/26</t>
  </si>
  <si>
    <t>PF_WP054001_RR PRKWAY-124TH MORGAN AND RR LINCOLN TO OKLAHOMA-NATIONAL.XLSM</t>
  </si>
  <si>
    <t>RR PRKWAY-124TH MORGAN AND RR LINCOLN TO OKLAHOMA-NATIONAL</t>
  </si>
  <si>
    <t>NO__Please provide an explanation of why alternative options were not researched:  As an existing asset that functions as a part of the local transportation network and also provides residential driveway access, replacement is the only viable option.</t>
  </si>
  <si>
    <t>02__YES__Annual financial impact includes: Operational costs will be reduced as staff currently need to barricade sections of roadway for closure after storm events, and annual patching also takes place.</t>
  </si>
  <si>
    <t>26 Root River Parkway</t>
  </si>
  <si>
    <t xml:space="preserve">The scope of work includes the construction of the design. </t>
  </si>
  <si>
    <t>Aquatic features provide residents will options for heat relief, especially in high denity areas of the city that are part of urban heat islands.</t>
  </si>
  <si>
    <t>01_Aquatic features provide residents will options for heat relief, especially in high denity areas of the city that are part of urban heat islands.</t>
  </si>
  <si>
    <t>PF_WP084201_PARKS WADING POOL CONVERSION.XLSM</t>
  </si>
  <si>
    <t>WP084201</t>
  </si>
  <si>
    <t>PARKS WADING POOL CONVERSION</t>
  </si>
  <si>
    <t>02__YES__Annual financial impact includes: Decomissioning facilities that are not usable or sustainable will reduce work order costs and time.</t>
  </si>
  <si>
    <t>YES__Construction activities will require seasonally-favorable conditions.</t>
  </si>
  <si>
    <t>DAN SOMERS</t>
  </si>
  <si>
    <t>414-224-3242</t>
  </si>
  <si>
    <t>dan.somers@mam.org</t>
  </si>
  <si>
    <t xml:space="preserve">This War Memorial Small Freight Elevator (Jaws) elevator was installed in 1962 and is well beyond its useful life. This elevator is a safety hazard because of the clamshell type of door closing system controls. Just before the door closes, a bell rings and if riders are not out of the way they may get struck on the head. The elevator is very unreliable because of its age. It is the only freight elevator that stops on the mezzanine level where the Information Systems and Library Archive Study area is located. It is crucial for moving archive materials and IT equipment. 
Under the 2013 Development agreement between the Art Museum and Milwaukee County, this elevator and six others were to be modernized as part of the agreement and was part of the original RFP. After the bids were received, it was determined that the project was over budget and the small Freight elevator was eliminated from the project and to be completed in a later budget cycle.                                                                                                                            
Milwaukee County is responsible to modernize the small freight elevator, under section 8.1 of the development agreement.
</t>
  </si>
  <si>
    <t>YES__Board File: 13-647__SD Uploaded: NO__Detail:  2013 County-WMC-MAM development agreement, section 8.1.</t>
  </si>
  <si>
    <t>03__YES__Please see pg 32 of the Strategic/ Master Plan; File uploaded as SD_WZ017401-WZ019001_Strategic-Master Plan.</t>
  </si>
  <si>
    <t>WZ020301</t>
  </si>
  <si>
    <t>VERA WESTPHAL (BUDGET) AMOS MORRIS (PROJECT)</t>
  </si>
  <si>
    <t>Facility_Demolition</t>
  </si>
  <si>
    <t>YES__AE Charter; Original Document in AE SharePoint folder: https://milwaukeecountywi.sharepoint.com/:w:/r/sites/CapitalPlanning-Zoo/_layouts/15/Doc.aspx?sourcedoc=%7B50419813-C917-43A8-B12F-842A0A6D1778%7D&amp;file=WZ020301%20Zoo%20Ocean%20Connections%20Pool%20Area.docx&amp;action=default&amp;mobileredirect=true</t>
  </si>
  <si>
    <t>10__Safety-Risk Issue(s) Addressed:  Water retention in the pool area could be a risk to the Zoo.  In addition, the public could be at risk for an open space (20’ deep pool).  The pool also poses a risk of being a breeding ground for mosquitos or harmful insects (diseases spreading to the animal collection, guests, and staff).  If the Zoo has operating budget funds available, we could do asbestos/lead testing prior to capital funding to save time / determine costs.</t>
  </si>
  <si>
    <t>Climate Resiliency: Without demolition, the Zoo will need to devote staff time and fiscal resources to ensure the pool does not become a threat to staff, guests and animals. The Zoo may have to run pumps and/or water filtration to prevent standing water in the case of projected more frequent extreme weather events and/or wetter conditions, needlessly expending energy and burdening the sewer systems.</t>
  </si>
  <si>
    <t>01_Climate Resiliency: Without demolition, the Zoo will need to devote staff time and fiscal resources to ensure the pool does not become a threat to staff, guests and animals. The Zoo may have to run pumps and/or water filtration to prevent standing water in the case of projected more frequent extreme weather events and/or wetter conditions, needlessly expending energy and burdening the sewer systems.</t>
  </si>
  <si>
    <t>PF_WZ020901_ZOOFARI BUILDING - ROOF AND HVAC REPLACEMENT.XLSM</t>
  </si>
  <si>
    <t>WZ020901</t>
  </si>
  <si>
    <t>ZOOFARI BUILDING - ROOF AND HVAC REPLACEMENT</t>
  </si>
  <si>
    <t xml:space="preserve">NO__Please provide an explanation of why alternative options were not researched:  AC UNITS:  There are no alternatives; repairs and downtime of units would continue.
ROOF:  No alternatives available, we would continue to repair the leaks and have potential downtime with the facility.  </t>
  </si>
  <si>
    <t xml:space="preserve">02__YES__Annual financial impact includes: AC UNITS:  The requested capital project for replacement of the AC unit is projected to save approx. 66% in electrical costs and $7,000 in maintenance fees.  In addition, this is a revenue generating facility that could have an impact on $80,000-$100,000 annual revenue.  
ROOF:  The requested capital project for replacement of the roof is project to save approx. $4,000 in annual roof and wall repairs (based on last 5 yrs avg actuals of temporary repairs to fix leaking areas).  In addition, this is a revenue generating facility that could have an impact on $80,000-$100,000 annual revenue.  </t>
  </si>
  <si>
    <t>YES__AE Charter (AC UNITS ONLY); Original document in AE Sharepoint folder: https://milwaukeecountywi.sharepoint.com/:b:/r/sites/external/capitalrequests/Zoo/SD_WZ020901_Zoofari_%20AC%20Unit%20Replacement-Project%20Charter.pdf?csf=1&amp;web=1&amp;e=SXFl0A</t>
  </si>
  <si>
    <t>YES__Although replacement can occur at anytime, it would be optimal to replace it during the winter or spring months so it is ready for summer.  We also need to work around the Zoofari's Group Sales rental schedule as this is a revenue generating facility.
Although replacement can occur at anytime, we need to work around the Zoofari's Group Sales rental schedule as this is a revenue generating facility and noise would be a factor.</t>
  </si>
  <si>
    <t>05__Safety-Risk Issue(s) Addressed:  Constant leaks into the Zoofari Conference center is impacting the wall integrity and could lead to a potential mold situation.  As roof leaks occur, there is also a risk to the Lessee's property, such as inventory damage and loss. See pg. 21 of SD_WZ020901_LegalAgreement_SSALease supporting documentation, #12a Maintenance/Zoo Facilities.</t>
  </si>
  <si>
    <t xml:space="preserve">YES__Board File: __SD Uploaded: YES__Detail:  Each client signs a legally binding rental agreement to reserve the Zoofari Conference Center, sample uploaded as SD_WZ020901-WZ021101 _LegalAgreement_Sales-contract (all pages).  If the A/C fails, an event may need to be canceled or heavily discounted during extreme heat.  If the roof experiences a major leak, an event may need to be canceled or heavily discounted.  Events are often scheduled years in advance.  
In addition to the Zoo's Group Sales rentals, we also lease warehouse space in the Zoofari Conference Center which includes storage of retail and food inventory.  We have a binding agreement in which the County is responsible for repairing any major breakdown or system malfunction not caused by the negligence of the Lessee.  As roof leaks occur, there is also a risk to the Lessee's property, such as inventory damage and loss.  Please see pg 21, Section 12, Maintenance of the lease uploaded as SD_WZ020101-WZ020901_LegalAgreement_SSALease.  </t>
  </si>
  <si>
    <t>03__YES__Category 2 = Addresses Assets anticipated to fail within the next 12 - 24 months__Deferred Maint issues addressed by project: AC UNITS:  The three current a/c units are several years past their useful life with temporary repairs expected to 12-24 months before full replacements are needed.
ROOF: The roofing area has been failing over the past 3 years with water leaks into the ceiling tiles and interior walls.</t>
  </si>
  <si>
    <t>AC UNITS:  Replacement unit will be newer and more energy-efficient than existing, failing unit. With expected shifts to a warmer climate, burdens on this system will increase in order to keep building usable for its core functions.
ROOF:  The Climate Action 2050 Plan Vulnerability Assessment identified expected changes in precipitation patterns, including increased frequency of extreme weather events such as rainstorms and tornados. Replacing the roof now will prevent further damage to the building from known leaks and allow for identification of weaknesses. Delays may cause roof leaks to worsen and result in further significant damage to the building and potential mold growth, which would add an additional health risk to guests who rent the space and Zoo staff whose work areas are at Zoofari.</t>
  </si>
  <si>
    <t>03_AC UNITS:  Replacement unit will be newer and more energy-efficient than existing, failing unit. With expected shifts to a warmer climate, burdens on this system will increase in order to keep building usable for its core functions.
ROOF:  The Climate Action 2050 Plan Vulnerability Assessment identified expected changes in precipitation patterns, including increased frequency of extreme weather events such as rainstorms and tornados. Replacing the roof now will prevent further damage to the building from known leaks and allow for identification of weaknesses. Delays may cause roof leaks to worsen and result in further significant damage to the building and potential mold growth, which would add an additional health risk to guests who rent the space and Zoo staff whose work areas are at Zoofari.</t>
  </si>
  <si>
    <t xml:space="preserve">~Filter all WITHDRAWN BY DEPT (cell CZ) as YES, then delete those rows </t>
  </si>
  <si>
    <t>3-Refresh the SUMMARY REPORT tabs (AIR and NONAIR) pivot tables</t>
  </si>
  <si>
    <t>4-Unhide the SUMMARY REPORT ALL LOOKUP_AIR tab and Refresh the pivot table; Follow any other directions in that tab, then HIDE the tab once updated</t>
  </si>
  <si>
    <t>5-Unhide the SUMMARY REPORT ALL LOOKUP_NOAIR tab and Refresh the pivot table; Follow any other directions in that tab, then HIDE the tab once updated</t>
  </si>
  <si>
    <t>6-Do a final REFRESH ALL to update all pivot tables in this file</t>
  </si>
  <si>
    <t>7-Save File (to current SharePoint location) and close File</t>
  </si>
  <si>
    <t>REQ has been submitted to OSBP for Cost Estm</t>
  </si>
  <si>
    <t>Contractual1</t>
  </si>
  <si>
    <t>Mandated1</t>
  </si>
  <si>
    <t xml:space="preserve">00__Citations Addressed by Project?: __Description of Citation(s) addressed: </t>
  </si>
  <si>
    <t xml:space="preserve">00______Deferred Maint issues addressed by project: </t>
  </si>
  <si>
    <t>0</t>
  </si>
  <si>
    <t>00/00/20XX</t>
  </si>
  <si>
    <t>PF_WU060202_VT DEVELOPMENT AGRMNT - DEFERRED MAINTENANCE 2027.XLSM</t>
  </si>
  <si>
    <t>1918</t>
  </si>
  <si>
    <t>1918_CULT_FRIENDS OF VILLA TERRACE (FOVT)</t>
  </si>
  <si>
    <t>VILLLA TERRACE</t>
  </si>
  <si>
    <t>WU060202</t>
  </si>
  <si>
    <t>DEVELOPMENT AGREEMENT - VILLA TERRACE DEFERRED MAINT - 2027</t>
  </si>
  <si>
    <t>414-278-4162</t>
  </si>
  <si>
    <t>erica.goblet@milwaukeecountywi.gov; vincent.masterson@milwaukeecountywi.gov</t>
  </si>
  <si>
    <t>The 2024 Adopted Budget (Amendment 39) directed Department of Administrative Serviced (DAS) to explore opportunities to terminate the County’s ongoing operational and capital support for the Charles Allis Art Museum building (CA building). In May 2024, the DAS provided an informational report, File No. 24-470, on the CA and the Villa Terrace Decorative Arts Museum (VT building)., with a recommendation to pursue a Request for Information (RFI) to seek solutions for the two museums that reduced or eliminated the County’s operational and capital support of the museums.  An RFI was completed, and the results presented to the Milwaukee County (County) Board of Supervisors (County Board) in September 2024 in action report File No. 24-767, which was adopted by the County Board and authorized DAS to pursue negotiations with the Charles Allis and Villa Terrace Museums, Inc. (CAVT) and Friends of Villa Terrace Decorative Arts Museum, Ltd. (FOVT) with the goal of reducing or eliminating the capital and operational support the County provides to the CA and VT buildings.
Adopted County Board file #24-940 authorized the DAS to enter into agreements with both organizations based on the Term Sheet attached to the File. The Term Sheet provides for the transfer the buildings to the CAVT and the FOVT pursuant to each organization meeting specific requirements. As outlined in the resulting Agreements, the County provides operational and capital dollars to CAVT and FOVT, with required reporting and additional obligations, to allow for the successful transition of the buildings to each organization. 
As it relates to the FOVT (for the VT building), the County provides an annual capital contribution of $400,000 in 2026, $400,000 in 2027, and $400,000 in 2028 (the “County Contribution”) to address deferred maintenance needs at VT building.
This capital project addresses the 2027 County capital contribution of $400,000 for the VT building.</t>
  </si>
  <si>
    <t>The scope of the project includes the annual County contribution pursuant to the Term Sheet approved by the County Board and County Executive in File 24-490 and the resulting Development Agreement between the County and FOVT. For 2027, a $400,000 contribution is budgeted to address deferred maintenance needs at the VT building related to health and safety, ADA accessibility, protection of the art collection, and structural integrity, as determined by the County. FOVT will request reimbursement for approved improvements upon meeting contingencies and conditions outlined in the Development Agreement. To reflect the actual improvements made to the building under the agreement, the Office of Strategy, Budget, and Performance and the Office of the Comptroller are authorized to perform administrative appropriation transfers to establish new sub-projects within WU0602 and reallocate budget authority.</t>
  </si>
  <si>
    <t>Pusrusant to the agreement authorized by File #24-940, the 2028 County contribution ($400,000) will address deferred maintenance needs at the VT building related to issues of health and safety, compliance with the Americans with Disabilities Act (ADA) related to accessibility, the safety of the art collection, and the structural integrity of the building as determined by the County (WU060203 - DEVELOPMENT AGREEMENT - VILLA TERRACE DEFERRED MAINT - 2028).</t>
  </si>
  <si>
    <t>2/10/26</t>
  </si>
  <si>
    <t>PF_WU050202_CA DEVELOPMENT AGRMNT - DEFERRED MAINTENANCE 2027.XLSM</t>
  </si>
  <si>
    <t>WU050202</t>
  </si>
  <si>
    <t>DEVELOPMENT AGREEMENT - CHARLES ALLIS DEFERRED MAINT - 2027</t>
  </si>
  <si>
    <t>The 2024 Adopted Budget (Amendment 39) directed Department of Administrative Serviced (DAS) to explore opportunities to terminate the County’s ongoing operational and capital support for the Charles Allis Art Museum building (CA building). In May 2024, the DAS provided an informational report, File No. 24-470, on the CA and the Villa Terrace Decorative Arts Museum (VT building)., with a recommendation to pursue a Request for Information (RFI) to seek solutions for the two museums that reduced or eliminated the County’s operational and capital support of the museums.  An RFI was completed, and the results presented to the Milwaukee County (County) Board of Supervisors (County Board) in September 2024 in action report File No. 24-767, which was adopted by the County Board and authorized DAS to pursue negotiations with the Charles Allis and Villa Terrace Museums, Inc. (CAVT) and Friends of Villa Terrace Decorative Arts Museum, Ltd. (FOVT) with the goal of reducing or eliminating the capital and operational support the County provides to the CA and VT buildings.
Adopted County Board file #24-940 authorizes the DAS to enter into agreements with both organizations based on the Term Sheet attached to the File. The Term Sheet provide for the transfer of the buildings to the CAVT and the FOVT pursuant to each organization meeting specific requirements. As outlined in the resulting Agreements, the County provides operational and capital dollars to CAVT and FOVT, with required reporting and additional obligations, to allow for the successful transition of the buildings to each organization. 
Pursuant to agreement authority (referenced in #24-940), the CAVT recieves two annual County capital contributions of $250,000 in 2026 and $250,000 in 2027 (the “County Contribution”) to address deferred maintenance needs at the Charles Allis Art Museum.
This capital project addresses the 2027 County capital contribution of $250,000 for the CA building.</t>
  </si>
  <si>
    <t>The scope of the project includes the annual County contribution pursuant to the Term Sheet approved by the County Board and County Executive in File 24-490 and the resulting Development Agreement between the County and CAVT. For 2027, a contribution of $250,000 is budgeted to address deferred maintenance needs at the CA building, focusing on health and safety, ADA accessibility compliance, protection of the art collection, and structural integrity, as identified by the County. CAVT may request reimbursement for eligible expenditures upon meeting all conditions outlined in the Development Agreement.  To reflect completed improvements under the Agreement, the Office of Strategy, Budget, and Performance and the Office of the Comptroller are authorized to execute administrative appropriation transfers to create sub-projects within WU0502 and reallocate budget authority accordingly.</t>
  </si>
  <si>
    <t>PF_WJ012401_CRC BACK-UP GENERATOR REPLACEMENT.XLSM</t>
  </si>
  <si>
    <t>WJ012401</t>
  </si>
  <si>
    <t>CRC BACK-UP GENERATOR REPLACEMENT</t>
  </si>
  <si>
    <t>KAREN KASTENSON</t>
  </si>
  <si>
    <t>Karen.Kastenson@milwaukeecountywi.gov</t>
  </si>
  <si>
    <t>The Community Reintegration Center's (CRC) emergency generator, a Kohler Model 750 ROZD Diesel fueled generator set rated at 750 KW 938 KVA at .8 PF 277/480 VAC 3 phase 4 wire 1127 amps 60hz, was installed in 1997.  The life expectancy of the generator is approximately 20 years, and the generator is over 7 years beyond its useful life.  On August 28, 2025, during the course of conducting a routine generator test, the motor ran erratically.  Attempts to turn off the generator using both the control stop and the emergency stop failed causing the generator to continue running subsequently causing a catastrophic mechanical failure.  Due to the nature of the CRC the facility, it needs to have a functioning generator should power ever go out.
This was a 2026 emergency project submitted outside of the annual capital request process (which ended 7/15/25) and occurred after the final Capital Improvement Committee meeting (8/19/2025).  It was funded as part of the 2026 Adopted Capital Budget. 
During the design and installation, it was discovered that a new placement area for the generator was needed as well as a new emergency connector box (to connect an emergency temporary generator if needed).  This project will provide funding for emergency box scope of work.</t>
  </si>
  <si>
    <t>NO__Please provide an explanation of why alternative options were not researched:  No other option is available.</t>
  </si>
  <si>
    <t>02__YES__Annual financial impact includes: Currently paying $28K a month to rent a back-up generator.</t>
  </si>
  <si>
    <t>10__Safety-Risk Issue(s) Addressed:  Without a generator the CRC may have to evuate the facility due to not being able to maintain door controls, camera, lighting, and A/C.</t>
  </si>
  <si>
    <t>02__Primary Asset Zip Code: 53132__Total Pop Srvd: 30543__Minority Pop Srvd: 26217__Addresses Racial Equity by: By implementing the requested safety and security improvements for all residents we are striving toward the goal of making Milwaukee County the healthiest County in the state. These improvements will improve the mental health safety and security environment for our residents and staff from our community in the following areas:
1. Promoting Safety and Fair Treatment:  The enhanced monitoring through cameras and intercom systems will reduce the risk of suicide, violence, and neglect—issues that disproportionately affect residents from marginalized racial backgrounds. By improving safety, the facility ensures that every individual is treated with dignity and fairness, regardless of their race or ethnicity.
2. Addressing Systemic Inequalities:  Historically, racial inequities in the justice system have led to disproportionate representation of minority groups in segregation units. By prioritizing safety and health improvements, the facility demonstrates a commitment to addressing these disparities and fostering an environment that mitigates harm to vulnerable populations.
3. Reducing PREA Violations:  The improvements target the prevention of sexual assaults and other harmful incidents, including PREA violations. Communities of color are often overrepresented in facilities where such incidents occur. Sealed doors and better monitoring can help protect residents and staff, reducing trauma that has a lasting impact on racialized individuals.
4. Improving Staff and Resident Relationships:  Enhanced communication via intercom systems enables staff to be more responsive to residents' needs, building trust and rapport. Improved relationships between staff and residents contribute to an equitable environment where everyone feels valued and heard.
5. Aligning with Equity-Focused Recommendations:  While there may not be specific state mandates, the jail inspector's recommendation aligns with broader racial equity goals by identifying and addressing structural safety issues. Implementing these changes reflects the county’s dedication to equity-driven practices.
6. Creating a Positive Cycle of Accountability:  Safety improvements create a facility that prioritizes accountability—both in terms of resident wellbeing and staff professionalism. This focus aligns with the county's racial equity goals, ensuring fair treatment and reducing negative outcomes tied to systemic biases.</t>
  </si>
  <si>
    <t>03__YES__Category 2 = Addresses Assets anticipated to fail within the next 12 - 24 months__Deferred Maint issues addressed by project: Generator was installed in 1997 with a useful life of 20 years.  Should have been replaced 7 years ago.</t>
  </si>
  <si>
    <t xml:space="preserve">The scope of work include construction of the quick discconect socket / emergency connection box for the generator system. </t>
  </si>
  <si>
    <t xml:space="preserve">LENIUS / BRILL </t>
  </si>
  <si>
    <t>5/1/26</t>
  </si>
  <si>
    <t>PF_WJ011001_CRC BOILER HOUSE REPAIR STRUCTURAL SLAB.XLSM</t>
  </si>
  <si>
    <t>WJ011001</t>
  </si>
  <si>
    <t>CRC BOILER HOUSE REPAIR STRUCTURAL SLAB</t>
  </si>
  <si>
    <t>The concrete floor slab in the Building Link between the Boiler House and Main Facility is deteriorating, with localized failures and broader areas in poor condition. A cost-conscious repair approach (partial replacement and targeted repairs) can extend its service life but will require ongoing maintenance and monitoring due to continued exposure to moisture and chlorides, which may accelerate future deterioration. A more durable solutions is consider a full replacement for longer-term reliability.
The two-story Building Link connecting the Milwaukee County Community Reintegration Center main facility and Boiler House lacks complete and consistent historical documentation, particularly for portions constructed or modified after the original 1946 drawings. As a result, there was uncertainty regarding as-built conditions, structural configuration, and modifications, especially on the east side and upper portions which complicated an accurate assessment of the existing structural slab, framing system, and associated building elements. As a result a professional engineer provided expert observations and recommendations including photos and probable cost estimates.</t>
  </si>
  <si>
    <t>YES__CRC received three options and they consisted of Concrete Repairs and Combined Partial and Full Depth Replacement, Full Depth Removal and Replacement, and other options that are not recommended as they only place bandages over the repairs and do not help the current condition of the structure.  
Option 1: Concrete Repairs and Limited Full Depth Removal. The concrete floor slab of the existing Building Link between the Boiler House and the Main Facility of the Community Reintegration Center is in poor to failing condition. However, the areas that are in failing condition are primarily within two spans, with isolated failure in two other spans. Other portions of the slab that are in fair to poor condition can be addressed with concrete repair materials rather than complete demolition and replacement, which will help control the costs of the repair work. Limiting the extents of full depth removal also reduces the challenging impacts on building utilities that are routed
through the Building Link.
With structural repairs and ongoing maintenance and condition monitoring, it is our opinion that the floor slab service life may be extended for an additional 15-20 years, possibly more, with the recommended approach. If the Option 1 approach is taken it would be advisable to plan for regular evaluation of the slab and implementation of patching repairs promptly if future issues arise. If chlorides in the slab (due to prior exposure) cause ongoing deterioration of areas that are currently in acceptable condition, then patching concrete and addressing cracks and leaks promptly will be important to the service life of the structure. However, the existing concrete has previously been exposed to road salts and moisture. It is also our understanding that ongoing use of the Building Link will likely continue exposure to salts to some extent if used for equipment parking and occasional loading/unloading. Concrete in severe service exposure deteriorates more rapidly than protected concrete. Existing microcracking as well as potential cracking at the interface between original and repair concrete will continue to expose the reinforcing steel to water and chlorides. If a longer ongoing service life and better long-term reliability are a higher priority than present costs, then Option 2: Full Depth Removal and Replacement might be considered. This option could be designed to provide an extended service life of 40 years or more, but costs would be higher.  CRC received three options and they consisted of Concrete Repairs and Combined Partial and Full Depth Replacement, Full Depth Removal and Replacement, and other options that are not recommended as they only place bandages over the repairs and do not help the current condition of the structure.  
Option 1: Concrete Repairs and Limited Full Depth Removal. The concrete floor slab of the existing Building Link between the Boiler House and the Main Facility of the Community Reintegration Center is in poor to failing condition. However, the areas that are in failing condition are primarily within two spans, with isolated failure in two other spans. Other portions of the slab that are in fair to poor condition can be addressed with concrete repair materials rather than complete demolition and replacement, which will help control the costs of the repair work. Limiting the extents of full depth removal also reduces the challenging impacts on building utilities that are routed
through the Building Link.
With structural repairs and ongoing maintenance and condition monitoring, it is our opinion that the floor slab service life may be extended for an additional 15-20 years, possibly more, with the recommended approach. If the Option 1 approach is taken it would be advisable to plan for regular evaluation of the slab and implementation of patching repairs promptly if future issues arise. If chlorides in the slab (due to prior exposure) cause ongoing deterioration of areas that are currently in acceptable condition, then patching concrete and addressing cracks and leaks promptly will be important to the service life of the structure. However, the existing concrete has previously been exposed to road salts and moisture. It is also our understanding that ongoing use of the Building Link will likely continue exposure to salts to some extent if used for equipment parking and occasional loading/unloading. Concrete in severe service exposure deteriorates more rapidly than protected concrete. Existing microcracking as well as potential cracking at the interface between original and repair concrete will continue to expose the reinforcing steel to water and chlorides. If a longer ongoing service life and better long-term reliability are a higher priority than present costs, then Option 2: Full Depth Removal and Replacement might be considered. This option could be designed to provide an extended service life of 40 years or more, but costs would be higher.</t>
  </si>
  <si>
    <t>05__Safety-Risk Issue(s) Addressed:  The concrete floor slab in the Building Link between the Boiler House and the Main Facility is exhibiting significant deterioration, including localized failures and widespread areas of poor condition. This degradation presents a potential life safety risk due to uneven surfaces, reduced structural integrity, and the possibility of trip hazards or further slab failure.</t>
  </si>
  <si>
    <t>YES__Board File: __SD Uploaded: NO__Detail:  Federal ADA Requirements
The 2010 ADA Standards require floor and ground surfaces to be firm, stable, and slip-resistant. Any vertical change up to ¼″ is allowed; changes between ¼″ and ½″ must be beveled; changes over ½″ must be addressed with a compliant ramp.
Wisconsin Statute § 66.0907
Municipalities have authority to inspect, order repairs for, or remove and replace sidewalks or concrete slabs that are unsafe, defective, or insufficient.
Property owners must comply after notice; otherwise, the municipality may complete the work and charge the costs.
WisDOT 2025 ADA Transition Plan
Commits to a “Path to Zero” barrier strategy in public right-of-way, aligning with ADA and Section 504 requirements.
Embeds inclusive public engagement, equitable contracting, and standardized performance tracking.</t>
  </si>
  <si>
    <t>02__Primary Asset Zip Code: 53132__Total Pop Srvd: 30843__Minority Pop Srvd: 26217__Addresses Racial Equity by: The concrete slab repair to deliver a safe, ADA‑compliant, and uniformly accessible corridor that reduces trip hazards to zero and eliminates disparities in safety incidents, access disruptions, and user experience across racial groups. This will be achieved through inclusive engagement, equitable contracting and hiring, and disaggregated performance monitoring throughout design, construction, and turnover.
Also, by implementing the requested safety and security improvements for all residents we are striving toward the goal of making Milwaukee County the healthiest County in the state. These improvements will improve the mental health, safety and security environment for our residents and staff from our community in the following areas:
1. Promoting Safety and Fair Treatment: Enhanced monitoring through cameras and intercom systems will reduce the risk of suicide, violence, and neglect—issues that disproportionately affect residents from marginalized racial backgrounds. By improving safety, the facility ensures that every individual is treated with dignity and fairness, regardless of their race or ethnicity.
2. Addressing Systemic Inequalities:  Historically, racial inequities in the justice system have led to disproportionate representation of minority groups in segregation units. By prioritizing safety and health improvements, the facility demonstrates a commitment to addressing these disparities and fostering an environment that mitigates harm to vulnerable populations.
3. Reducing PREA Violations:  The improvements target the prevention of sexual assaults and other harmful incidents, including PREA violations. Communities of color are often overrepresented in facilities where such incidents occur. Sealed doors and better monitoring can help protect residents and staff, reducing trauma that has a lasting impact on racialized individuals.
4. Improving Staff and Resident Relationships:  Enhanced communication via intercom systems enables staff to be more responsive to residents' needs, building trust and rapport. Improved relationships between staff and residents contribute to an equitable environment where everyone feels valued and heard.
5. Aligning with Equity-Focused Recommendations:  While there may not be specific state mandates, the jail inspector's recommendation aligns with broader racial equity goals by identifying and addressing structural safety issues. Implementing these changes reflects the county’s dedication to equity-driven practices.
6. Creating a Positive Cycle of Accountability:  Safety improvements create a facility that prioritizes accountability—both in terms of resident wellbeing and staff professionalism. This focus aligns with the county's racial equity goals, ensuring fair treatment and reducing negative outcomes tied to systemic biases.</t>
  </si>
  <si>
    <t xml:space="preserve">The scope of work includes full replacement of the concrete structural slab between the boiler house and the main facility at the CRC. Work includes removal and replacement of the concrete slab; temporary and permanent utility relocations; removal and replacement of floor drains; installation of metal-faced insulation panels; excavation and backfilling at foundations; waterproofing at foundation edges; removal and replacement of the concrete apron; asphalt patching; and special testing and inspection services.
Current available capital budget to be used to finalize design and any remaining money to be used for construction.
</t>
  </si>
  <si>
    <t>5/20/26</t>
  </si>
  <si>
    <t>PF_WJ011501_HOC CHILLERS REPAIRS (600 AND 400 FACS).XLSM</t>
  </si>
  <si>
    <t>WJ011501</t>
  </si>
  <si>
    <t>HOC CHILLERS REPAIRS (600 AND 400 FACS)</t>
  </si>
  <si>
    <t>An evaluation was completed to determine the best approach for replacing two aging 380-ton chillers and associated pumps. The decision is between installing new equipment in the existing sub-basement or constructing a new outdoor enclosure (garage) to house the system. Each option was assessed for cost, constructability, long-term performance, maintenance, and impact on staff working conditions.
Both options require demolition of the existing equipment, which will be removed in sections due to its original installation. While the chillers have received targeted repairs and upgrades over time, key components are reaching the end of their useful life, making full replacement the most reliable long-term solution.
Installing new equipment in the current location minimizes new construction but maintains challenges related to access, maintenance, and working conditions. Building a new exterior enclosure would improve accessibility, maintenance efficiency, and staff environment, but requires additional upfront investment. The 2022 Adopted Capital Budget included Design and Construction funding of $959,853 for this project.  The 2027 additional funding is required in order to address both chillers.  This analysis provides a clear basis for selecting the most cost-effective and sustainable option, balancing lifecycle cost, operational reliability, and workforce considerations.
While several major components of the existing chillers have been repaired or replaced over time—including compressor renewals (2015), a compressor replacement (2018), control panel upgrades (2016), and starter refreshes (2021)—the compressors themselves are relatively new (4–7 years old). Based on manufacturer guidance, significant compressor upgrades would not typically be anticipated until approximately 2030–2033, barring unexpected failures. Additional HVAC system improvements at the facility include AHU and VAV box upgrades (2013) and earlier replacements of supporting components such as exhaust fans, steam condensate pumps, and HVAC motors (2004).</t>
  </si>
  <si>
    <t xml:space="preserve">YES__Two options evaluated:  Replacing chillers in subbasement or creating a garage outside   Two options evaluated:  Replacing chillers in subbasement or creating a garage outside </t>
  </si>
  <si>
    <t>YES__Charter last updated:  12.12.2022 SD_WJ011501_PROJECT CHARTER</t>
  </si>
  <si>
    <t>YES__Construction in the fall &gt;winter; everything else ASAP and the concrete in the summer.</t>
  </si>
  <si>
    <t>05__Safety-Risk Issue(s) Addressed:  The replacement of chillers and pumps is expected to reduce existing health and safety risks associated with aging equipment; however, it will not eliminate all hazards, as operational and maintenance-related risks will remain and must be managed through proper design, controls, and procedures.</t>
  </si>
  <si>
    <t>YES__Board File: __SD Uploaded: __Detail:  Federal mandates The Clean Air Act - Section 608 (40 CFR Part 82); AIM Act (40 CFR Part 84, Subpart C) / Failing to repair leaks, track refrigerant, or transition refrigerants can quickly become a six-figure+ liability.
State / Regional mandaes (Wisconsin) Energy codes; Environmental / Emissions Alignment (Section 608+AIM Act) penalties for non-compliance is operational risks increased inspections, documentation and reporting timelines.</t>
  </si>
  <si>
    <t>02__Primary Asset Zip Code: 53132__Total Pop Srvd: 30843__Minority Pop Srvd: 26217__Addresses Racial Equity by: By implementing the requested safety and security improvements for all residents we are striving toward the goal of making Milwaukee County the healthiest County in the state. These improvements will improve the mental health, safety and security environment for our residents and staff from our community in the following areas:
1. Promoting Safety and Fair Treatment: Enhanced monitoring through cameras and intercom systems will reduce the risk of suicide, violence, and neglect—issues that disproportionately affect residents from marginalized racial backgrounds. By improving safety, the facility ensures that every individual is treated with dignity and fairness, regardless of their race or ethnicity.
2. Addressing Systemic Inequalities:  Historically, racial inequities in the justice system have led to disproportionate representation of minority groups in segregation units. By prioritizing safety and health improvements, the facility demonstrates a commitment to addressing these disparities and fostering an environment that mitigates harm to vulnerable populations.
3. Reducing PREA Violations:  The improvements target the prevention of sexual assaults and other harmful incidents, including PREA violations. Communities of color are often overrepresented in facilities where such incidents occur. Sealed doors and better monitoring can help protect residents and staff, reducing trauma that has a lasting impact on racialized individuals.
4. Improving Staff and Resident Relationships:  Enhanced communication via intercom systems enables staff to be more responsive to residents' needs, building trust and rapport. Improved relationships between staff and residents contribute to an equitable environment where everyone feels valued and heard.
5. Aligning with Equity-Focused Recommendations:  While there may not be specific state mandates, the jail inspector's recommendation aligns with broader racial equity goals by identifying and addressing structural safety issues. Implementing these changes reflects the county’s dedication to equity-driven practices.
6. Creating a Positive Cycle of Accountability:  Safety improvements create a facility that prioritizes accountability—both in terms of resident wellbeing and staff professionalism. This focus aligns with the county's racial equity goals, ensuring fair treatment and reducing negative outcomes tied to systemic biases.</t>
  </si>
  <si>
    <t>Reduces emissions by not using oversized chillers/ pump moters which is a energy savings.</t>
  </si>
  <si>
    <t>03_Reduces emissions by not using oversized chillers/ pump moters which is a energy savings.</t>
  </si>
  <si>
    <t>The scope of work includes replacing the first and second chiller with new pump, motors, valves. Connect the new chillers into existing building automation system and existing chilled water piping.</t>
  </si>
  <si>
    <t>PF_WJ011601_CRC POWERHOUSE WINDOWS.XLSM</t>
  </si>
  <si>
    <t>WJ011601</t>
  </si>
  <si>
    <t>CRC POWERHOUSE WINDOWS</t>
  </si>
  <si>
    <t>karen.kastenson@milwaukeecountywi.gov</t>
  </si>
  <si>
    <t xml:space="preserve">The Powerhouse at the CRC was built in 1947.  There are five windows that are 8ft wide by 12ft high, eight windows that are 5ft wide by 12ft high, and 1 window that is 4ft wide by 8 ft high.  These structural windows are original to the building and are beyond their useful life.  Some of the windows are starting to separate from the building which could cause structural issues to the building.  This project should include replacing the windows with standard sizes and blocking up the rest of the area since such large windows are no longer needed.  </t>
  </si>
  <si>
    <t>YES__Beyond repairing the windows  Beyond repairing the windows</t>
  </si>
  <si>
    <t xml:space="preserve">YES__A&amp;E Charter; SD_WJ011601_CRC Powerhouse Windows Project Charter </t>
  </si>
  <si>
    <t>05__Safety-Risk Issue(s) Addressed:  Some of the windows are starting to separate from the building which in time will cause structural issues to the building. Building then will not be useable which will cause issues in heating the buildings and the water which will then mean that the County will have evacuate the CRC.</t>
  </si>
  <si>
    <t xml:space="preserve">YES__Board File: __SD Uploaded: NO__Detail:  DOC 350.12*(1) Facilities are required to be clean and in good repair. WI statute 301.37 authority is granted to the DOC to approve or disapprove the use of a facility for the detention of offenders.  The CRC has to go through a Jail inspection every year and possible multiple as the will of the jail inspector.  If the CRC fail its inspection, then the jail inspector has the ability to shut down the facility.  </t>
  </si>
  <si>
    <t xml:space="preserve">02__Primary Asset Zip Code: 53132__Total Pop Srvd: __Minority Pop Srvd: __Addresses Racial Equity by: The CRC is a key component in the goal of making Milwaukee County the healthiest county in Wisconsin. The CRC reflects the mission and vision to comprehensively address the needs of justice involved individuals to increase the likelihood that they will become productive citizens. The CRC exists to ensure residents have the tools needed to successfully reintegrate into their community. It is not intended to be a harsh or punitive environment, but a structured rehabilitative environment that prepares individuals to return to their community in a better place than they were before. This structure will result in safer communities in Milwaukee County, and because the majority of the population is minority anything that prevents the CRC from achieving its mission will reduce Milwaukee County's goal.  The Powerhouse is very important to the needs of the CRC.  If the powerhouse is unable to function, then the CRC would have to shut down and all the residents would have to be relocated to a different prison limiting the amount of programing that the CRC would be able to do in the future.  </t>
  </si>
  <si>
    <t>03__YES__Category 2 = Addresses Assets anticipated to fail within the next 12 - 24 months__Deferred Maint issues addressed by project: Some of the windows are starting to separate from the building which could cause structural issues to the building. Building may not be habitable / safety risk.</t>
  </si>
  <si>
    <t>8885 S 68TH ST</t>
  </si>
  <si>
    <t xml:space="preserve">The scope of work includes construction of CRC's Powerhouse Building windows. This includes abatement of hazardous materials, demolition of deteriorated glazing block, removal and replacement of power-actuated ventilation dampers, replacement and patching of exterior masonry block, and replacement of the glazing system with new panel-glazing window systems. Includes protective parking barrier adject to window locations. </t>
  </si>
  <si>
    <t>WALSH</t>
  </si>
  <si>
    <t>Community Reintegration Center (CRC) Roof Replacement Project: (The 600 &amp; 400 Bed Dormitory Building roofs, covering approximately 120,100 square feet in total, were constructed in 1997 with an expected lifespan of 25 years)
The roofs of the 600 &amp; 400 Bed Dormitory Buildings located at the Community Reintegration Center (CRC) have reached the end of their 25-year lifespan, leading to significant deterioration and ongoing structural issues. Multiple leaks across various sections have resulted in interior damage, and temporary repairs have proven insufficient. The expansion joint covers, crucial for structural integrity, are damaged, rusting, or missing, further exacerbating the deterioration. With continued degradation posing risks to the building's functionality and safety, a full roof replacement is necessary to maintain the long-term integrity of the facility.
Constructed in 1997, the roofs of the 600 &amp; 400 Bed Dormitory Buildings at the CRC have surpassed their expected lifespan and now exhibit widespread failures in vent, base, corner, and curb flashing. These deficiencies have led to persistent leaks, impacting interior walls and ceiling tiles. Despite maintenance efforts, the roofing surface remains in a critically deteriorated condition. Additionally, damaged or missing expansion joint covers have compromised the facility’s ability to accommodate structural movement. Given the proven inadequacy of temporary repairs, a comprehensive roof replacement is required to prevent further damage and ensure the continued operation of the CRC.  Scope includes a structural evaluation of the roof capacity for a potential solar array as recommend in the 2024 Milwaukee County Solar Feasibility Study.</t>
  </si>
  <si>
    <t>The scope of work includes the design and planning of CRC's 600 &amp; 400 Bed Dormintory Roof. Design to be based on a complete roof tear off and replacement of the 120,100 square feet area. This includes replacing roof insulation with improved thermal performance, overflow scuppers, roof drains, guard rails where required and evaluation of structure for potential future solar array.</t>
  </si>
  <si>
    <t>The scope of work includes construction of the design. IMSD scope includes: remove conduit, cables, and cameras to allow for roof replacement.  Install new conduit and cabling, replace EOL cameras with current standards.</t>
  </si>
  <si>
    <t>5/13/26</t>
  </si>
  <si>
    <t>02__Primary Asset Zip Code: 53226__Total Pop Srvd: 3984__Minority Pop Srvd: __Addresses Racial Equity by: In calendar year 2023, there were 3,769 cases heard at Children’s Court. In addition, there were 11 adult jurisdiction cases in 2023 that are not included in the 3,769. In 2024, there were 3,984 cases opened at Children's Court and there were 22 juveniles referred in for original jurisdiction charges. In calendar year 2025, there were 3,167 cases heard at Children’s Court and an additional 18 adult jurisdiction cases. The criminal and juvenile justice systems have significant minority representation. The secure courtroom would allow for the youth to be treated like youth by appearing in the same physical space that has better access to youth focused rehabilitative services. It would eliminate the transportation need downtown which is very stressful and resource consuming. The space would also further encourage cooperating between youth justice proceedings and the adult proceedings.</t>
  </si>
  <si>
    <t>NILLES, BRILL</t>
  </si>
  <si>
    <t>5/12/26</t>
  </si>
  <si>
    <t>PF_WI022001_ELECTION EQUIPMENT REPLACEMENTS.XLSM</t>
  </si>
  <si>
    <t>WI022001</t>
  </si>
  <si>
    <t>ELECTION EQUIPMENT REPLACEMENTS</t>
  </si>
  <si>
    <t>MICHELLE HAWLEY, ELECTION COMMISSION DIRECTOR</t>
  </si>
  <si>
    <t>In 2015, Milwaukee County (County) and its municipalities entered joint agreements to reduce election programming costs, pool resources, and centralize programming under the Milwaukee County Election Commission. Centralization lowered costs, eased disputes, and standardized equipment, programming, ballot appearance, results reporting, and safeguarding of records and data. The 2015 Adopted Capital Budget appropriated $1,845,000 for new election systems and equipment.
This multi-year project will replace aging election equipment and modernize County voting systems for the federal Election Assistance Commission’s (EAC) VVSG 2.0. Upgrading will let the County and municipalities retire obsolete technology, enhancing security, accessibility, efficiency, transparency, and compliance. Beginning the replacement in 2027 will keep elections secure, accessible, and efficient as we enter the 2028 Presidential cycle and strengthen public confidence in the democratic process.
Election Equipment Modernization Multi-Year Plan:
• 2027 – Phase out DS200 tabulators; purchase DS300 devices.
• 2027 – Upgrade election management software, Electionware (v6070 to v6511).
• 2027 – Vendor to provide free software/firmware upgrades for ExpressVote machines.
• 2029 – Replace ExpressVote 2.0 (accessible ballot-marking devices) with ExpressVote 3.0 (398 machines; est. $2,070,000), including peripherals, implementation, installation, 1-year warranties, training, and support.
• 2029/2030 – Continue use of high-speed tabulators by Milwaukee, West Allis, and Wauwatosa until full replacement is required.
• 2030 – Complete full implementation and VVSG 2.0 compliance.</t>
  </si>
  <si>
    <t xml:space="preserve">NO__There are presently no alternative means, as prescribed by State Statute, to execute an election without requisite and State-certified elections equipment.   There are presently no alternative means, as prescribed by State Statute, to execute an election without requisite and State-certified elections equipment. </t>
  </si>
  <si>
    <t xml:space="preserve">00__NO__Annual financial impact includes: The operating cost will remain same or similar to existing. Newer equipment may result in lower operating costs as it will require less maintenance and repair. </t>
  </si>
  <si>
    <t xml:space="preserve">YES__Due to the continually ongoing cycle of elections, the purchase and installation will have to be completed between the elections, specifically after the April 2027 election but prior to the deadline to begin preparing for the 2028 elections. </t>
  </si>
  <si>
    <t xml:space="preserve">YES__Adopted Board File: __Agreement(s) Uploaded: __Partners and nature of Agreement(s): While currently there is no County Board file or agreement associated with this project, the Election Commission anticipates a cost sharing agreement with 19 municipalities within Milwaukee County.__Next Board cycle if agreement(s) not yet adopted: </t>
  </si>
  <si>
    <t xml:space="preserve">YES__Board File: Forthcoming__SD Uploaded: NO__Detail:  1) Wisconsin State Statutes, Chapters 5 through 12. 2) Yes, failure to execute an election due to fauly equipment may result in legal challenges. 3) N/A at this time. </t>
  </si>
  <si>
    <t xml:space="preserve">03__Primary Asset Zip Code: 53233__Total Pop Srvd: 939489__Minority Pop Srvd: 488534__Addresses Racial Equity by: This project advances the County's racial equity goals by ensuring secure, accessible, reliable, and accurate election process for all Milwaukee County residents. </t>
  </si>
  <si>
    <t>Project scope includes the replacement of the current hardware inventory of DS200s (343 tabulators) including additional peripherals, implementation services, installation, 1-year hardware and software warranties, training, and support. Annual post-warranty licenses, maintenance, firmware, and support fees will cost $365 per year, per DS300 device. After the initial year, these fees will be the responsibility of each jurisdiction to be consistent with the annual fees structure for the current election equipment.</t>
  </si>
  <si>
    <t>Project scope includes the modernization of the current ExpressVote Universal Voting System.</t>
  </si>
  <si>
    <t>MICHELLE HAWLEY</t>
  </si>
  <si>
    <t>PF_WG004701_VEL PHILLIPS - FIRE AND SMOKE CONTROL (BUILDING).XLSM</t>
  </si>
  <si>
    <t>WG004701</t>
  </si>
  <si>
    <t>1; 2</t>
  </si>
  <si>
    <t>VEL PHILLIPS - FIRE AND SMOKE CONTROL (BUILDING)</t>
  </si>
  <si>
    <t>414-278-5190</t>
  </si>
  <si>
    <t>The Vel Phillips facility lacks complete documentation and verification of its fire and life safety systems, including fire and smoke control functions.  Critical components—such as fire dampers, smoke dampers, fire zoning, air handling units (AHUs), fire-rated assemblies, and fire alarm systems—have not been comprehensively inspected, tested, or updated to meet current code requirements and operational standards.
As a result, the condition and reliability of these systems remain uncertain, creating an elevated risk that they may not perform as intended during an emergency and represents a serious life safety concern for building occupants, including employees, tenants, and members of the public.  A failure of fire containment, detection, or evacuation systems could lead to delayed emergency response, increased property damage, and potential loss of life.  Additionally, incomplete or outdated system documentation and lack of integration with the Building Automation System (BAS) further limit the County’s ability to effectively monitor, manage, and maintain these systems.
Addressing these deficiencies requires a coordinated capital investment to conduct a full system assessment, complete necessary repairs or replacements, produce stamped engineered drawings, and implement a comprehensive functional testing program.  This effort must also include establishing a standardized template for future inspections and ensuring compatibility with existing building systems.
Failure to act will prolong exposure to life safety risks, potential regulatory non-compliance, and increased long-term costs associated with deferred maintenance and emergency repairs.  Investment in these systems is essential to ensure safe, functional, and code-compliant facilities that meet the needs of occupants and support Milwaukee County’s commitment to responsible building stewardship.</t>
  </si>
  <si>
    <t>YES__The safest and most sustainable option is full system assessment and modernization, potentially combined with phased implementation if budget constraints exist. Other options (doing nothing or partial upgrades) may reduce immediate costs but prolong life safety risks, regulatory non-compliance, and potential liabilities.  The safest and most sustainable option is full system assessment and modernization, potentially combined with phased implementation if budget constraints exist. Other options (doing nothing or partial upgrades) may reduce immediate costs but prolong life safety risks, regulatory non-compliance, and potential liabilities.</t>
  </si>
  <si>
    <t>YES__https://milwaukeecountywi.sharepoint.com/:w:/r/sites/external/capitalrequests/DAS/FMD/SD_WG004701_Charter.docx?d=wb02113e3825f4d63bf9be0276fe821da&amp;csf=1&amp;web=1&amp;e=88nZ1F</t>
  </si>
  <si>
    <t>05__Safety-Risk Issue(s) Addressed:  Failure to act will prolong exposure to life safety risks, potential regulatory non-compliance, and increased long-term costs associated with deferred maintenance and emergency repairs.  Investment in these systems is essential to ensure safe, functional, and code-compliant facilities that meet the needs of occupants and support Milwaukee County’s commitment to responsible building stewardship.</t>
  </si>
  <si>
    <t>YES__Board File: __SD Uploaded: __Detail:  This project directly addresses Wisconsin State and Federal mandates by ensuring that the Vel Phillips facility’s fire and life safety systems comply with the Wisconsin State Fire Code (SPS 314) - mandates fire safety inspections, National Fire Protection Association (NFPA) standards for fire alarm, smoke control, and life safety systems, and Occupational Safety and Health Administration (OSHA) workplace safety requirements. Upgrading these systems also supports accessibility improvements under the Americans with Disabilities Act (ADA), ensuring safe egress and alarm notification for all building occupants. By addressing these regulatory requirements, the project reduces life safety risks, ensures code compliance, and protects employees, tenants, and the public.
Wisconsin State Fire Code (SPS 314)  https://docs.legis.wisconsin.gov/code/admin_code/sps/safety_and_buildings_and_environment/301_319/314.pdf
NFPA 72 governing fire alarms/signaling
NFPA 92/90A for smoke control
NFPA 101 (Life Safety Code)
OSHA workplace safety requirements mandate that employers provide a work environment free from recognized hazards causing or likely to cause death or serious physical harm.</t>
  </si>
  <si>
    <t>02__Primary Asset Zip Code: 53226__Total Pop Srvd: __Minority Pop Srvd: __Addresses Racial Equity by: By investing in reliable fire and life safety systems, the County ensures equitable protection for employees, tenants, and visitors regardless of background, reducing disparities in exposure to environmental and safety hazards. Additionally, improving building accessibility, operational reliability, and emergency preparedness enhances the overall user experience for marginalized populations who rely on these services, reinforcing Milwaukee County’s commitment to creating safe, inclusive, and equitable public spaces.
This project exemplifies proactive equity-focused stewardship: all community members benefit from a facility that meets current safety codes, provides a secure environment for critical services, and reflects the County’s broader dedication to racial equity in infrastructure and service delivery.</t>
  </si>
  <si>
    <t>Perform an engineering evaluation on the smoke control systems and fire alarm system currently in place at Vel Phillips. Develop test procedures and witness the building’s smoke control system testing to confirm the smoke control systems in the building is in acceptable working order, and record the results and deficiencies.</t>
  </si>
  <si>
    <t>Year 2: Design replacement and repair work to address deficiencies identified in discovery phase. Year 3: Construction of design.  AHU, fan and damper issues discovered to be addressed in out years of WG0042 project.</t>
  </si>
  <si>
    <t>5/15/26</t>
  </si>
  <si>
    <t>The Automatic Transfer Switches (ATS) serving the CJF facility have exceeded their expected service life and require replacement to maintain reliable emergency power operations. ATS equipment is a critical component of the building’s electrical infrastructure, responsible for automatically transferring electrical loads from the normal utility source to emergency generator power during a power outage.
These transfer switches support essential building systems including elevators, UPS systems, and other life-safety equipment. Reliable operation of this equipment is necessary to ensure safe building evacuation, maintain critical operations, and support emergency response during power disruptions.
The typical life expectancy of an Automatic Transfer Switch is approximately 30 years. The existing units were installed when the CJF building was constructed in 1992 and are now more than 34 years old, exceeding their recommended operational lifespan. As equipment ages, the likelihood of mechanical failure, delayed transfer, or inability to transfer to emergency power increases. Failure of the ATS during a utility outage could prevent emergency power from reaching critical systems, creating a significant life-safety risk and operational disruption.
Funding is requested to replace the existing ATS units with modern equipment that meets current electrical standards and reliability expectations. Newer models offer improved safety features, enhanced system monitoring, greater reliability, and better compatibility with modern emergency power systems. Replacement will reduce the risk of failure, ensure continued compliance with life-safety requirements, and support dependable operation of critical building infrastructure.
Investing in replacement now is a proactive measure to mitigate risk, maintain safe building operations, and ensure the CJF facility continues to meet emergency power reliability standards.
Replacing the existing ATS units with modern equipment would improve reliability and ensure continued support for emergency power distribution. Newer models also offer enhanced safety features, improved energy efficiency, and better compatibility with modern electrical systems.</t>
  </si>
  <si>
    <t>05__Safety-Risk Issue(s) Addressed:  These transfer switches support essential building systems including elevators, UPS systems, and other life-safety equipment. Reliable operation of this equipment is necessary to ensure safe building evacuation, maintain critical operations, and support emergency response during power disruptions.
The typical life expectancy of an Automatic Transfer Switch is approximately 30 years. The existing units were installed when the CJF building was constructed in 1992 and are now more than 34 years old, exceeding their recommended operational lifespan. As equipment ages, the likelihood of mechanical failure, delayed transfer, or inability to transfer to emergency power increases. Failure of the ATS during a utility outage could prevent emergency power from reaching critical systems, creating a significant life-safety risk and operational disruption.</t>
  </si>
  <si>
    <t>03__Primary Asset Zip Code: 53233__Total Pop Srvd: __Minority Pop Srvd: __Addresses Racial Equity by: Safety of clients and persons in care in the event of a power outage.  Failure of the ATS during a utility outage could prevent emergency power from reaching critical systems, creating a significant life-safety risk and operational disruption.
Milwaukee County serves a wide range of population with different and varying cultures. This project would help to serve the various population with a more consistent functionality and service.</t>
  </si>
  <si>
    <t>03__YES__Category 2 = Addresses Assets anticipated to fail within the next 12 - 24 months__Deferred Maint issues addressed by project:  Automatic Transfer Switches are past end of life expectancy. They are vital to ensure power will go to Emergency power in an Emergency. This includes Elevators, UPS systems and vital equipment for life safety. The life expectancy of the Transfer Switch is 30 years, the equipment was installed when CJF was built in 1992 and are now 34 years old.</t>
  </si>
  <si>
    <t>The Vel Phillips facility operates 24/7, making a reliable building automation system (BAS) and HVAC controls critical to maintaining safe and comfortable conditions. However, the building’s 20–25-year-old control system has exceeded its useful life and no longer functions effectively due to outdated, unsupported technology. As a result, more than half of the facility is forced to operate at full capacity because control components cannot communicate properly, leading to poor temperature regulation, significant energy inefficiency, and increased operating costs.
The existing controllers run on Windows Embedded Standard (WES) 2009, which reached end-of-support in 2019. This prevents system upgrades and significantly increases the risk of system failure. A new controls system, currently in design for 2026, is essential to restoring full HVAC functionality, improving energy performance, and enabling future modernization.
In addition, critical control components—including dampers, pumps, and smoke dampers—are deteriorated or nonfunctional due to aging controls infrastructure. These conditions create safety concerns and increase maintenance demands. The building also experiences significant temperature inconsistencies, particularly in perimeter zones.
Comprehensive BAS and controls upgrades—including modernized control systems, replacement of failing control components, and improved perimeter temperature control—are necessary to enhance reliability, ensure safety, reduce long-term operating costs, and maintain a stable and comfortable environment for occupants.</t>
  </si>
  <si>
    <t>10__Safety-Risk Issue(s) Addressed:  This project eliminates several significant hazards related to fire safety, system reliability, and occupant conditions by modernizing the building automation system (BAS) and HVAC controls.
Currently, deformed and nonfunctional smoke dampers prevent proper compartmentalization during a fire, allowing smoke to spread beyond intended zones and increasing life-safety risk. Replacing these components and integrating them with a modern control system will restore code-compliant smoke control and containment.
The existing HVAC control system also limits the ability to effectively regulate airflow, temperature, and building pressurization, creating potentially unsafe indoor conditions—especially during extreme weather or emergency events. Inadequate controls reduce system responsiveness and hinder coordinated operation during critical scenarios.
Implementing a modern BAS and upgraded HVAC controls will restore reliable system performance, enable precise environmental regulation, improve emergency response capability, and ensure effective smoke containment. Together, these improvements directly eliminate identified hazards and significantly reduce risk to occupants and facility operations.</t>
  </si>
  <si>
    <t>02__Primary Asset Zip Code: 53226__Total Pop Srvd: __Minority Pop Srvd: __Addresses Racial Equity by: This project improves the safety, reliability, and quality of the Vel Phillips Youth Family Justice Center that serves a diverse population. The current HVAC system’s failures—poor temperature control, unreliable heating and cooling, and nonfunctional safety components—disproportionately impact individuals who rely on consistent, safe indoor environments, including people with health vulnerabilities and those accessing essential public services. By modernizing the system, the project ensures equitable access to a safe, comfortable, and well-functioning facility for all users, regardless of background. Investing in reliable infrastructure also demonstrates a commitment to maintaining public assets in a way that promotes dignity, accessibility, and consistent service delivery, aligning with broader goals of advancing equity in public facilities and operations.</t>
  </si>
  <si>
    <t xml:space="preserve">The scope of work includes construction of HVAC controls. These controls includes air handler units (AHU's), water system, utilities meter, VAVs / thermostats, boilers, building management system (BMS), fire protection controls. Work includes demo and all wiring necessary to connect controls. The Vel Phillips Building Automation System (BAS) and controls will be upgraded with the intent of replacing old pneumatics and obsolete control devices. 
 </t>
  </si>
  <si>
    <t>Replace / rebuild Air Handling Units based on priority.  14 total for phased replacement and/or rebuild. Evaulate and replace exhaust fans, dampers and boilers as needed with AHU replacements.</t>
  </si>
  <si>
    <t>TROY, HGA, BRILL</t>
  </si>
  <si>
    <t>PF_WG004401_VEL PHILLIPS - WATER SYSTEM.XLSM</t>
  </si>
  <si>
    <t>VEL PHILLIPS - WATER SYSTEM</t>
  </si>
  <si>
    <t>The plumbing infrastructure at the Vel Phillips Facility, including showers, faucets, and flush valves, is over 30 years old. These outdated fixtures are prone to failure, difficult to maintain, and costly to repair due to limited availability of replacement parts.
The domestic hot water system is currently maintained at approximately 110°F, a temperature range that can support the growth of Legionella bacteria, creating a potential health and safety risk for staff and building occupants. Operating a hot water system under conditions conducive to bacterial growth presents a liability concern for the facility. Current industry guidance and best practices emphasize maintaining hot water systems and controls that minimize conditions favorable to Legionella proliferation, ensuring safe water delivery and reducing facility risk.
Upgrading to a modern water fixture control system and engaging a licensed Plumbing Engineer to evaluate and optimize the domestic hot water system—including circulation, mixing valves, and overall design—will improve operational efficiency, enhance water safety, reduce maintenance and utility costs, and provide reliable, consistent service. This project is necessary to safeguard public health, reduce facility risk, and strengthen overall operational performance and efficiency.</t>
  </si>
  <si>
    <t>02__YES__Annual financial impact includes: This project is expected to reduce the department’s annual operating costs over time. Upgrading plumbing fixtures and controls will improve system efficiency, reduce water and energy consumption, and minimize maintenance and repair expenses associated with outdated, failure-prone infrastructure. While there may be initial costs for system upgrades and engineering evaluation, the long-term savings in utilities and maintenance will offset ongoing operating expenses and improve overall facility reliability.</t>
  </si>
  <si>
    <t>05__Safety-Risk Issue(s) Addressed:  The domestic hot water system is maintained at approximately 110°F, a temperature range that can support the growth of Legionella bacteria, posing a health risk to staff and building occupants.  Operating a domestic hot water system at temperatures conducive to bacterial growth represents a potential health-safety and liability concern for the facility. Current industry guidance and risk-management practices emphasize maintaining hot water systems and system controls that limit conditions favorable to Legionella growth.</t>
  </si>
  <si>
    <t>02__Primary Asset Zip Code: 53226__Total Pop Srvd: __Minority Pop Srvd: __Addresses Racial Equity by: This project supports the County’s racial equity goals by ensuring all staff and visitors, regardless of background, have access to safe, reliable, and healthy facility conditions. By reducing exposure to Legionella and upgrading plumbing infrastructure, it addresses health and safety disparities and promotes equitable access to safe water and sanitation. The project will also have a direct, positive impact on services provided at the Vel Phillips Youth Family Justice Center, enhancing safety and well-being for youth, families, and staff.</t>
  </si>
  <si>
    <t>This project will have a positive impact on climate by improving the efficiency of the plumbing and domestic hot water systems. Upgrading fixtures and controls will reduce water and energy consumption, lowering the facility’s greenhouse gas emissions associated with water heating. Additionally, reducing maintenance and service calls from FMD staff traveling between the Courthouse and Vel Phillips Facility will further decrease vehicle emissions and fuel usage. By minimizing waste, optimizing system performance, and reducing travel-related emissions, the project supports the County’s sustainability and climate action goals.</t>
  </si>
  <si>
    <t>02_This project will have a positive impact on climate by improving the efficiency of the plumbing and domestic hot water systems. Upgrading fixtures and controls will reduce water and energy consumption, lowering the facility’s greenhouse gas emissions associated with water heating. Additionally, reducing maintenance and service calls from FMD staff traveling between the Courthouse and Vel Phillips Facility will further decrease vehicle emissions and fuel usage. By minimizing waste, optimizing system performance, and reducing travel-related emissions, the project supports the County’s sustainability and climate action goals.</t>
  </si>
  <si>
    <t xml:space="preserve">The scope of work includes investigation and design to upgrade Vel Phillips’ domestic hot water system for safety and efficiency to support a safe water temperature. This design may include water fixtures, the control system, intake, supply tank, mixing, etc.   </t>
  </si>
  <si>
    <t>The scope of work is construction based on planning and design phase. This may include adding mixing valves for temperature, both master and at each fixture. This may also include adding general controls or water flow controls.</t>
  </si>
  <si>
    <t>5/25/26</t>
  </si>
  <si>
    <t xml:space="preserve">The current exterior finish has exceeded its useful life expectancy and is showing significant deterioration. As a result, weather infiltration and intrusion by local wildlife are beginning to impact the building envelope. These conditions compromise the building’s energy efficiency, structural protection, and overall functionality.
The proposed project will remove the deteriorated siding and replace it with modern engineered exterior siding systems designed to provide improved durability, weather resistance, and thermal performance. The existing stone siding will remain in place, while all other siding will be removed and replaced. New siding materials will better seal the building envelope, preventing wildlife intrusion and reducing air infiltration. These improvements will enhance insulation performance, maintain more consistent interior temperatures, and improve occupant comfort while reducing energy consumption and operating costs.
Project scope includes removal and replacement of non-stone exterior siding with engineered siding materials, installation of new insulation and sheathing in areas where siding is removed, and replacement of soffit and fascia. Exposed gable beams will be wrapped in aluminum to improve weather protection and reduce ongoing maintenance requirements. The project also includes replacement of the greenhouse glazing located on the south side of the building.
These improvements will restore the integrity of the building envelope, extend the service life of the facility, improve energy efficiency, and ensure a safe and functional environment for our vulnerable senior occupants.
</t>
  </si>
  <si>
    <t>02__YES__Annual financial impact includes: Installation of new siding and insulation will improve the building envelope and increase overall energy efficiency by reducing air infiltration and heat loss. These upgrades will help maintain more consistent interior temperatures while lowering energy consumption and utility costs. In addition, modern engineered siding materials require less ongoing maintenance, resulting in reduced maintenance costs and improved long-term durability of the building exterior.</t>
  </si>
  <si>
    <t>03__Primary Asset Zip Code: 53221__Total Pop Srvd: __Minority Pop Srvd: __Addresses Racial Equity by: Fiscal Health ensuring a safe and functional environment for vunerable elderly building occupants.  Reduced maintenance costs on siding, restore the integrity of the building envelope, extend the service life of the facility, and increased energy efficiency that would follow the standards of Milwaukee Counties Sustainability Standards and Climate Action Plan. </t>
  </si>
  <si>
    <t>03__YES__Please see PDF page 209 of the adopted 2026-2030 CIP.</t>
  </si>
  <si>
    <t>Installation of new siding and insulation will improve the building envelope and increase overall energy efficiency by reducing air infiltration and heat loss. These upgrades will help maintain more consistent interior temperatures while lowering energy consumption and utility costs. Improved insulation and air sealing will minimize heat loss during the winter and reduce heat gain during the summer, decreasing the overall demand for heating and cooling systems. As a result, the facility will operate more efficiently while maintaining a comfortable indoor environment for occupants.</t>
  </si>
  <si>
    <t>03_Installation of new siding and insulation will improve the building envelope and increase overall energy efficiency by reducing air infiltration and heat loss. These upgrades will help maintain more consistent interior temperatures while lowering energy consumption and utility costs. Improved insulation and air sealing will minimize heat loss during the winter and reduce heat gain during the summer, decreasing the overall demand for heating and cooling systems. As a result, the facility will operate more efficiently while maintaining a comfortable indoor environment for occupants.</t>
  </si>
  <si>
    <t>The scope of work includes completion of design as well as construction. Remove all existing siding and replace. Wrap exposed gable beams and fascia board in sheet metal for weatherproofing and maintenance. Install new insulation, air/water/vapor barrier and for all areas where the existing siding is being removed. Install new metal soffit panels at all overhands. Existing stone siding to remain. Includes alternate to replace glazing on south atrium space.
Design and construction: Project at  60% design, requires non intensive design, and involves mostly trades work. Minimal project risk/unknowns with low probability of budget cost issues and/or project delays as defined in the cost estimate.</t>
  </si>
  <si>
    <t>5/4/26</t>
  </si>
  <si>
    <t>PF_WS016001_SR CENTERS - WASHINGTON IMPROVEMENTS.XLSM</t>
  </si>
  <si>
    <t>SR CENTERS - WASHINGTON IMPROVEMENTS</t>
  </si>
  <si>
    <t>Windows and doors at the Washington Senior Center have deteriorated due to rotting framing, causing portions of the systems to sink vertically and create large gaps at the tops of the assemblies. These openings allow insects, dust, pollen, and outside air to enter the building, posing health risks to the facility’s high-risk, elderly occupants who are particularly vulnerable to respiratory irritants and temperature fluctuations.
The failing window and door systems also contribute to significant air infiltration, increasing the demand on the building’s HVAC system. At times, the system cannot keep up with heating and cooling demands, resulting in inconsistent indoor temperatures that can negatively affect the comfort and well-being of elderly residents.
Facilities Management Division (FMD) staff have previously attempted to repair broken windows and address the gaps. However, investigations determined that the aluminum-clad wooden window trim traps moisture, leading to ongoing deterioration and rot within the framing. Attempts to seal the gaps with caulking have been ineffective, as the openings have continued to expand beyond what caulking can reasonably address.
This project will replace the deteriorated window and door systems with modern, durable assemblies that restore the integrity of the building envelope. The replacement will reduce air infiltration, improve indoor air quality, and enhance comfort and safety for the vulnerable elderly occupants. Additionally, the project will reduce strain on the HVAC system, improve energy efficiency, and lower utility costs, ensuring a safer and more functional environment for all building residents.</t>
  </si>
  <si>
    <t>YES__Please provide a brief listing of options/alternatives researched and why the option your are requesting for this Cost Est is the best alternative:  Facilities Management Division (FMD) staff have previously attempted to repair broken windows and address the gaps. However, investigations determined that the aluminum-clad wooden window trim traps moisture, leading to ongoing deterioration and rot within the framing. Attempts to seal the gaps with caulking have been ineffective, as the openings have continued to expand beyond what caulking can reasonably address.</t>
  </si>
  <si>
    <t>02__YES__Annual financial impact includes: Installing new windows will reduce air infiltration, decreasing the strain on the HVAC system and allowing it to maintain more consistent indoor temperatures. This improvement will enhance energy efficiency, lower utility costs, and create a safer, more functional, and cost-effective environment for all building residents.</t>
  </si>
  <si>
    <t>05__Safety-Risk Issue(s) Addressed:  This building serves aging adults, and the windows and doors at the Washington Senior Center have deteriorated due to rotting framing. Sections of the systems have sunk vertically, creating large gaps at the tops of the assemblies. These openings allow insects, dust, pollen, and unconditioned outside air to enter the building, posing significant health risks to the facility’s high-risk, elderly occupants, who are especially vulnerable to respiratory irritants and fluctuations in indoor temperatures.</t>
  </si>
  <si>
    <t xml:space="preserve">04__Primary Asset Zip Code: 53208__Total Pop Srvd: __Minority Pop Srvd: __Addresses Racial Equity by: Milwaukee County serves a diverse population with a wide range of cultural backgrounds. This project will help ensure that the facility provides consistent functionality, comfort, and reliable service for all occupants, supporting equitable access to safe and well-maintained spaces regardless of cultural or demographic differences.
</t>
  </si>
  <si>
    <t>05__YES__Category 1 = Immediately Addresses Failing Assets__Deferred Maint issues addressed by project: Facilities Management Division (FMD) staff have previously attempted to repair broken windows and address the gaps. However, investigations determined that the aluminum-clad wooden window trim traps moisture, leading to ongoing deterioration and rot within the framing. Attempts to seal the gaps with caulking have been ineffective, as the openings have continued to expand beyond what caulking can reasonably address.</t>
  </si>
  <si>
    <t>By upgrading the building envelope, the facility will experience reduced demand for heating and cooling. Improved insulation and air sealing will increase overall energy efficiency while maintaining more consistent indoor temperatures throughout the building. These improvements will enhance energy efficiency, lower utility costs, and create a safer, more functional, and cost-effective environment for building residents.</t>
  </si>
  <si>
    <t>03_By upgrading the building envelope, the facility will experience reduced demand for heating and cooling. Improved insulation and air sealing will increase overall energy efficiency while maintaining more consistent indoor temperatures throughout the building. These improvements will enhance energy efficiency, lower utility costs, and create a safer, more functional, and cost-effective environment for building residents.</t>
  </si>
  <si>
    <t>The scope of work includes design and construction to replace all of the windows and main entrance doors at Washington Park Sr. Center with aluminum storefront units. Alternate to include replacement of all steel door units replaced in 2008. Includes hinges, stills, framing, trim, hardware, finishes, etc. The doors are to be ADA compliant.  Main entrance doors to be automatic sliding units for increased accessibility. 
Design and construction: Project at  60% design, requires non intensive design, and involves mostly trades work. Minimal project risk/unknowns with low probability of budget cost issues and/or project delays as defined in the cost estimate.</t>
  </si>
  <si>
    <t>5/6/26</t>
  </si>
  <si>
    <t>The existing univents at the Clinton Rose Senior Center have exceeded their expected service life and are experiencing frequent failures due to obsolete and deteriorating components. Warped dampers no longer seal properly, reducing airflow control and overall system efficiency. In addition, the cabinet heaters are corroded and structurally compromised, creating potential safety and reliability concerns for building operations.
Upgrading the equipment will reduce strain on the building’s HVAC infrastructure, improve reliability, and enhance indoor environmental quality for occupants. Any new units should also be integrated into the building’s networked control system to allow for centralized monitoring, improved operational control, and better energy management.
Overall, this capital improvement will address aging infrastructure, improve safety and comfort for senior center users, and support more efficient long-term building operations.
The Office of Strategy, Budget, and Performance and the Office of the Comptroller are authorized to perform and administrative appropriation transfer to reallocate remaining budget authority from capital project WS0152 - Clinton Rose Senior Center Chiller to capital project WS0162 - Sr Centers - Clinton Rose Senior Center HVAC.</t>
  </si>
  <si>
    <t>02__YES__Annual financial impact includes: Switching to a more modern, integrated HVAC system with remote monitoring capabilities would reduce maintenance costs and staff travel time while improving operational efficiency. A centralized system would streamline building operations by eliminating the need to maintain separate legacy systems and reducing the time and difficulty associated with sourcing or rebuilding obsolete parts.</t>
  </si>
  <si>
    <t>05__Safety-Risk Issue(s) Addressed:  Senior Centers serve as an essential daytime refuge for vulnerable older adults during periods of extreme heat and cold.  As HVAC equipment continues to age and fail, the building faces an increasing risk of system outages that could compromise occupant comfort, safety, and the center’s ability to provide critical community services.</t>
  </si>
  <si>
    <t>04__Primary Asset Zip Code: 53212__Total Pop Srvd: __Minority Pop Srvd: __Addresses Racial Equity by: Milwaukee County serves a diverse population with varying cultural backgrounds and needs. Reliable building systems are essential to ensure consistent service delivery to all residents who rely on County facilities. Senior Centers serve some of the most vulnerable residents in the County and also function as emergency refuges during extreme heat and cold events.</t>
  </si>
  <si>
    <t>05__YES__Category 1 = Immediately Addresses Failing Assets__Deferred Maint issues addressed by project: The HVAC univents at the Clinton Rose Senior Center have exceeded their useful life and are experiencing frequent failures due to deteriorated and increasingly obsolete components. The dampers are warped and no longer seal properly, resulting in reduced airflow control and decreased system efficiency. In addition, the cabinet heaters are heavily corroded and structurally deteriorating, raising reliability and potential safety concerns. As parts become more difficult to obtain and equipment failures occur more regularly, maintaining the existing univents has become increasingly challenging and costly.</t>
  </si>
  <si>
    <t>Improving the building’s energy efficiency strengthens its resilience and helps ensure the facility can continue to serve vulnerable seniors as a safe daytime refuge during periods of extreme heat and cold. A more efficient system will also reduce operating costs, allowing the County to provide this essential service in a more sustainable and cost-effective manner.</t>
  </si>
  <si>
    <t>03_Improving the building’s energy efficiency strengthens its resilience and helps ensure the facility can continue to serve vulnerable seniors as a safe daytime refuge during periods of extreme heat and cold. A more efficient system will also reduce operating costs, allowing the County to provide this essential service in a more sustainable and cost-effective manner.</t>
  </si>
  <si>
    <t xml:space="preserve">The scope of work includes demolition and replacement of the existing unit ventilators at the Clinton Rose Senior Center.  This includes the univents that were not replaced in the full building remodel grant project. This also includes demo, labor, materials, and control setting.  </t>
  </si>
  <si>
    <t>MICHELLE JOHNSON</t>
  </si>
  <si>
    <t>4/30/26</t>
  </si>
  <si>
    <t>2 - Construction &amp; Implementation; 3 - Right-of-Way Acquisition</t>
  </si>
  <si>
    <t xml:space="preserve">This project provides security camera systems and exterior security lighting enhancements at Clinton Rose Senior Center. Providing these systems will improve building safety, protect County assets (including the new ~$4 million ARPA funds), and provide modern monitoring and access control capabilities. 
A comprehensive security assessment has been completed during the design phase to determine final equipment types, quantities, and locations. Based on current planning assumptions, the project will include installation of select intruction detection devices, CCTV surveillance systems and exterior lighting improvements. In 2026 electronic access control card readers are to be installed at the front entrance, side etrance, and the IT room.
Video surveillance systems will include cameras positioned to monitor building exteriors, monitoring stations, viewing equipment, and on-site storage for video recordings. Exterior lighting will be installed or replaced as needed to support safe site conditions and effective camera visibility. Access control systems will include card readers and associated hardware to control building entry points.
McGovern. Kelly, Washington, and Wilson Senior Centers are outside the scope of this request. Washington and Wilson may be an out year separate request. 
</t>
  </si>
  <si>
    <t xml:space="preserve">05__Safety-Risk Issue(s) Addressed:  The Milwaukee County owned senior centers form a core component of Milwaukee County’s support and resources for our older adult residents. Over the years, vandalism, break-ins, theft, and other security issues has prompted a need to invest in security intrusion detection and camera technology. Serving Older Adults (the DHHS tenants using the Senior Centers) has preemptively added residential style, local alarming and camera systems, which are not well suited for commercial use. An investment in security intrusion system, and camera technology, which is remotely monitored, will provide the safety and security required for operating Senior Centers serving nearby communities. </t>
  </si>
  <si>
    <t>03__Primary Asset Zip Code: Countywide__Total Pop Srvd: __Minority Pop Srvd: __Addresses Racial Equity by: Milwaukee County serves a wide range of population with different and varying cultures. This project would help to serve the various population with a more consistent functionality and service ensuring that all members of Milwaukee County’s communities have consistent access to life-sustaining support and safe communal spaces.
Equal replacement senior centers. Minority age group.</t>
  </si>
  <si>
    <t xml:space="preserve">The scope of work is to provide and install video surveillance systems at Clinton Rose Senior Center, including cameras positioned to monitor building exteriors, monitoring stations, viewing equipment, and storage for video recordings. Exterior lighting will be installed or replaced as needed to support safe site conditions and effective camera visibility. 
</t>
  </si>
  <si>
    <t>Wilson and Washington Senior Centers security updates with video srveillance, lighting, and access control systems will include card readers and associated hardware to control building entry points.</t>
  </si>
  <si>
    <t>5/5/26</t>
  </si>
  <si>
    <t xml:space="preserve">The primary need for this project is the replacement of obsolete fire alarm systems at three Milwaukee County senior centers: Clinton Rose, Wilson Park and Washington Park Senior Centers.  Existing systems have exceeded their useful life and may not reliably communicate alarm conditions throughout the buildings or to emergency monitoring services.
The severity of this issue is high, as unreliable fire alarm systems pose a direct life safety risk to occupants, particularly older adults who may require additional time and assistance during an emergency.  Failure or delay in alarm notification could result in increased risk of injury, loss of life, and property damage.  The absence of fire suppression in higher-risk areas further increases the potential for fire escalation.
This project supports compliance with applicable fire and life safety codes, including NFPA standards and state/local regulations.  Upgrading these systems fulfills the department’s core function of providing safe, accessible facilities and ensures continuity of essential senior services while reducing liability and risk of service disruption.
The scope of work includes construction and installation to upgrade the obsolete fire protection system for three senior centers.
McGovern and Kelly Senior Centers are outside the scope of this request.
</t>
  </si>
  <si>
    <t>YES__Please provide a brief listing of options/alternatives researched and why the option your are requesting for this Cost Est is the best alternative:  No other viable options available.  Given that the facilities currently lack fire suppression systems and have aging fire alarm infrastructure, full system replacement combined with targeted suppression improvements is the most effective and responsible approach.  This ensures compliance with current codes, improves system reliability, and provides a comprehensive life safety solution rather than a temporary or incomplete fix.</t>
  </si>
  <si>
    <t>10__Safety-Risk Issue(s) Addressed:  The current fire alarm systems are obsolete and may not reliably detect, communicate, or transmit alarm conditions. This creates a real risk of delayed or failed notification to occupants and emergency responders during a fire event. In facilities serving older adults, this risk is elevated due to potential mobility and evacuation challenges.
By replacing these systems with modern, code-compliant fire alarm systems and adding fire suppression in critical areas, the project:
 - Ensures reliable detection and immediate notification of fire events
 - Improves communication with emergency responders and monitoring services
 - Reduces the risk of system failure during an emergency
 - Enhances the ability to contain fires before they escalate
Overall, the project directly mitigates a high-severity hazard and significantly improves life safety for building occupants and staff.</t>
  </si>
  <si>
    <t>03__Primary Asset Zip Code: Countywide__Total Pop Srvd: __Minority Pop Srvd: __Addresses Racial Equity by: This project supports equitable access to safe and reliable senior center facilities across Milwaukee County’s diverse communities. Senior centers serve older adults, a population that may be more vulnerable during emergencies, making dependable fire protection systems essential. By upgrading outdated systems, the County ensures consistent safety standards across facilities, reducing disparities in building conditions and maintaining access to critical services such as nutrition, social engagement, and wellness programs. This investment helps ensure all community members have access to safe, inclusive, and functional public spaces.</t>
  </si>
  <si>
    <t xml:space="preserve">The scope of work includes upgrade to the fire protection systems for Washington, Wilson, and Rose Sr. Centers. Existing fire alarms, wiring, controls, etc. to be demoed and replaced. </t>
  </si>
  <si>
    <t>NA-4</t>
  </si>
  <si>
    <t>5/7/26</t>
  </si>
  <si>
    <t>PF_WS015201_CLINTON ROSE SR. CENTER CHILLER.XLSM</t>
  </si>
  <si>
    <t>WS015201</t>
  </si>
  <si>
    <t>CLINTON ROSE SR. CENTER CHILLER</t>
  </si>
  <si>
    <t>The existing chiller is approximately 30 years old and has exceeded its expected useful life of 20 years. Due to the age of the equipment and declining reliability, Department of Administration – Facilities Management Division staff have increased the maintenance frequency in order to keep the unit operational. Despite these efforts, the risk of system failure continues to increase.
In addition, replacement parts for the existing chiller are becoming increasingly difficult to obtain as many components have been discontinued by the manufacturer. This has resulted in longer repair times, increased maintenance costs, and greater vulnerability to extended system outages.
Failure of the chiller would significantly impact building operations by eliminating the facility’s ability to provide adequate cooling for our aging occupants and critical building systems. Replacing the existing unit will improve system reliability, reduce ongoing maintenance costs, and ensure continued operation of the facility’s cooling infrastructure.
For these reasons, replacement of the aging chiller is recommended as a capital investment to maintain reliable building operations and prevent unplanned service disruptions.</t>
  </si>
  <si>
    <t>NO__Please provide an explanation of why alternative options were not researched:  The only option is to replace the failing unit.</t>
  </si>
  <si>
    <t>02__YES__Annual financial impact includes: Yes, this project will reduce the operating and maintenance costs within the department by not needing the constant service and repairs.</t>
  </si>
  <si>
    <t>YES__Work should be done during the heating season, typically Nov-Apr.</t>
  </si>
  <si>
    <t>05__Safety-Risk Issue(s) Addressed:  The Clinton Rose Senior Center serves our aging population on a daily basis, cooling is essential during the summer months for the older adults.</t>
  </si>
  <si>
    <t>04__Primary Asset Zip Code: 53212__Total Pop Srvd: __Minority Pop Srvd: __Addresses Racial Equity by: This project would have a direct impact on services provided at the Clinton Rose Senior Center which serves mainly the older adult population. The project would help to create a safe and reliable cooling system utilized by tenets and their customers that use the services provided by: Department of Aging and their related agencies.</t>
  </si>
  <si>
    <t>03__YES__Please see page 231 of the most recent 5 year CIP (2024-2028)</t>
  </si>
  <si>
    <t>03__YES__Category 2 = Addresses Assets anticipated to fail within the next 12 - 24 months__Deferred Maint issues addressed by project: This unit, has been serviced and maintained per manufacturer's recommendation by DAS-FMD for the past 4 years. Prior to 2020 preventive maintenance and service was overseen by a different county department.</t>
  </si>
  <si>
    <t>3045 N. Dr. Martin Luther King Drive</t>
  </si>
  <si>
    <t>This project will reduce harmful CFC refrigerants that are currently used in the old chiller system.</t>
  </si>
  <si>
    <t>03_This project will reduce harmful CFC refrigerants that are currently used in the old chiller system.</t>
  </si>
  <si>
    <t xml:space="preserve">The scope of work includes replacement of the 20 year old water cooled chiller at Clinton Rose Sr. Center. The existing chiller is 100-ton water-cooled with a cooling tower on the roof. This will be replaced with a 90-ton Trane CGAM air-cooled scroll chiller on a concrete pad on the west side of the building. There will be fencing and bollards for chiller protection and security. This also includes electrical, controls, site work, and abatement. </t>
  </si>
  <si>
    <t>The Facilities Management West property at 10930 was acquired by the County in 2013 and the parking lot has not been updated or rehabilitated since that time.  Facilities Management Division (FMD) has tried the installation of small hot-mix asphalt patches to address localized failures.
Due to environmental conditions related to contamination from the previous property owner, state regulations require the County to maintain the existing parking lot as an impermeable cap over the contained area.  Maintaining the integrity of the paved surface is therefore necessary to remain compliant with environmental requirements.
The parking lot is now beyond its useful service life.  The pavement has deteriorated significantly, creating uneven surfaces and trip hazards for staff and visitors.  Multiple sections have failed, resulting in standing water and areas that freeze during winter months.  These conditions present safety risks and make portions of the lot unusable for parking.
Given the current condition and regulatory requirements, full reconstruction of the parking lot is necessary to restore safe operations and maintain the required environmental cap.</t>
  </si>
  <si>
    <t>10__Safety-Risk Issue(s) Addressed:  The pavement has deteriorated significantly, creating uneven surfaces and trip hazards for staff and visitors.  Multiple sections have failed, resulting in standing water and areas that freeze during winter months.  These conditions present safety risks and make portions of the lot unusable for parking.</t>
  </si>
  <si>
    <t>YES__Board File: __SD Uploaded: YES__Detail:  The WDNR determined that the west‑central parking lot pavement sits over contaminated soil and therefore must be preserved and maintained as part of the environmental remedy. Because the pavement serves as an engineered barrier preventing human exposure, groundwater impacts, and vapor intrusion, any changes—such as removal, repaving, excavation, or filling—require prior written WDNR approval. The maintenance plan requires annual inspections of the asphalt surface and timely repairs of cracks, deterioration, or other defects to keep the barrier effective. Failure to maintain the parking lot properly may result in WDNR enforcement actions or even reopening of the environmental case. Overall, the parking lot is no longer just a site improvement but a regulated containment system, making all future work in that area a WDNR‑controlled activity.
Please see letter from Wisconsin DNR referencing (s. 292.12(2)(a), Wis. Stats.).
SD_WG004501-Sale Docs and DNR Case Closure_Summary.DOCX
SD_WG004501-Sale Docs and DNR Case Closure_FULL.PDF
SD_WG004501-DNR Case Closure_Exec Summary.DOCS</t>
  </si>
  <si>
    <t>03__YES__See PDF page 209 of the adopted 2026-2030 CIP.</t>
  </si>
  <si>
    <t xml:space="preserve">The scope of work includes reconstruction of Facilities 10930 West Lapham’s parking lot ~40,000 SF, loading dock ramps, abandoning combined sewer inlets and new storm sewer.  The existing asphalt parking lot would require a mix of full depth replacement, HMA over Base Aggregate.  Loading docks will be reconstructed in concrete.
Parking lot unable to be repaired due to condition. Construction based design % due to safety concerns and WDNR requirements.                                                                                                                                                                                                                                                                                                                                                                                                                         </t>
  </si>
  <si>
    <t>5/21/26</t>
  </si>
  <si>
    <t>PF_WC031601_CJF - POD REFRESH - PHASE 1.XLSM</t>
  </si>
  <si>
    <t>WC031601</t>
  </si>
  <si>
    <t>CJF - POD REFRESH - PHASE 1</t>
  </si>
  <si>
    <t>The CJF POD Refurbishment Program is a phased facility maintenance initiative designed to restore safe, sanitary, and fully operational conditions within the CJF housing units. Due to high daily occupancy and continuous use, these units experience significant wear on interior finishes, mechanical systems, and critical infrastructure components. Routine inspections conducted by the Wisconsin Department of Corrections (DOC), along with internal facility assessments, have identified several maintenance concerns that require proactive corrective action per DOC 350.  CJF housing units currently exhibit signs of deterioration that impact sanitation, infrastructure reliability, and long-term operational efficiency. Key issues include worn flooring and shower surfaces, accumulation of dust and debris in ventilation ductwork, aging plumbing components, and inconsistent HVAC performance affecting ventilation and temperature control. Additionally, electrical systems, lighting fixtures, and locking mechanisms require preventive maintenance and modernization.
These conditions are typical for high-use correctional facilities but require structured refurbishment to maintain compliance with facility standards and ensure safe living and working environments for both inmates and staff.  Without a structured refurbishment program, the facility faces increasing risks including:
 - Increased equipment and infrastructure failures
 - Disruptions to daily operations
 - Escalating long-term repair costs
 - Potential regulatory compliance concerns
 - Increased safety risks for staff and inmates
Addressing these issues proactively will reduce future repair costs while maintaining facility reliability and operational continuity. The refurbishment program will be implemented in a phased approach, allowing housing PODs to be taken offline for maintenance while maintaining overall capacity. Work will be coordinated between maintenance staff and specialized contractors to ensure efficient completion during scheduled POD shutdowns. This program is a proactive investment in sustaining the operational integrity and safety of the CJF facility.</t>
  </si>
  <si>
    <t>NO__There are no other alternatives  There are no other alternatives</t>
  </si>
  <si>
    <t>02__YES__Annual financial impact includes: Reduced emergency repair costs:  By replacing aging plumbing, electrical, HVAC, and flooring reduces the frequency of costly emergency repairs.
Lower Energy Costs:  LED lighting upgrades and calibrated HVAC systems improve energy efficiency.
Extended Asset Lifespan:  Floors, shower surfaces, ductwork, and mechanical systems will last longer, deferring replacement costs.</t>
  </si>
  <si>
    <t>YES__AE Project Charter:
https://milwaukeecountywi.sharepoint.com/:w:/r/sites/external/capitalrequests/DAS/FMD/SD_WC031601_Charter.docx?d=w875df6fcac9b45fdbe8bee9e77581892&amp;csf=1&amp;web=1&amp;e=MD7Trv</t>
  </si>
  <si>
    <t xml:space="preserve">YES__Refurbishment activities will be performed during scheduled POD shutdown periods to minimize operational disruption and will involve coordination with the Community Reintegration Center to temporarily relocate personnel from a designated CJF POD to the CRC Annex.  </t>
  </si>
  <si>
    <t>00__Safety-Risk Issue(s) Addressed:  The CJF POD Refurbishment Program is designed to proactively reduce operational, safety, and infrastructure risks associated with aging housing units. Key risk reduction benefits include:
• Improved Safety and Injury Prevention – Restored flooring, epoxy-coated shower surfaces, and carpentry repairs will reduce slip, trip, and fall hazards, lowering the risk of injuries to both staff and inmates.
• Enhanced Sanitation and Air Quality – Comprehensive cleaning, ductwork servicing, and shower surface restoration will reduce dust accumulation, mold growth, and bacteria buildup, improving overall facility hygiene and living conditions.
• Reduced Infrastructure Failures – Preventive maintenance and replacement of aging plumbing, HVAC, and electrical components will decrease the likelihood of system failures that could disrupt facility operations or require emergency repairs.
• Strengthened Security Systems – Preventive maintenance of locking mechanisms, replacement of worn locks, and testing of intercom and safety systems will improve facility security and ensure reliable emergency communication.
• Lower Long-Term Maintenance Costs – Addressing deferred maintenance through a structured refurbishment program will extend the life of facility systems and finishes, reducing the likelihood of larger capital repairs and costly emergency maintenance in the future.</t>
  </si>
  <si>
    <t>03__Primary Asset Zip Code: 53233__Total Pop Srvd: __Minority Pop Srvd: __Addresses Racial Equity by: Improving sanitation, air quality, lighting, and facility infrastructure ensures that all individuals in custody, regardless of race or background are housed in environments that meet health and safety standards and helps reduce environmental and health disparities within the justice system.  Investing in proactive maintenance demonstrates the County’s commitment to equitable treatment, transparency, and responsible management of public infrastructure that serves all members of the community.  These improvements also support safe working conditions for a diverse County workforce while reinforcing the diligent care of County facilities and services.</t>
  </si>
  <si>
    <t>The scope of work includes design and construction to clean and replace fixtures and assets within the CJF dentention pod areas. The area is assumed as one pod (about 1/4 of a floor, which includes about 24 cells, walkways, visiting booths, railings, stairwells, showers, pod entry doors, staff restrooms, and utility rooms. This work includes surface, ducts cleaning, painting, recoating, chaulk, replace surface tiles or flooring as needed etc. light fixtures, intercoms, smoke heads, light switches, door switches / locks (assumed 10) . This also includes moving furniture and people as needed. 
Design and construction: Project addresses potential life-safety issues. Project requires non intensive design and involves mostly trades work. Minimal project risk/unknowns with medium probability of budget cost issues and/or project delays as defined in the cost estimate.</t>
  </si>
  <si>
    <t>GWYN WHEELER</t>
  </si>
  <si>
    <t>5/14/26</t>
  </si>
  <si>
    <t>The facility was constructed in three phases. The original south section was built in 1967, followed by a northern addition in 1970, and a second northern addition completed in 1973. Milwaukee County acquired the building around 2012.
The roof at Facilities West (Lapham) has reached the end of its useful life. During weather events in February 2023, including ice and rain, the roof experienced significant leaks that caused damage to interior finishes and furniture. This disruption impacted tenant operations—including those of the Milwaukee County Department of Transportation—for nearly one month.
The Milwaukee County Historical Society (MCHS), founded in 1935, is dedicated to collecting, preserving, and sharing the history of Milwaukee County. Currently, MCHS leases the majority of the Facilities West (Lapham) building for storage purposes, supporting its mission to safeguard historical materials and collections.
Given the age of the existing roof and the risk it poses to both tenant operations and the preservation of historical materials, replacement is necessary.  Installation of a new energy-efficient roofing system with a 20–30 year lifecycle is recommended to ensure long-term performance, protect building contents, and minimize future operational disruptions.</t>
  </si>
  <si>
    <t>03__YES__Category 2 = Addresses Assets anticipated to fail within the next 12 - 24 months__Deferred Maint issues addressed by project: Based on roof condition and age (beyond useful life), as well as recent leakage issues, full replacement is recommended. Full replacement is the most cost effective option as continued temporary repairs only last 12-18 months and then fail due to wear/tear and overall roofing age and condition.  New areas with leaks appear annually and require temporary fixes and the repairs do not provide an effective long-term solution.</t>
  </si>
  <si>
    <t xml:space="preserve">The scope of work includes assessing and creating design for tear-off and complete roof replacement for Facities West (Lapham) building. Assesses and design possible ancillary systems such as identifying roof drainage, future scuppers, aluminum edges, access, railing, etc. Assumes HVAC is out of scope. </t>
  </si>
  <si>
    <t>2030-1</t>
  </si>
  <si>
    <t>PF_WS016401-DEMOLITION - KELLY SENIOR CENTER.XLSM</t>
  </si>
  <si>
    <t>WS016401</t>
  </si>
  <si>
    <t>DEMOLITION - KELLY SENIOR CENTER</t>
  </si>
  <si>
    <t>This project funds the demolition and site cleanup of the Lawrence P. Kelly Senior Center in Cudahy. To maximize existing assets, the building footprint will be cleared while the current parking lot remains in place. This transition coincides with the relocation of senior services to the modern Heritage Building on the former Bucyrus-Erie campus.
The Kelly Senior Center has reached the end of its functional lifespan. A detailed facility audit revealed that the structure no longer aligns with current safety and operational standards. To maintain the building in its current state, an estimated $2.5 million investment would be required to address:
Infrastructure: Full HVAC and electrical system renewals.
Safety: Modernization of fire and life-safety alarms.
Integrity: Roof regrading, window/door replacements, and flooring remediation.</t>
  </si>
  <si>
    <t>YES__Kelly Senior Center building has reached the end of its useful life and no longer meets current safety and operational standards.  There are no other acceptable alternatives.  Kelly Senior Center building has reached the end of its useful life and no longer meets current safety and operational standards.  There are no other acceptable alternatives.</t>
  </si>
  <si>
    <t>02__YES__Annual financial impact includes: Demolishing the building with save approximately $38K in annual operation and maintenance costs.</t>
  </si>
  <si>
    <t>YES__https://milwaukeecountywi.sharepoint.com/:w:/r/sites/external/capitalrequests/DAS/FMD/SD_WS016401%20-%20Demolition%20-%20Kelly%20Senior%20Center.docx?d=wbb43ce42e59b43ecb510d4d45dd9d45f&amp;csf=1&amp;web=1&amp;e=vmMt8L</t>
  </si>
  <si>
    <t>05__Safety-Risk Issue(s) Addressed:  Safety and infrastructure concerns cannot be ignored.  The building requires major updates to critical systems like HVAC, plumbing, electrical, and fire safety.  These are not cosmetic fixes—they are essential systems that directly affect the health and safety of users.  Rehabilitating them in an aging structure introduces ongoing maintenance risks and costs.</t>
  </si>
  <si>
    <t xml:space="preserve">02__Primary Asset Zip Code: 53110__Total Pop Srvd: __Minority Pop Srvd: __Addresses Racial Equity by: </t>
  </si>
  <si>
    <t>03__YES____Deferred Maint issues addressed by project: The buildings require major updates to critical systems like HVAC, plumbing, electrical, and fire safety. These are not cosmetic fixes—they are essential systems that directly affect the health and safety of users. Rehabilitating them in an aging structure introduces ongoing maintenance risks and costs.
By proceeding with full demolition and cleanup, the project eliminates the need to address extensive and costly deferred maintenance. It also removes the ongoing burden of emergency repairs, reduces liability risks, and prevents further resource strain on maintaining a facility that is no longer viable.</t>
  </si>
  <si>
    <t>6100 S Lake Dr</t>
  </si>
  <si>
    <t>Eliminating an inefficient, aging building may reduce energy waste in a facility that will no longer be in use.</t>
  </si>
  <si>
    <t>02_Eliminating an inefficient, aging building may reduce energy waste in a facility that will no longer be in use.</t>
  </si>
  <si>
    <t>The scope of work includes the demo of Kelly Senior Center - both the north senior center building and south nutrition dining center. Demo and capping includes only required adjacent sidewalks, pathways, utilities- storm, sanitary, gas, electric, lighting, and all earthwork to complete the demo. This also includes hazardous abatement, disposal, restoration and seeding as needed.    
Project requires non intensive design and involves mostly trades work. Miminal project risk/unknowns with medium probability of budget cost issues and/or project delays as defined in the cost estimate.</t>
  </si>
  <si>
    <t>PAUL MONTALTO</t>
  </si>
  <si>
    <t>100</t>
  </si>
  <si>
    <t>5/11/26</t>
  </si>
  <si>
    <t>PF_WS016501-DEMOLITION - MCGOVERN SENIOR CENTER.XLSM</t>
  </si>
  <si>
    <t>WS016501</t>
  </si>
  <si>
    <t>DEMOLITION - MCGOVERN SENIOR CENTER</t>
  </si>
  <si>
    <t>Complete demolition and cleanup of the McGovern Senior Center Building - Parking lot to remain.
The existing McGovern Senior Center building has reached the end of its useful life and no longer meets current safety and operational standards. The structure presents ongoing maintenance challenges and potential environmental and health risks due to the presence of hazardous mold.
Continued use or deferred action increases liability exposure, operational inefficiencies, and costs associated with emergency repairs and maintenance.</t>
  </si>
  <si>
    <t>YES__McGovern Senior Center building has reached the end of its useful life and no longer meets current safety and operational standards.  There are no other acceptable alternatives.  McGovern Senior Center building has reached the end of its useful life and no longer meets current safety and operational standards.  There are no other acceptable alternatives.</t>
  </si>
  <si>
    <t>02__YES__Annual financial impact includes: Demolishing the building with save approximately $55K in annual operation and maintenance costs.</t>
  </si>
  <si>
    <t>YES__https://milwaukeecountywi.sharepoint.com/:w:/r/sites/external/capitalrequests/DAS/FMD/SD_WS016501%20-%20Demolition%20-%20McGovern%20Senior%20Center.docx?d=w277c5af007df4cefb73ed2e750fda259&amp;csf=1&amp;web=1&amp;e=xvl3d4</t>
  </si>
  <si>
    <t>05__Safety-Risk Issue(s) Addressed:  Eliminate health and safety risks associated with the aging structure</t>
  </si>
  <si>
    <t xml:space="preserve">05__Primary Asset Zip Code: 53218__Total Pop Srvd: __Minority Pop Srvd: __Addresses Racial Equity by: </t>
  </si>
  <si>
    <t>05__YES__Category 1 = Immediately Addresses Failing Assets__Deferred Maint issues addressed by project: The McGovern Senior Center has accumulated significant maintenance issues over time, including structural deterioration and hazardous mold. These conditions indicate that critical repairs and upkeep have been postponed or are no longer feasible in a cost-effective manner.
By proceeding with full demolition and cleanup, the project eliminates the need to address extensive and costly deferred maintenance. It also removes the ongoing burden of emergency repairs, reduces liability risks, and prevents further resource strain on maintaining a facility that is no longer viable.</t>
  </si>
  <si>
    <t>4500 W Custer Ave</t>
  </si>
  <si>
    <t>Eliminating an inefficient, aging building may reduce energy waste, as the facility is no longer in use.</t>
  </si>
  <si>
    <t>02_Eliminating an inefficient, aging building may reduce energy waste, as the facility is no longer in use.</t>
  </si>
  <si>
    <t>The scope of work includes the demo of McGovern Senior Center. Demo and capping includes only required adjacent sidewalks, pathways, utilities- storm, sanitary, gas, electric, lighting, and all earthwork to complete the demo. This also includes hazardous abatement, disposal, restoration and seeding as needed.    
Project requires non intensive design and involves mostly trades work. Miminal project risk/unknowns with medium probability of budget cost issues and/or project delays as defined in the cost estimate.</t>
  </si>
  <si>
    <t>5/9/26</t>
  </si>
  <si>
    <t>PF_WC028901_CJF 102 &amp; 110 - SAFETY PARTITIONS.XLSM</t>
  </si>
  <si>
    <t>WC028901</t>
  </si>
  <si>
    <t>CJF 102 AND 110  - SAFETY PARTITIONS</t>
  </si>
  <si>
    <t>Public-facing transaction areas in the Criminal Justice Facility (CJF) currently lack consistent safety and security features, creating risks for staff and the public.  Many locations do not have adequate barriers, access controls, or emergency systems, leaving employees vulnerable during interactions with individuals who may be experiencing heightened stress or navigating sensitive situations.
This project proposes standardized safety upgrades across high-risk service points, including installation of partitions, secure doors, reinforced transaction openings, panic buttons, and electronic access controls.
These improvements are necessary to enhance workplace safety, establish consistent security standards, and reduce the County’s liability exposure.
Scope includes:
-CJF Room 110 (District Attorney Central Reception)
-CJF Room 102 (Sensitive Crimes Unit)</t>
  </si>
  <si>
    <t>YES__Please provide a brief listing of options/alternatives researched and why the option your are requesting for this Cost Est is the best alternative:  Due to inconsistent and non-standardized practices in the past, many service points currently lack adequate physical barriers or access controls. While some safety measures exist, they are sporadic and, in certain cases, insufficient due to the lack of standardization. This project aims to establish consistent standards for secure transaction spaces, ensuring enhanced safety and uniformity going forward.</t>
  </si>
  <si>
    <t>YES__https://milwaukeecountywi.sharepoint.com/:w:/r/sites/external/capitalrequests/DAS/FMD/SD_WC028901%20-%20Courthouse%20Complex%20-%20Safety%20Partitions%20-%20Charter.docx?d=wf2cae141e4d54688888c89387a1cde3b&amp;csf=1&amp;web=1&amp;e=z5GbDa</t>
  </si>
  <si>
    <t>05__Safety-Risk Issue(s) Addressed:  County staff working in these locations routinely interact with the public, including individuals who may be experiencing heightened stress or navigating sensitive situations. The lack of consistent safety features—such as secure partitions, controlled access points, and emergency alert systems—leaves employees vulnerable and limits their ability to respond effectively to potential threats.
Implementing these enhancements is essential to mitigate identified risks, improve workplace safety, and establish consistent security standards across County facilities. Investing in these measures is warranted to protect staff, maintain safe public service environments, and reduce the County’s exposure to liability associated with preventable incidents.</t>
  </si>
  <si>
    <t>03__Primary Asset Zip Code: 53233__Total Pop Srvd: __Minority Pop Srvd: __Addresses Racial Equity by: This project helps reduce the risk of injury to staff working in public-facing areas of the Criminal Justice Facility, ensuring they can safely carry out their duties. By standardizing safety features, it also supports the County’s racial equity goals, creating secure and welcoming environments for both staff and the diverse communities they serve. Maintaining safe operations ensures the County can continue delivering its vital services effectively and equitably.</t>
  </si>
  <si>
    <t>901 N. 9th Street</t>
  </si>
  <si>
    <t>The scope of work includes design and construction of safety partitions in CJF 110 and CJF 102. Certain areas may include doors, transaction windows, panic buttons and access controls.  
Design and construction: Project addresses potential life-safety issues. Project requires non intensive design and involves mostly trades work. Minimal project risk/unknowns/ budget cost issues and/or project delays as defined in the cost estimate.</t>
  </si>
  <si>
    <t>GWYN WHEELER AND ANDY WALSH</t>
  </si>
  <si>
    <t>PF_WC031701 CH – AHU WALL FAN SYSTEM.XLSM</t>
  </si>
  <si>
    <t>WC031701</t>
  </si>
  <si>
    <t>CH – AHU WALL FAN SYSTEM</t>
  </si>
  <si>
    <t>The Courthouse Air Handling Unit (AHU) fan wall systems are currently operating at an estimated 40,000 CFMs below required capacity, resulting in insufficient airflow throughout the building. This deficiency is causing inconsistent temperature control, poor ventilation, and reduced occupant comfort.
The existing fan wall components are also experiencing ongoing mechanical failures, leading to increased maintenance demands and rising operational costs. These repeated failures place strain on the operating budget and reduce overall system reliability.
In addition, anticipated increased occupancy due to the relocation of personnel from the Safety Building will further exacerbate the current airflow deficiencies and system performance issues.
If not addressed, these conditions will continue to result in:
     -Uncomfortable and poorly ventilated spaces
     -Increased frequency of maintenance work orders and reactive repairs
     -Escalating operating and maintenance costs
     -Greater risk of significant system failures and potential service disruptions
This project is needed to evaluate, redesign, and replace the fan wall systems to restore proper airflow, improve system reliability, and ensure the HVAC system can meet current and future building demands.</t>
  </si>
  <si>
    <t>YES__Alternatives include ongoing repairs, minor system modifications, and operational adjustments; however, these are short-term measures that do not resolve capacity or reliability issues and may increase long-term costs and risk of failure.  Alternatives include ongoing repairs, minor system modifications, and operational adjustments; however, these are short-term measures that do not resolve capacity or reliability issues and may increase long-term costs and risk of failure.</t>
  </si>
  <si>
    <t>02__YES__Annual financial impact includes: This project is expected to reduce annual operating costs by decreasing maintenance frequency, minimizing reactive repairs, and improving system efficiency. Upgrading the fan wall systems will also lower energy consumption and reduce the risk of costly unplanned failures, resulting in more predictable and sustainable operating expenses.</t>
  </si>
  <si>
    <t>YES__https://milwaukeecountywi.sharepoint.com/:w:/r/sites/external/capitalrequests/DAS/FMD/SD_WC031701%20-%20CH%20AHU%20Fan%20Wall%20Charter.docx?d=w06a6ec8ada4848eb96ae23194909f83d&amp;csf=1&amp;web=1&amp;e=LZqNfL</t>
  </si>
  <si>
    <t>YES__Spring/Fall scheduling is preferred to reduce HVAC demand during implementation. Work will be performed primarily during off-hours, with a phased approach to maintain building operations, occupant comfort, and ventilation.</t>
  </si>
  <si>
    <t>10__Safety-Risk Issue(s) Addressed:  This project eliminates an existing significant hazard related to inadequate ventilation and failing HVAC components, while also reducing the risk of future system failures and associated occupant safety and comfort issues.  The building is experiencing inadequate ventilation (40,000 CFMs short) and there are ongoing fan failures, which create reliability risks.
Poor airflow can contribute to indoor air quality issues, occupant discomfort, and potential health concerns in a public building.</t>
  </si>
  <si>
    <t>03__Primary Asset Zip Code: 53233__Total Pop Srvd: __Minority Pop Srvd: __Addresses Racial Equity by: This project supports Milwaukee County’s vision of achieving racial equity to become the healthiest county in Wisconsin by ensuring reliable, consistent indoor environmental quality for all building occupants. Improved ventilation, temperature control, and system reliability promote a safe and healthy environment, which is essential for equitable access to public services and workplace conditions. By reducing service disruptions and maintenance issues, the project helps ensure all users—regardless of background—experience consistent and dependable building conditions.</t>
  </si>
  <si>
    <t>05__YES__Category 1 = Immediately Addresses Failing Assets__Deferred Maint issues addressed by project: This project corrects a design issue where the HVAC fan wall system was originally under-engineered and is unable to meet the building’s airflow needs. As a result, the system has experienced ongoing performance problems and frequent failures. This project will resolve those deficiencies, improve reliability, and reduce the need for repeated repairs.</t>
  </si>
  <si>
    <t>This project has a positive climate impact by improving HVAC system efficiency and reducing energy waste caused by an underperforming and unreliable fan wall system. More efficient and properly sized airflow reduces overall energy consumption, lowers greenhouse gas emissions associated with building operations, and decreases the frequency of inefficient emergency repairs and equipment cycling.</t>
  </si>
  <si>
    <t>02_This project has a positive climate impact by improving HVAC system efficiency and reducing energy waste caused by an underperforming and unreliable fan wall system. More efficient and properly sized airflow reduces overall energy consumption, lowers greenhouse gas emissions associated with building operations, and decreases the frequency of inefficient emergency repairs and equipment cycling.</t>
  </si>
  <si>
    <t xml:space="preserve">The scope of work includes investigation of Courthouse’s four main air handlers' wall fans. The wall fans condition and flow to be assessed. The courthouse’s air flow calculations to be included. Based on assessment, design plans for the four air handlers' fan flow.  </t>
  </si>
  <si>
    <t>5/27/26</t>
  </si>
  <si>
    <t>The Mitchell Park sanitary lift station located at Mitchell Park was installed in the 1950s, was upgraded in 1996, and has reached the end of its serviceable life.  The typical useful life is 30 years. The Department of Parks, Recreation and Culture has identified the lift station as needing replacement due to an aging electrical feed and discharge pipng, which is the original piping.  The associated clay sewers from the pavilion and pool building are cracked and there lots tree roots and groundwater infiltrairon in the ejector pit.  Staff has also experience issues with the pumps and check valves.  The lift station should be replaced prior to failure to avoid a discontinuation of sanitary services and the closure of facilities and potential loss of revenue.  This project includes replacement of the force main.</t>
  </si>
  <si>
    <t>03__YES__See page 208 of the 2026 Adopted Capital Budget</t>
  </si>
  <si>
    <t>PF_WV006101_COUNTY-WIDE SANITARY SEWERS REPAIRS - 2027.XLSM</t>
  </si>
  <si>
    <t>WV006101</t>
  </si>
  <si>
    <t>COUNTY-WIDE SANITARY SEWERS REPAIRS - 2027</t>
  </si>
  <si>
    <t>414-550-0852</t>
  </si>
  <si>
    <t>In August 2004, the County received a Notice of Violation/Notice of Claim from the WDNR stating that they believed Milwaukee County to be in violation of the general permit for “Bypasses or Overflows from Sewage Collection Systems (WI-0047341-03).  In January 2005 ,the County (as one of 28 defendants) received a proposed stipulated settlement from the State Attorney General’s office requiring specific actions from the defendants.  As a member of the MMSD-Technical Advisory Team (TAT), the County worked with representatives from the other communities to create a stipulated settlement agreement (agreement) that was issued in 2006.  The agreement directed municipalities to improve the condition of their sanitary sewer facilities in order to minimize the inflow and infiltration of clear water into the sanitary sewer system. A reduction of clear water in the system reduces the volume of sewage that needs to be treated and reduces the possibility of sewer backups and overflows.  
The agreement requires continued evaluation and inspection of the sanitary sewer manholes on a five-year cycle. To support this effort, approximately 10% of the sanitary sewer pipes and 20% of the sanitary sewer manholes are inspected annually.
Even after the condition of the County's sanitary sewer facilities had been elevated to an acceptable condition, the stipulated agreement with the DOJ &amp; WDNR requires continued evaluation/inspection of the sanitary sewer system every 5 years. This includes inspection of manholes, lift stations and televising sanitary sewer pipes, which may identify additional sanitary system pipe rehabilitation needs.   Deficiencies in the sanitary sewer system are required to be corrected within 18 months from when they are identified per NR 208 and the WPDES permit.</t>
  </si>
  <si>
    <t>NO__Please provide an explanation of why alternative options were not researched:   Since this is a Stipulated Agreement with the State Department of Justice, consideration of alternatives was not an option.  We are required to inspect the sanitary sewer system and repair any deficiencies found within 18 months.</t>
  </si>
  <si>
    <t>00__NO__Annual financial impact includes: The costs associated with the inspection of the sanitary sewer system is not included in this request and is charged to the departments based on their percentage of the sanitary sewer system.</t>
  </si>
  <si>
    <t>00__Technology Security Risk(s) Addressed: t</t>
  </si>
  <si>
    <t>YES__Board File: __SD Uploaded: YES__Detail:  The County is required to meet the requirements of the Stipulated Agreement between the State of Wisconsin and the 30 defendants in Case No. 2005-CX-000013.  The County would face legal and financial penalties found in paragraph 33 and page 19 of the agreement, and the requirements for this project are within the agreement on page 11.</t>
  </si>
  <si>
    <t>03__Primary Asset Zip Code: Countywide__Total Pop Srvd: __Minority Pop Srvd: __Addresses Racial Equity by: The project addresses all of Milwaukee County's sanitary sewers and therefore is racially equitable as it will serve all populations equally.</t>
  </si>
  <si>
    <t>03__YES_We are required to inspect and repair the sanitary sewer system every five years.  To accomplish this, Milwaukee County inspects and repairs 20% of the system every year.</t>
  </si>
  <si>
    <t>03__YES__See page 212 of the 2026 Adopted Capital Budget.</t>
  </si>
  <si>
    <t xml:space="preserve">The scope of work is based on sanitary sewer field inspections (including televising sewer pipes). This will be reviewed to compile a list of deficiencies to be completed within 18 months per NR 208 and WPDES permit.  Anticipated scope of work includes restoring manholes by fixing chimneys or bringing low manholes to grade, replacing manhole structures;  pipe-related work including CIPP lining, Grouting, Root Cutting and partial or complete replacements. With respect to sustainability and energy efficiency, continuous efforts to keep clear water of the sewer will reduce the overall amount of pumping that lift stations will have to perform and therefore save on the amount of electricity used. </t>
  </si>
  <si>
    <t>None. However separate projects may be requested for additional sewer work as per 5 year CIP.</t>
  </si>
  <si>
    <t>RAMIREZ / DETZER</t>
  </si>
  <si>
    <t>PF_WC031801_CH 102 AND 105 - SAFETY PARTITIONS.XLSM</t>
  </si>
  <si>
    <t>WC031801</t>
  </si>
  <si>
    <t>CH 102 AND 105 - SAFETY PARTITIONS</t>
  </si>
  <si>
    <t>Public-facing transaction areas in the Courthouse currently lack consistent safety and security features, creating risks for staff and the public.  Many locations do not have adequate barriers, access controls, or emergency systems, leaving employees vulnerable during interactions with individuals who may be experiencing heightened stress or navigating sensitive situations.
This project proposes standardized safety upgrades across high-risk service points, including installation of partitions, secure doors, reinforced transaction openings, panic buttons, and electronic access controls.
These improvements are necessary to enhance workplace safety, establish consistent security standards, and reduce the County’s liability exposure.
Scope includes:
-Courthouse 105 (County Clerk)
-Courthouse 102 (Treasurer)</t>
  </si>
  <si>
    <t>03__Primary Asset Zip Code: 53233__Total Pop Srvd: __Minority Pop Srvd: __Addresses Racial Equity by: This project helps reduce the risk of injury to staff working in public-facing areas of the Courthouse, ensuring they can safely carry out their duties. By standardizing safety features, it also supports the County’s racial equity goals, creating secure and welcoming environments for both staff and the diverse communities they serve. Maintaining safe operations ensures the County can continue delivering its vital services effectively and equitably.</t>
  </si>
  <si>
    <t>The scope of work includes completing design and construction of safety partitions in Courthouse 105-1 (County Clerk) and Courthouse 102 (Treasurer). Thiss may include doors, transaction windows, panic buttons and access controls. County employees require additional safety measures due to real threats of physical harm. The following areas are included in this project:  
Design and construction: Project addresses potential life-safety issues. Project requires non intensive design and involves mostly trades work. Minimal project risk/unknowns with medium probability of budget cost issues and/or project delays as defined in the cost estimate.</t>
  </si>
  <si>
    <t>PF_WC031901_CJF - FIRE AND SMOKE CONTROL (BUILDING).XLSM</t>
  </si>
  <si>
    <t>WC031901</t>
  </si>
  <si>
    <t>CJF - FIRE AND SMOKE CONTROL (BUILDING)</t>
  </si>
  <si>
    <t>Functional smoke compartments and a properly operating smoke evacuation system are critical, building code–mandated life safety components at the Milwaukee County Criminal Justice Facility (CJF). A comprehensive study conducted in 2024 identified several potential deficiencies, including concerns with the physical integrity of smoke compartment barriers and the need for additional testing of the smoke evacuation system.
A follow-up evaluation of the smoke compartment barriers was completed in 2026, resulting in documented repair requirements and the development of construction documents.
2027 Project Funding:
Provide construction funding to patch and seal penetrations and breaches in smoke compartment ceilings, walls, and door openings. Conduct testing and balancing of the smoke evacuation system both prior to and following completion of repairs to establish baseline performance and verify system functionality.
2028 Project Funding:
Provide design and construction funding to address any deficiencies in the HVAC and fire alarm systems identified during the 2027 testing and balancing process.</t>
  </si>
  <si>
    <t>YES__https://milwaukeecountywi.sharepoint.com/:w:/r/sites/external/capitalrequests/DAS/FMD/SD_WC031901_CJF%20-%20FIRE%20AND%20SMOKE%20CONTROL%20(BUILDING)-Charter.docx?d=wa072436bfa7e4e96b8f93ae838ccf5b8&amp;csf=1&amp;web=1&amp;e=xvQnFU</t>
  </si>
  <si>
    <t>YES__Board File: __SD Uploaded: __Detail:  This project directly addresses Wisconsin State and Federal mandates by ensuring that the Criminal Justice Facility’s fire and life safety systems comply with the Wisconsin State Fire Code (SPS 314) - mandates fire safety inspections, National Fire Protection Association (NFPA) standards for fire alarm, smoke control, and life safety systems, and Occupational Safety and Health Administration (OSHA) workplace safety requirements. Upgrading these systems also supports accessibility improvements under the Americans with Disabilities Act (ADA), ensuring safe egress and alarm notification for all building occupants. By addressing these regulatory requirements, the project reduces life safety risks, ensures code compliance, and protects employees, tenants, and the public.
Wisconsin State Fire Code (SPS 314)  https://docs.legis.wisconsin.gov/code/admin_code/sps/safety_and_buildings_and_environment/301_319/314.pdf
NFPA 72 governing fire alarms/signaling
NFPA 92/90A for smoke control
NFPA 101 (Life Safety Code)
OSHA workplace safety requirements mandate that employers provide a work environment free from recognized hazards causing or likely to cause death or serious physical harm.</t>
  </si>
  <si>
    <t>03__Primary Asset Zip Code: 53233__Total Pop Srvd: __Minority Pop Srvd: __Addresses Racial Equity by: By investing in reliable fire and life safety systems, the County ensures equitable protection for employees, tenants, and visitors regardless of background, reducing disparities in exposure to environmental and safety hazards. Additionally, improving building accessibility, operational reliability, and emergency preparedness enhances the overall user experience for marginalized populations who rely on these services, reinforcing Milwaukee County’s commitment to creating safe, inclusive, and equitable public spaces.
This project exemplifies proactive equity-focused stewardship: all community members benefit from a facility that meets current safety codes, provides a secure environment for critical services, and reflects the County’s broader dedication to racial equity in infrastructure and service delivery.</t>
  </si>
  <si>
    <t xml:space="preserve">The scope of work includes construction funding to patch and seal penetrations and breaches in smoke compartment ceilings, walls, and door openings. Conduct testing and balancing of the smoke evacuation system both prior to and following completion of repairs to establish baseline performance and verify system functionality.
</t>
  </si>
  <si>
    <t>The scope of work includes design and construction to address any deficiencies in the HVAC and fire alarm systems identified during the  testing and balancing process.</t>
  </si>
  <si>
    <t>5/29/26</t>
  </si>
  <si>
    <t>Milwaukee County sponsors recreational activities designed for people with disabilities at two facilities located in County Parks in South Milwaukee and Wauwatosa known as the Wil-O-Way Recreation Centers. These programs operate during the spring, summer, and fall seasons, and Wil-O-Way Grant also hosts a six-week youth summer camp that provides valuable respite for families of children with disabilities.
The Wil-O-Way Underwood facility currently includes a wading pool that uses a diatomaceous earth filtration system. This system requires dedicated staff to operate and maintain, including monitoring water quality and ensuring user safety. In addition, diatomaceous earth poses potential respiratory health risks if inhaled, requiring strict handling procedures and personal protective equipment.
The existing wading pool also presents accessibility and usability challenges. The area provides minimal shade, creating health concerns for users with limited mobility or those taking medications that require reduced sun exposure. Furthermore, individuals with physical disabilities cannot independently access or fully participate in the pool experience, as they must be physically assisted into the water and remain largely immobile once inside.
To address these concerns, the Office for Persons with Disabilities (OPD) has developed a fully accessible, lower-maintenance splash pad design to replace the existing wading pool. The splash pad is designed for inclusive use, allowing individuals of all abilities to independently activate and engage with water features.
The design incorporates a “flow-through” system, where potable water is sprayed and drained directly into the storm sewer. This eliminates the need for filtration systems, reduces operational complexity, and removes the health risks associated with diatomaceous earth. It also allows the splash pad to be activated on demand, ensuring availability during the more than 50 community events hosted annually at Wil-O-Way Underwood.
Design for the project is now complete. Milwaukee County previously allocated $31,000 in the 2024 Adopted Capital Budget for design, and construction documents are finalized. The project is ready to proceed immediately upon receipt of construction funding.
Funding is now requested to support construction of the Wil-O-Way Underwood accessible splash pad, advancing Milwaukee County’s commitment to equitable, inclusive, and safe recreational opportunities for individuals with disabilities.</t>
  </si>
  <si>
    <t xml:space="preserve">The scope of work includes construction to convert existing WOW Underwood wading pool into a ADA accessible splash pad. ADA consideration for path to and from splash pad. Water main to be replaced with larger pipe for addition water needs, fences, seating, controls and splash pad accessories.   </t>
  </si>
  <si>
    <t>PF_WI020904_TECHNOLOGY LIFECYCLE REPLACEMENTS – IMSD – PHASE 4.XLSM</t>
  </si>
  <si>
    <t>WI020904</t>
  </si>
  <si>
    <t>TECHNOLOGY LIFECYCLE REPLACEMENTS - IMSD - PHASE 4</t>
  </si>
  <si>
    <t>414-278-7856</t>
  </si>
  <si>
    <t>Milwaukee County's technology equipment (e.g., laptops, desktops, tablets, network devices, AV equipment, etc.) has end of life / end of support dates from vendors.  In order to maintain good operations, vendor support, and a secure environment, these pieces of equipment need regular lifecycle / replacement.
DAS-IMSD is responsible for managing the County's IT infrastructure for various departments, computers, switches, routers, access points, and other hardware components. DAS-IMSD faces major challenges in managing the lifecycle of the County's aging IT components.
Funding IT lifecycle management resolves several problems, including:
1. Addressing increasing maintenance costs: Without proper lifecycle management, DAS-IMSD may continue to maintain old hardware components that have exceeded their useful life. This leads to increased maintenance costs and reduced efficiency.
2. Addressing security risks: Outdated hardware components may lack critical security features or may not receive security updates, leaving them vulnerable to cyber attacks. This can lead to data breaches and other security incidents.
3. Addressing environmental impacts: Improper disposal of hardware components can have a significant environmental impact. Without a proper lifecycle management program, the County may dispose of hardware components in ways that are harmful to the environment.
To address these challenges, DAS-IMSD is requesting funding for an annual comprehensive lifecycle management program to ensure hardware is acquired, maintained, and disposed of in a structured manner, taking into account factors such as performance, security, and environmental impact.</t>
  </si>
  <si>
    <t xml:space="preserve">Lifecycle replacement and deployment of end user devices (e.g., laptops, desktops, etc.) and network equipment (e.g., switches, routes, wireless access points, etc.) based on IMSDs asset tracking and end of life status.  Projected costs for 2027 have increased, significantly, due to two factors:
1. Significant cost increases from vendors for hardware, on the order of 40% to 70%, due memory and other supply chain cost increases.
2. Large number of assets approaching end of life.
</t>
  </si>
  <si>
    <t xml:space="preserve">This project is to move the on-premise deployment of Cityworks to the cloud or software as a service (SaaS).  The vendor is ending support for on-premise deployments and requiring migrations to the SaaS platform.
Additionally, this would allow the County decommission 12 to 14 servers and will decrease server and database related costs associated with maintaining the environment and associated IMSD staff time.  Cityworks is hosted in the County's vendor managed data center, which has recently suffered from instability.  The cost savings from deprecating the servers will be about $4,500 an month or $54,000 annually.
This project will reduce the resources need to maintain the software by making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Cityworks solutions as they are available and keep the software platform current to ensure IT security.  This will free up the cumulative of one staff member about 50% of their time that is dedicated to software upgrades, managing custom code, mange multiple instances of the platform, and debug issues that arise from an the on-premise deployment of Cityworks.
</t>
  </si>
  <si>
    <t>YES__Please provide a brief listing of options/alternatives researched and why the option your are requesting for this Cost Est is the best alternative:  IMSD has considered continuing the on-premise operation of Cityworks but identified the best course of action is to move to the cloud / SaaS provider as indicated above.  The vendor is ending support for on-premise deployments and requiring migrations to the SaaS platform.</t>
  </si>
  <si>
    <t>5/28/26</t>
  </si>
  <si>
    <t>PF_WC027602_IJCC - COURTHOUSE COMPLEX OWNER CONSTRUCTION.XLSM</t>
  </si>
  <si>
    <t>WC027602</t>
  </si>
  <si>
    <t>BOND+CASH: 2 Rows required, one for cash and one for bonds</t>
  </si>
  <si>
    <t>IJCC - COURTHOUSE COMPLEX OWNER CONSTRUCTION</t>
  </si>
  <si>
    <t>The existing Public Safety Building does not meet current design standards for courtroom facilities (including separate paths of travel for the various users of the facility), has an extensive list of deferred maintenance needs, and currently has significant underutilized space. Current planning efforts for replacement of the Public Safety Building has been underway in a phased approach since 2015 (see previous capital project WC0148). The current project scope includes planning, design and construction efforts to facilitate demolition of the existing Public Safety Building, construction of a new Courthouse in the same footprint, related enabling phase renovations and system improvements and modernization of the Historic Courthouse, relocation of staff and court functions to renovated office space within the Historic Courthouse or to off-site leased spaces prior to demolition of the Public Safety Building and construction of the new Courthouse, and move back to the new Courthouse and renovated areas of the Historic Courthouse upon completion of the new Courthouse.
The Office of the Comptroller and the Office of Strategy, Budget, and Performance are authorized to process an administrative appropriation transfer of approximately $700,000 to reallocate budgets within Capital Project WC0276 – Investing in Justice Courthouse Complex, so that the budgets continue to reflect actual expenditures and encumbrances.</t>
  </si>
  <si>
    <t>YES__Please provide a brief listing of options/alternatives researched and why the option your are requesting for this Cost Est is the best alternative:  Leaving the facility as it is today will continue to increase operational challenges, deferred maintenance costs and ongoing and emerging facility-related issues.</t>
  </si>
  <si>
    <t>02__YES__Annual financial impact includes: Operational costs will be impacted positively, through energy efficiencies, new equipment, and warranties.  Milwaukee County sustainable design guidelines will be used to guide design and construction decisions where applicable. Specifics are to be determined.</t>
  </si>
  <si>
    <t>10__Safety-Risk Issue(s) Addressed:  As previous identified in previous budget narratives, the lack of separation in the hallways between courts personnel (including judges and juries), attorneys, defendants, witnesses, family members, and the general public could result in dangerous situations.
Condition assessment findings have identified approximately $59 million in facility requirements, many of which are categorized as "Beyond Useful Life" and some of which are categorized as "Life Safety". The accompanying Phase 3 report (SC_WC027601_Life Safety Risk (1)), pages 25 through 44, include more information on the operational and condition assessment findings. The accompanying VFA report (SC_WC027601_Life Safety Risk (2).pdf), pages 1 through 3, provides details on the condition assessment requirements.</t>
  </si>
  <si>
    <t xml:space="preserve">NO__Adopted Board File: __Agreement(s) Uploaded: __Partners and nature of Agreement(s): This facility is predicated on a state-local partnership as Milwaukee County delivers state services at the local level.  As a result, a strong state-local partnership is critical to securing a solution.__Next Board cycle if agreement(s) not yet adopted: </t>
  </si>
  <si>
    <t>05__YES__Category 1 = Immediately Addresses Failing Assets__Deferred Maint issues addressed by project: The Public Safety Building requires an infusion of funds for Milwaukee County simply to maintain it. The building has seen extensive deferred maintenance, and does not meet current County standards for facilities condition. During Phase III, the Project Team examined these costs in Milwaukee County’s FCAP Report and 5-Year Capital Improvement Plan. Despite the recommendation to replace the Safety Building, investments to address basic life safety issues are ongoing, such as the County Board-approved 2018 elevator modernization project.  The County has routinely budgeted a significant amount for emergency repairs to the Public Safety Building, which this project will help eliminate.</t>
  </si>
  <si>
    <t>New facility will have "greener" (coordinated HVAC, lighting, etc.) systems, less maintenance, indirect emissions, reduce energy costs, energy efficient roofs, windows, doors, insulation. Milwaukee County sustainable design guidelines will be used to guide design and construction decisions where applicable.</t>
  </si>
  <si>
    <t>03_New facility will have "greener" (coordinated HVAC, lighting, etc.) systems, less maintenance, indirect emissions, reduce energy costs, energy efficient roofs, windows, doors, insulation. Milwaukee County sustainable design guidelines will be used to guide design and construction decisions where applicable.</t>
  </si>
  <si>
    <t xml:space="preserve">The scope of work includes continued planning and design and project coordination, including but not limited to advancing planning and design for new building, renovations to Historic Courthouse for enabling phase space, leasing of off-site leased space, demolition of the existing Public Safety Building. Relocation of select staff and functions out of the Historic Courthouse and Public Safety Building.
</t>
  </si>
  <si>
    <t>The scope of work includes continued planning, design and construction.</t>
  </si>
  <si>
    <t>0-N/A</t>
  </si>
  <si>
    <t>2032-4</t>
  </si>
  <si>
    <t>5/28/24</t>
  </si>
  <si>
    <t>5/22/26</t>
  </si>
  <si>
    <t>PF_WO066101-TRAFFIC SAFETY - SS4A INVESTING IN VISON ZERO FOR ALL.XLSM</t>
  </si>
  <si>
    <t>5801</t>
  </si>
  <si>
    <t>5801_DOT - DIRECTOR'S OFFICE</t>
  </si>
  <si>
    <t>DOT-DIR OFFC</t>
  </si>
  <si>
    <t>WO066101</t>
  </si>
  <si>
    <t>TRAFFIC SAFETY - SS4A INVESTING IN VISON ZERO FOR ALL</t>
  </si>
  <si>
    <t>414-257-5940</t>
  </si>
  <si>
    <t>MCDOT was the lead applicant for a multijurisdictional application for the FY25 Safe Streets and Roads for All (SS4A) Implementation Grant, which will support implementation projects and provide supplemental planning funding for additional activities.  On December 23, 2025, Milwaukee County was informed that the County was selected for an award of $24,919,360.00 in Federal funding—the third-highest award amount in the nation.  This award will be used by the Milwaukee County Department of Transportation, and the five other municipalities involved with the request, to install layered safety countermeasures on ten Corridors of Concern to calm traffic speeds, improve vulnerable roadway user safety and reduce fatal and serious injury crashes. Work includes pedestrian infrastructure upgrades such as high-visibility crosswalks, leading pedestrian intervals, restricting right-turn-on-red, and sidewalk infill. It also includes intersection upgrades such as signal upgrades, daylighting, bump-outs, and select geometric realignments. Between 2018 and 2022, the County averaged 79 fatalities and 464 fatal or serious injury (KSI) crashes, with over half of KSI crashes on just 11% of the network. Projects align with FHWA’s Proven Safety Countermeasures and are expected to cut fatal and serious injury crashes by 26–50% and deliver substantial crash cost savings over the next 20 years. This project includes Planning and Demonstration Grant funds to conduct supplemental planning activities: a W. Lincoln Avenue safety study between S. 124th Street and S. 51st Street in West Allis (25 FSI and over 300 injury crashes in 2018–2022) and a “Road to Vision Zero” progress report through 2027 for the entirety of Milwaukee County.</t>
  </si>
  <si>
    <t>YES__Do Nothing/No improvement by continuing to perform maintenance on the existing roadway is no longer a viable or cost effective alternative and and miss an opportunity of available Federal funding for improvements.  Do Nothing/No improvement by continuing to perform maintenance on the existing roadway is no longer a viable or cost effective alternative and and miss an opportunity of available Federal funding for improvements.</t>
  </si>
  <si>
    <t xml:space="preserve">00__NO__Annual financial impact includes: This project provides $24.9M in revenue which aids improving various areas of concern.  Helping Milwaukee County by not having to fund this project through tax levy.    </t>
  </si>
  <si>
    <t>10__Safety-Risk Issue(s) Addressed:  This project will add improvements to 62 locations throughout Milwaukee County, by adding Traffic Calming/Vulnerable Roadway User Improvements, Systemic Traffic Signal Improvements, Reckless Speeding Reduction 
Improvements, etc.</t>
  </si>
  <si>
    <t xml:space="preserve">YES__Adopted Board File: https://milwaukeecounty.legistar.com/LegislationDetail.aspx?ID=7424007&amp;GUID=3D56CC33-E20A-48BE-9130-BE059D07B3A8&amp;Options=ID|Text|Attachments|Other|&amp;Search=ss4a__Agreement(s) Uploaded: NO__Partners and nature of Agreement(s): U.S. Department of Transportation providing 80% of the funding through FY 2025 SS4A NOFO and applicable Federal requirements.  City of Milwaukee, City of West Allis, City of Glendale, Village of Brown Deer, Village of Shorewood, and Milwaukee County will have aggrements that include that each muncipality will cover the 20% local match for their projects and Milwaukee Copunty will only have to cover the local share for the Milwaukee County projects.__Next Board cycle if agreement(s) not yet adopted: </t>
  </si>
  <si>
    <t xml:space="preserve">YES__Board File: 25-384__SD Uploaded: NO__Detail:  Milwaukee County was awarded this grant on December 23, 2025.  The agreement with the Federal Government isn't expected to be finalize until fourth quarter of 2026.  After that the agreements with the other municapalities will be signed.  </t>
  </si>
  <si>
    <t>04__Primary Asset Zip Code: __Total Pop Srvd: 212000__Minority Pop Srvd: 154760__Addresses Racial Equity by: The 2025 Safe Streets and Roads for All (SS4A) grant-funded safety project opportunities are located primarily in census tracts that are majority communities of color.  Our crash data analysis specifically demonstrated that many of the most hazardous roadways throughout Milwaukee County service census tracts that are considered “minority” by U.S. Census standards.  As Milwaukee County continues on its path to become the healthiest county in Wisconsin by addressing racial equity, nearly every single SS4A-funded traffic safety project awarded in this grant aims to make that intersection or roadway segment safer by implementing traffic calming infrastructure and safe streets countermeasures that aim to reduce instances of speeding and reckless driving.  Vulnerable roadway users like pedestrians, bicyclists and transit riders will all benefit from these safety improvements on Milwaukee County’s Corridors of Concern as this has been a focal point of Milwaukee County Department of Transportation’s Complete Communities Transportation Planning Project from its beginning in 2023 when residents across Milwaukee County of all backgrounds, ages and roadway user types told Milwaukee County Department of Transportation representatives this is what needs to be implemented in their neighborhoods.</t>
  </si>
  <si>
    <t xml:space="preserve">The scope of work for year one includes finalizing the grant agreements, taking an inventory and/or survey of all the areas being considered for the project, and finalizing the preliminary designs for the projects.  Public engagement will also begin during this phase but will not be final.  </t>
  </si>
  <si>
    <t xml:space="preserve">In year two public engagement, final design, any right-of-way acquisition, and NEPA/environmental clearance will be finalized.  In year three all procurement will be completed.  By year five all construction will be completed.  </t>
  </si>
  <si>
    <t>4/29/26</t>
  </si>
  <si>
    <t>PF_WF061901_COUNTYWIDE VEHICLE AND EQUIPMENT REPLACEMENT (CRNT) - 2027.XLSM</t>
  </si>
  <si>
    <t>WF061901</t>
  </si>
  <si>
    <t>COUNTYWIDE VEHICLE AND EQUIPMENT REPLACEMENT (CRNT) - 2027</t>
  </si>
  <si>
    <t>03__YES_47 pieces of replacement Fleet equipment are being requested as part of Fleet Management's County-wide Vehicle and Equipment Replacement program. Items being replaced are exceeding replacement criteria for their applications. Replacement of all items listed has been determined the most cost effective option. Maintaining a regular vehicle and equipment replacement schedule helps mitigate higher maintenance and operating costs and minimizes downtime.</t>
  </si>
  <si>
    <t>Since older vehicles and equipment are being replaced as part of this project, the technological advances in the new vehicles and equipment will reduce emissions. Hybrid or EV options will be purchased if practical.</t>
  </si>
  <si>
    <t>02_Since older vehicles and equipment are being replaced as part of this project, the technological advances in the new vehicles and equipment will reduce emissions. Hybrid or EV options will be purchased if practical.</t>
  </si>
  <si>
    <t>1/0/00</t>
  </si>
  <si>
    <t xml:space="preserve">Fleet Management has three underground fuel storage tanks. The diesel tank which has a capacity of 12,000 gallons was installed on March 30, 1985. The unleaded tank has a capacity of 15,000 gals was installed on January 1, 1990. The waste oil tank has a capacity of 2,000 gals was installed on September 28, 1990. All three tanks have Veeder-Root underground tank monitoring. The waste oil tank is made of steel, the other two are made of fiberglass. The useful life of all three tanks is 20 to 30 years. These three tanks are beyond their useful life. 
Use of other retail fueling stations was reviewed, however, MCDOT staff determined the option to be too costly due to the much lower price of fuel that the County receives when purchasing. Additionally, commercial fueling stations in the area do not have sufficient capacity and room to support fueling of our vehicles and equipment. It's very common to pump 10,000 - 12,000 gallons of fuel per day during a snow event. Fueling at other Fleet fueling stations at the Airport or North Shop are not practical as they would be overwhelmed by fueling demand and are more than 20 minutes away from this location. 
This project replaces the entire fuel system including the tanks, pumps, overhead canopy, leak detection system, and all underground plumbing. Underground storage tanks are subject to annual inspection and permitting with the State of Wisconsin. Potential leaks or failures of the existing system would result in removal from service by the State with no other practical options to fuel equipment at this location. The project replaces the aging system prior to failure to insure uninterrupted fueling supply for squad cars, highway maintenance vehicles, and other emergency equipment.  There have not been any tank leaks at this time. </t>
  </si>
  <si>
    <t xml:space="preserve">YES__Please provide a brief listing of options/alternatives researched and why the option your are requesting for this Cost Est is the best alternative:  We considered the option of using other retail fueling stations, but it would be too costly due to the much lower price of fuel that the County receives when purchasing fuel. Additionally, commercial fueling stations in the area do not have sufficient capacity and room to support fueling of our vehicles and equipment. It's very common for us to pump 10-12,000 gallons of fuel per day during a snow event. Fueling at other Fleet fueling stations at the Airport or North Shop are not practical as they would be overwhelmed by fueling demand, and are more than 20 minutes away from the Fleet Watertown Plank Road location. </t>
  </si>
  <si>
    <t xml:space="preserve">00__NO__Annual financial impact includes: These three tank replacements would not have an immediate impact on operating costs. Currently, Fleet Management does not incur operating expenses for maintenance of aged, underground storage tanks. All related leak testing and preventative maintenance costs would continue with brand new tanks required for annual permitting by the State of Wisconsin. The request would greatly reduce the risk of a potential underground fuel leak and would greatly reduce the possibility of the tanks being shut down by the State. One of these tanks leaking would cost Milwaukee County a substantial sum for environmental cleanup and remediation if the aging system were to fail. Costs associated with a possible leak/failure would be contingent upon the severity of the leak, soil testing, and remediation. If tanks are not replaced and are shut down in the future due to condition, the County would incur increased operating costs by fueling equipment at  alternate locations. </t>
  </si>
  <si>
    <t xml:space="preserve">02__Primary Asset Zip Code: 53226__Total Pop Srvd: 951226__Minority Pop Srvd: 388497__Addresses Racial Equity by: Fleet does not provide direct services to the public. Fleet's mission is to provide a safe and reliable fleet, and reliable/well maintained fueling infrastructure to support all County departments providing those services. Most property maintenance services and public safety functions cannot be provided without this. Failure of this fuel site would result in major inefficiencies and service reductions for user departments dependent on its operation/availability. </t>
  </si>
  <si>
    <t>03__YES__See page 217 of the most recent 5-YR CIP (2026-2030)</t>
  </si>
  <si>
    <t xml:space="preserve">03__YES__Category 2 = Addresses Assets anticipated to fail within the next 12 - 24 months__Deferred Maint issues addressed by project: Fuel tanks are 10 years beyond useful life and could fail at anytime. There is no way to predict when failure may occur. </t>
  </si>
  <si>
    <t xml:space="preserve">The scope of work includes the design phase for excavation and replacement of underground storage tank system including tanks, piping, leak detection system, canopies, other required/requested appurtenances and site restoration. </t>
  </si>
  <si>
    <t>PF_WF062101_FLEET CENTRAL GARAGE BOILER REPLACEMENT.XLSM</t>
  </si>
  <si>
    <t>WF062101</t>
  </si>
  <si>
    <t>FLEET CENTRAL GARAGE BOILER REPLACEMENT</t>
  </si>
  <si>
    <t xml:space="preserve">The MCDOT Fleet Management administration building, garage and MCSO substation are currently heated by five 3 MBTU/hour hot water boilers. These boilers were installed in 2013 when the facility was removed from district steam service. Over the past 3 seasons, two of the boilers have exibited major failures related to flame quality. Approximately 6 months ago, $20,000 was spent to reseal combustion chambers on all five boilers due to seal failure. The diagnosis on the two failing boilers is that the burners are plugged and require replacement. The remaining three are in similar condition and will begin to exhibit the same symptoms within the next 12 months. The only way to address this problem is to replace all five burners at a cost of approximately $200,000 or replace all five boilers. Replacing all five boilers is the recommended option for reliable heating at this 24 hour emergency facility. </t>
  </si>
  <si>
    <t xml:space="preserve">YES__Three different mechanical vendors have assessed conditions of the boilers and all detemined that the burners require replacement. Burner replacements are not guaranteed to address all failures with the boilers as they are close to end of life. The gas valves have been turned down in an effort to prevent the boilers from shutting down but this reduces heating capacity. The only way to permanently fix the problem is boiler replacement.   Three different mechanical vendors have assessed conditions of the boilers and all detemined that the burners require replacement. Burner replacements are not guaranteed to address all failures with the boilers as they are close to end of life. The gas valves have been turned down in an effort to prevent the boilers from shutting down but this reduces heating capacity. The only way to permanently fix the problem is boiler replacement. </t>
  </si>
  <si>
    <t xml:space="preserve">02__YES__Annual financial impact includes: This project is expected to reduce annual operating costs by approximately $20,000 per year by reducing the need for constant emergency service calls and temporary repairs to failing boilers. </t>
  </si>
  <si>
    <t xml:space="preserve">YES__AE Charter, Document uploaded as PF_WF062101_ Fleet Central Grage Boiler Replacement Project Charter </t>
  </si>
  <si>
    <t xml:space="preserve">YES__The project would need to occur during the spring and summer months as there are no alternate heating sources available for the facility. </t>
  </si>
  <si>
    <t xml:space="preserve">05__Safety-Risk Issue(s) Addressed:  These boilers are the only heating source for approximately 300,000 sq ft of facility space. Should multiple boilers fail, Fleet Management, Highway winter operations and MCSO Patrol functions would effectively be shut down. There are currently no alternative facilities available to support these functions during an unexpected facility closure. Potential boiler failure would not only pose a risk to employee safety but also a risk to infrastructure (frozen pipes, fan coil units, heat exchangers, etc.) Please see attached project charter for additional detail. </t>
  </si>
  <si>
    <t xml:space="preserve">02__Primary Asset Zip Code: 53226__Total Pop Srvd: 951226__Minority Pop Srvd: 388497__Addresses Racial Equity by: Fleet Management does not provide direct services to the public. One of Fleet's core responsibilities is providing a safe work place for Fleet Management , MCSO Patrol , Highway Maintenance and MCDOT Director's Office staff. Replacing boilers is the most cost effective solution to maintain uninterrupted public safety and public infrastructure maintenance services to the public. This project addresses deferred maintenance and will significantly reduce repair and maintenance expenses being incurred on the failing boilers. </t>
  </si>
  <si>
    <t xml:space="preserve">05__YES__Category 1 = Immediately Addresses Failing Assets__Deferred Maint issues addressed by project: Two boilers are already in a failed state. It's unclear whether the three remaining boilers will be sufficient to heat the facility in zero-degree temperatures. If one more were to fail, we would be forced to shut the building down in the winter. </t>
  </si>
  <si>
    <t xml:space="preserve">The proposed boiler replacements would be approximately 10% more fuel efficient than existing boilers. This could potentially reduce CO2 emissions by 10% and natural gas costs by 10%. </t>
  </si>
  <si>
    <t xml:space="preserve">03_The proposed boiler replacements would be approximately 10% more fuel efficient than existing boilers. This could potentially reduce CO2 emissions by 10% and natural gas costs by 10%. </t>
  </si>
  <si>
    <t xml:space="preserve">The scope of work includes design to replace the existing Boilers for the Garage and Mechanics Bays. This may include ancillary systems such as electric, pumping, piping, ducts, valves, vfd, controls, etc. Assets will be reused if possible, such as hot water distribution. </t>
  </si>
  <si>
    <t>KEVIN LENIUS / BRILL / TROY WOHTL</t>
  </si>
  <si>
    <t>PF_WT015601_BUS LIFT REPLACEMENT (2) - FDL SITE - GARAGE.XLSM</t>
  </si>
  <si>
    <t>WT015601</t>
  </si>
  <si>
    <t>BUS LIFT REPLACEMENT (2) - FDL SITE - GARAGE</t>
  </si>
  <si>
    <t xml:space="preserve">All original lifts which were installed in the 1980's at Milwaukee County Transit System (MCTS) are reaching the end of their useful life. To avoid failure, MCTS has been replacing lifts on an ongoing basis. MCTS is seeking to replace an additional 2 lifts at the FDL garage property to ensure safe and efficient operations to keep up with bus maintenance demands. 
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
Five new replacement lifts have been installed at the site, leaving the final six (included a wash lift) to be replaced over the next few years. This project would replace lifts 40w and 46e.  Number 40 is a lift for a bus wash bay and is different from a traditional lift. It is currently non operational. 46e is a standard lift that is still orginal to the 1980's. 
Planned bus lifts replacements (for all sites) can be found in the PROGRAM PLACEHOLDER (FOR OUT-YEARS 2 - 5) - BUS LIFT REPLACEMENT PROGRAM project line in the 5-Year Capital Improvement Program. </t>
  </si>
  <si>
    <t xml:space="preserve">NO__Please provide an explanation of why alternative options were not researched:  There is currently not a replacement piece of equipment for the bus lifts. This is part of a year to year program to systematically replace all lifts. We are considering a new style lift to replacement the existing wash bay lift that could reduce the cost. </t>
  </si>
  <si>
    <t>03__YES_MCTS has been spreading out lift repairs over the last several years. Facilities are now approximately 40 years old with the existing lifts reaching the end of their useful life. Electric buses are also significantly heavier and current lifts will not safely support the added weight. Lifts need to be replace to ensure safety and productivity levels are maintained at the garages.  Current lift counts are as follows: 
KK - 5 new lifts, 3 in need of replacement
FDL - 5 new lifts, 6 in need of replacement
Fleet - 7 new lifts, 20 in need of replacement (plus 3 lifts for regular vehicles)</t>
  </si>
  <si>
    <t>03__YES__See page 280 of the 2026 Adopted Capital Budget.</t>
  </si>
  <si>
    <t xml:space="preserve">03__YES__Category 2 = Addresses Assets anticipated to fail within the next 12 - 24 months__Deferred Maint issues addressed by project: ll original lifts which were installed in the 1980's at MCTS are reaching the end of their useful life. To avoid failure, MCTS has been replacing lifts on an ongoing basis. In 2026 MCTS is seeking to replace an additional 2 lifts at the FDL garage property to ensure safe and efficient operations to keep up with bus maintenance demands. </t>
  </si>
  <si>
    <t xml:space="preserve">The scope of work includes design and construction for 2 bus lifts at FDL garage. Work consists of furnishing all labor, materials, supplies, equipment, tools and other services necessary for the removal and replacement of hydraulic in-ground bus lifts.  
Design and Construction: Project requires minimal design. Minimal project risk/unknowns with low probability of budget cost issues and/or project delays as defined in the cost estimate and previously completed similar projects. </t>
  </si>
  <si>
    <t>BRILL / JANSSEN, P.E.</t>
  </si>
  <si>
    <t>4/1/26</t>
  </si>
  <si>
    <t xml:space="preserve">All original lifts which were installed in the 1980's at Milwaukee County Transit System (MCTS) are reaching the end of their useful life. To avoid failure, MCTS has been replacing lifts on an ongoing basis. In 2026 MCTS is seeking to replace an additional 2 lifts at the Kinnickinnic garage property to ensure safe and efficient operations to keep up with bus maintenance demands. 
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
This request would replace lifts 6 and 7, leaving lift 3 for replacement in a future year, which would conclude bus lift replacements in the garage at KK. 
Planned bus lifts replacements (for all sites) can be found in the PROGRAM PLACEHOLDER (FOR OUT-YEARS 2 - 5) - BUS LIFT REPLACEMENT PROGRAM project line in the 5-Year Capital Improvement Program. </t>
  </si>
  <si>
    <t>03__YES_MCTS has been spreading out lift repairs over the last several years. Facilities are now approximately 40 years old with the existing lifts reaching the end of their useful life. Electric buses are also significantly heavier and current lifts will not safely support the added weight. Lifts need to be replace to ensure safety and productivity levels are maintained at the garages.  Current lift counts are as follows: 
KK - 5 new lifts, 3 in need of replacement
FDL - 5 new lifts, 5 in need of replacement, plus one wash lift
Fleet - 7 new lifts, 20 in need of replacement (plus 3 lifts for regular vehicles)</t>
  </si>
  <si>
    <t xml:space="preserve">03__YES__Category 2 = Addresses Assets anticipated to fail within the next 12 - 24 months__Deferred Maint issues addressed by project: All original lifts which were installed in the 1980's at MCTS are reaching the end of their useful life. To avoid failure, MCTS has been replacing lifts on an ongoing basis. In 2026 MCTS is seeking to replace an additional 2 lifts at the KK garage property to ensure safe and efficient operations to keep up with bus maintenance demands. </t>
  </si>
  <si>
    <t>BRILL, BRASFIELD</t>
  </si>
  <si>
    <t>5/23/26</t>
  </si>
  <si>
    <t xml:space="preserve">Underground fuel tanks are passed the end of useful life and will potentially have issues passing regular inspections. Current tanks are single walled fiberglass - double walled is now required. Milwaukee County Transit System (MCTS) staff highly recommended replacement of the tanks, which are original to when the facility was built in the 1980's. The ability to fill and use these fuel tanks is critical to MCTS operations. Onsite fuel tanks allow MCTS to meet its service demands.  Additionally, as the majority of MCTS fleet utilizes diesel fuel, well maintained and properly operating fuel tanks is critical.
To keep the tanks operatational, MCTS has had to invest tens of thousands of dollars of repairs to the tanks. Most recently in 2025, MCTS had to spend $32,685 across KK and FDL to relocate and replace sump pumps in the tanks to keep water out of the fuel. This also does not account for the increased cost in filters and other manpower required to keep the tanks monitored, maintained and in working order. This request has been made annually since 2023 and has now become a critical replacement. </t>
  </si>
  <si>
    <t>03__YES__See page 265 of the most recent Adpoted Capital Budget (2026)</t>
  </si>
  <si>
    <t>4/28/26</t>
  </si>
  <si>
    <t xml:space="preserve">All original lifts which were installed in the 1980's at Milwaukee County Transit System (MCTS) are reaching the end of their useful life. To avoid failure, MCTS has been replacing lifts on an ongoing basis. In 2026 MCTS is seeking to replace an additional 2 lifts at the Fleet Maintenance garage property to ensure safe and efficient operations to keep up with bus maintenance demands. 
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
There are 27 lifts located at the Fleet property. Seven have previously been replaced. This request would address lifts 19 and 40. Number 40 is a lift for a bus wash bay and is different from a traditional lift. It is non-operational at the moment due to ruptured underground lines. There are only two of these lifts at Fleet and they are both  currently out of commision. 
Planned bus lifts replacements (for all sites) can be found in the PROGRAM PLACEHOLDER (FOR OUT-YEARS 2 - 5) - BUS LIFT REPLACEMENT PROGRAM project line in the 5-Year Capital Improvement Program. </t>
  </si>
  <si>
    <t xml:space="preserve">NO__Please provide an explanation of why alternative options were not researched:  There is currently not a replacement piece of equipment for the bus lifts. This is part of a year to year program to systematically replace all lifts. We would like to consider utilizing a different lift model for the wash lift that could potentially save costs. </t>
  </si>
  <si>
    <t>03__YES_MCTS has been spreading out lift repairs over the last several years. Facilities are now approximately 40 years old with the existing lifts reaching the end of their useful life. Electric buses are also significantly heavier and current lifts will not safely support the added weight. Lifts need to be replace to ensure safety and productivity levels are maintained at the garages.  Current lift counts are as follows: 
KK - 6 new lifts, 3 in need of replacement
FDL - 5 new lifts, 5 in need of replacement
Fleet - 7 new lifts, 18 in need of replacement (plus 3 lifts for regular vehicles)</t>
  </si>
  <si>
    <t xml:space="preserve">03__YES__Yes, see page 280 of 2026 approved Capital budget. </t>
  </si>
  <si>
    <t xml:space="preserve">05__YES__Category 1 = Immediately Addresses Failing Assets__Deferred Maint issues addressed by project: All original lifts which were installed in the 1980's at MCTS are reaching the end of their useful life. To avoid failure, MCTS has been replacing lifts on an ongoing basis. In 2026 MCTS is seeking to replace an additional 2 lifts at the Fleet garage property to ensure safe and efficient operations to keep up with bus maintenance demands. One of those lifts is currently out of order and the other cannot be used to lift Battery Electric Buses (BEBs), which means MCTS is unable to make certain types of body repairs to BEB's because all the lifts in the body shop are still orginal 1980's lifts. </t>
  </si>
  <si>
    <t xml:space="preserve">The scope of work includes design and construction for 2 bus lifts at fleet facility. Work consists of furnishing all labor, materials, supplies, equipment, tools and other services necessary for the removal and replacement of hydraulic in-ground bus lifts.
Design and Construction: Project requires minimal design. Minimal project risk/unknowns with low probability of budget cost issues and/or project delays as defined in the cost estimate and previously completed similar projects. </t>
  </si>
  <si>
    <t>BRASFIELD, BRILL</t>
  </si>
  <si>
    <t xml:space="preserve">Convert all lighting within the MCTS Fond du Lac property to LED to reduce energy consumption and improve lighting conditions. This includes the majority of indoor and outdoor space that has not already been addressed. Extensive study and design have already taken place. This project is for the purchase and installation of specified lighting. Updating these lights will create a safer, more secure setting for employees to work, as well as save on energy consumption will which also reduce operating costs. 
MCTS staff has indicated estimated savings of tens of thousands of dollars per year. MCTS staff estimates the ROI would be just over 6 years and would save MCTS roughly $60k in annual operations and maintenance costs. </t>
  </si>
  <si>
    <t xml:space="preserve">05__Safety-Risk Issue(s) Addressed:  This property has seen repeated unwelcome visitors. By improving lighting the property will be more secure. By providing brighter lights, saftey/trip hazards will also be reduced. </t>
  </si>
  <si>
    <t>03__YES__See page 214 in 2026 Approved Capital Budget</t>
  </si>
  <si>
    <t xml:space="preserve">03__YES__Category 2 = Addresses Assets anticipated to fail within the next 12 - 24 months__Deferred Maint issues addressed by project: Majority of light fixtures are still orginal. This project would replace those fixture to ensure lighting is safe and efficient. </t>
  </si>
  <si>
    <t xml:space="preserve">LED lights and updated fixtures will consume less energy and will therefore produce less emissions. </t>
  </si>
  <si>
    <t xml:space="preserve">02_LED lights and updated fixtures will consume less energy and will therefore produce less emissions. </t>
  </si>
  <si>
    <t>The scope of work includes construction to upgrade the lighting at the MCTS FDL facility (3343 W Fond du Lac Ave). This project covers approximately 7 acres and 9 buildings (Bus Barns 1-6, Tank House, Transportation Building, and Garage).</t>
  </si>
  <si>
    <t>5/16/26</t>
  </si>
  <si>
    <t>Convert all lighting within the MCTS Fleet Maintenance property to LED to reduce energy consumption and improve lighting conditions. This includes the majority of indoor and outdoor space that has not already been addressed. Extensive study and design have already taken place. This project is for the purchase and installation of specified lighting.  Updating these lights will create a safer, more secure setting for employees to work, as well as save on energy consumption will which also reduce operating costs. 
MCTS staff has indicated thousands of dollars per year in estimated annual operating and maintenance cost savings MCTS staff has also indicated an ROI of less than 5 years and the annual energy and maintenance savings total over $100k.</t>
  </si>
  <si>
    <t>02__YES__Annual financial impact includes: This project would save tens of thousands of dollars per year in annual operating and maintenance costs. The ROI is less than 5 years and the annual energy and maintenance savings total over $100k. See SD_WT008001_Maintenance Building ROI Report</t>
  </si>
  <si>
    <t xml:space="preserve">05__Safety-Risk Issue(s) Addressed:   By improving lighting the property will be more secure. By providing brighter lights, saftey/trip hazards will also be reduced. </t>
  </si>
  <si>
    <t>03__YES__See page 214 of the 2026 Apdopted Capital Budget</t>
  </si>
  <si>
    <t xml:space="preserve">Convert all lighting within the MCTS admin building to LED to reduce energy consumption and improve lighting conditions. This includes the majority of indoor space that has not already been addressed. Extensive study and design have already taken place. This project is for the purchase and installation of specified lighting. Updating these lights will create a safer, more secure setting for employees to work, as well as save on energy consumption will which also reduce operating costs. 
MCTS staff indicate this system would have an ROI in 9.6 years, saving MCTS thousands of dollars per year in operating and maintenance costs. </t>
  </si>
  <si>
    <t>The scope of work includes construction to upgrade the lighting at the MCTS Administration Building (1942 N. 17th Street) to LED. This includes select interior and the outdoor ground lighting.</t>
  </si>
  <si>
    <t>03__YES__Yes, see page 295 of the Current Adopted Capital Budget (2026)</t>
  </si>
  <si>
    <t xml:space="preserve">The scope of work includes design and planning of roof replacement on the FDL Maintenance Building (the garage). Assesses and design possible ancillary systems such as identifying roof drainage, future scuppers, aluminum edges, access, railing, etc. Assumes HVAC is out of scope. </t>
  </si>
  <si>
    <t xml:space="preserve">The roofs on the Kinnickinnic (KK) Operating Building (the station) and the Maintenance Building (the garage) have reached end of life. Both are prone to leaking and the station in particular has required a high number of repairs over the last year. This facility houses over 200 vehicles and over 300 staff. Milwaukee County Transit System staff has indicated it is critical to have safe, durable roofing over the buildings to ensure assets and staff are safe. In the first 3 months of 2025, MCTS spent nearly $2,000 to repair the leaking roof at the KK garage facility. </t>
  </si>
  <si>
    <t>03__YES__Yes, see page 294 of the Current Adopted Capital Budget (2026)</t>
  </si>
  <si>
    <t xml:space="preserve">The scope of work includes design and planning to completely tear-off and roof replacement on the KK Operating Building (the station) and the Maintenance Building (the garage). Assesses and design possible ancillary systems such as identifying roof drainage, future scuppers, aluminum edges, access, railing, etc. Assumes HVAC is out of scope. </t>
  </si>
  <si>
    <t xml:space="preserve">The concrete at the Fleet Maintenance building is severely damaged. It is the original concrete from when the property was built. At the time of construction, there were issues with the fill beneath the property. Over the years the fill has continued to deteriorate which has caused water issues and small sinkholes. Due to the harsh climate, there has been noticeable heaving and crumbing of the concrete, curbs and asphalt. 
This property is where all heavy maintenance and repairs of Milwaukee County Transit System (MCTS) buses are done. Without suitable concrete to drive on, it is not safe to drive the 13 ton vehicles around the property. Cracks and other issues can result in damage to the vehicles and present a tripping and safety hazard to the staff that use the facility and parking lots. 
Fencing around the property will be replaced to improve the overall safety of the facility and to minimize threats to the assets and staff that are housed in that property.   This project will also update the parking lot to LED lighting to further enhance security and to reduce energy costs and consumption. A review of the water management and underground pipes that lead into the facilitiy, which have also been contributing to the water/fill issues. </t>
  </si>
  <si>
    <t>03__YES__Please page 294 of the 2026 Capital Budget.</t>
  </si>
  <si>
    <t xml:space="preserve">03__YES__Category 2 = Addresses Assets anticipated to fail within the next 12 - 24 months__Deferred Maint issues addressed by project: This is the original concrete that was poured when the property was built. It takes heavy abuse from the large vehicles that drive on it everyday. Just like roads, these lots are not meant to last forever and after continued deterioration, the lot is no longer safe and local ATU 998, the Union that represents the majority of employees who work at this facility, has raised concerns about the tripping conditions on the property. </t>
  </si>
  <si>
    <t>PF_WT017901_DRIVER BARRIER UPGRADES PHASE 1 (GILLIGS ONLY).XLSM</t>
  </si>
  <si>
    <t>WT017901</t>
  </si>
  <si>
    <t>DRIVER BARRIER UPGRADES PHASE 1 (GILLIGS ONLY)</t>
  </si>
  <si>
    <t xml:space="preserve">Over the last several years, MCTS has been working very hard to enhance security. MCTS was one of the first transit agencies in the country to have operator barriers installed on its entire fleet. Since that time, MCTS has kept up with new enhancements to shields, and as the technology has improved, MCTS has made efforts to install bigger, better shields as they have come availible. As of 2026, there are now trusted vendors who are making full shields that will completley protect the operator. As of May 2026, MCTS has installed two prototype versions of the shield on MCTS buses. Preliminary feedback has been largely positive regarding the shields and ATU 998, the labor union which represents the operators, has also been supportive of installing the larger shields as well. 
MCTS believes this is an important step in keeping its workforce safe, which is why this project is ranked so highly. While assaults on transit workers have been reduced over the last several years, MCTS believes this type of continued investment would virtually eliminate operator assaults on any vehicle with this type of shield installed because members of the public would no longer be able to reach around the barrier because it would be physcially impossible. This project represents a key investment in the safety and security of MCTS staff who are an essential part of moving Milwaukee County. </t>
  </si>
  <si>
    <t xml:space="preserve">YES__MCTS has existing shields, and this represents an update to the existing model. Several similar models exist, however this model was chosen for testing due to the limited maintenance and ease of use. Further modifications were also made to the protoypes to ensure success in the MCTS environment.   MCTS has existing shields, and this represents an update to the existing model. Several similar models exist, however this model was chosen for testing due to the limited maintenance and ease of use. Further modifications were also made to the protoypes to ensure success in the MCTS environment. </t>
  </si>
  <si>
    <t xml:space="preserve">02__YES__Annual financial impact includes: Operator assaults do have an impact that is financial. Operators who are assaulted are eligible for workmans comp/time off work, etc. Each claim has the potential to be substantial. There is also an impact to overtime as other operators will need to fill any work that is missed.  Avoiding these types of incidents would have a positive financial impact. </t>
  </si>
  <si>
    <t xml:space="preserve">10__Safety-Risk Issue(s) Addressed:  While MCTS has been working hard to advance safety and security measures for MCTS staff, we cannot control every factor of passenger behavior. While assaults on operators have been reduced, they have not been eliminated. Installing this type of larger shield would virtually eliminate the possibility of an operator assault because the riding public would no longer be able to reach the operator. This also has an impact on passenger safety, reducing the ability of the riding public to interfer with the operator while they are performing their duty of safely operating the bus. </t>
  </si>
  <si>
    <t xml:space="preserve">03__Primary Asset Zip Code: Countywide__Total Pop Srvd: 938269__Minority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staff are safe at work while performing their essential dueites means passengers have reliable access to all the things Milwaukee County residents need to achieve a healthy, safe and enjoyable life. Furthermore, many MCTS operators are residents of Milwaukee County and this ensures those residents will be safe while working a job that provides a steady source of income and substantial benefits package, which further contributes to their well being and health. 
</t>
  </si>
  <si>
    <t xml:space="preserve">03__YES_MCTS would propose to continue to retrofit existing buses in the fleet with the larger shields. MCTS would not update the oldest vehicles in the fleet or any buses that were slated for early retirement. To keep costs manageble, 70 buses would be outfitted each year, though this number is highly scalable to fit avalible funding. </t>
  </si>
  <si>
    <t xml:space="preserve">The scope of this project includes retro-fitting of approximately 70 existing buses in the fleet with new, larger style barriers. </t>
  </si>
  <si>
    <t>12</t>
  </si>
  <si>
    <t>5/19/26</t>
  </si>
  <si>
    <t>PF_WT018001_BUS WASH REPLACEMENTS KK AND FDL.XLSM</t>
  </si>
  <si>
    <t>WT018001</t>
  </si>
  <si>
    <t>BUS WASH REPLACEMENTS KK AND FDL</t>
  </si>
  <si>
    <t xml:space="preserve">The current bus wash systems at both MCTS wash house facilities have been installed since 2013 and have reached the end of useful life. Wisconsin winters and excessive salt use on roads further contribute to the harsh conditions of the wash house, accelerating the need for replacement. 
Over time, technology has been updated to make systems more effective and efficient. The system that is in place at both properties is no longer meeting the changing needs of the MCTS fleet. Taller buses due to battery packs, and larger side mirrors to increase visiablity have also contributed to issues with how effective the current bus washes are. The current configuration of brushes cannot effectively interact with the vehicle to clean the surface of the bus properly due to the changing shape and features of the buses. New models of bus washes have more features to adapt to different vehicle styles to ensure buses of all fleet types can be cleaned properly. 
Not being able to clean the buses properly has several negative impacts. The most significant impact is the build up of salt on the vehicles which can cause corrosion and premature damage to the bus frame and other critical components. Another negative impact is the ability to effectively install and display advertising on the vehicles. Advertising revenue is an important part of MCTS' funding. Recently MCTS has been struggling to clean the buses enough to be able to install the wraps, as well as be able to clean all other exterior adds so that they can be properly showcased. Any threat to the advertising contracts could have a negative impact on revenue generated from the ads. Furthermore, bus cleanliness has a significant impact on public perseption. Clean buses appear to be safe and inviting and further enhance MCTS's reputation in the community - dirty buses create negative perception and can harm the MCTS image. </t>
  </si>
  <si>
    <t xml:space="preserve">YES__Other options include replaceing components of the wash, however those repairs would likely be short lived because the system as a whole has reached end of life. Due to the changing size and shape of the MCTS fleet, a replacement of the wash systems is the only long term fix availible.   Other options include replaceing components of the wash, however those repairs would likely be short lived because the system as a whole has reached end of life. Due to the changing size and shape of the MCTS fleet, a replacement of the wash systems is the only long term fix availible. </t>
  </si>
  <si>
    <t xml:space="preserve">02__YES__Annual financial impact includes: While it may not increase overall revenue, replacing this equipment will help MCTS maintain good relationships with advertisers to sustain current ad revenue levels. </t>
  </si>
  <si>
    <t xml:space="preserve">YES__Due to high utilization in the winter, a winter install should be avoided. </t>
  </si>
  <si>
    <t xml:space="preserve">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
The bus washes are a very important tool in bus maintenance repair and updating these vital pieces of equipment means we can keep providing much needed transit services without negative impacts.  As noted, the washes help to reduce corrosion of vital components, increase ad revenue and enhance the perception of transit in the community. </t>
  </si>
  <si>
    <t xml:space="preserve">03__YES__Category 2 = Addresses Assets anticipated to fail within the next 12 - 24 months__Deferred Maint issues addressed by project: These bus washes were installed 2013 and buses are past their useful life, generally considered to be 10-15 years, depending on operating conditions. Because of harsh Wisconsin winters, these components are not operating in ideal conditions, which further contributes to aging. Replacement of components, including brushes, is only a temporary "band-aid" and full replacement should occur before washes are inoperable, or further incompatible with the changing MCTS fleet. </t>
  </si>
  <si>
    <t xml:space="preserve">The scope of work includes removal of existing bus wash equipment and installation of new bus wash equipment. Two wash tunnels are located at FDL, and one is located at KK, for a total of 3 bus wash systems across 2 MCTS properties. </t>
  </si>
  <si>
    <t>00__NO__Annual financial impact includes: This project provides revenue which aids in maintaining a zero tax levy in the operating budget which is becoming more difficult from year to year.</t>
  </si>
  <si>
    <t>03__YES__See Page 215 of the adopted CIP (2026-2030) in the 2026 Adopted Capital Budget.</t>
  </si>
  <si>
    <t xml:space="preserve">The scope of work includes the construction phase for W. Ryan Rd. (CTH H) from S. 96th St. to STH 100.  The overall sub-project scope of work includes the reconstruction of a 0.6 mile segment of W. Ryan Rd. (CTH H) from S. 96th St. to STH 100 with consideration of bicycle and pedestrian accommodations. </t>
  </si>
  <si>
    <t>PF_WH029101_GOOD HOPE RD (CTH PP)-N 76TH TO .08 MILES EAST.XLSM</t>
  </si>
  <si>
    <t>WH029101</t>
  </si>
  <si>
    <t>GOOD HOPE RD (CTH PP)-N. 76TH TO .08 MILES EAST</t>
  </si>
  <si>
    <t xml:space="preserve">The sub-project addresses the immediate need to address safety deficiencies at two median openings along a County Trunk Highway (CTH), improving the overall safety of the Milwaukee County highway system. Federal funding from Wisconsin Department of Transportation (WISDOT) under the Highway Safety Improvement Program (HSIP) was approved for a total estimated cost of $1,393,331 where the Federal share is $1,249,498 and the County share is $143,833. </t>
  </si>
  <si>
    <t>YES__Do Nothing/No Improvement to efficiency and mobility which will not improve the overall safety of our transportation infrastructure.  Do Nothing/No Improvement to efficiency and mobility which will not improve the overall safety of our transportation infrastructure.</t>
  </si>
  <si>
    <t>00__NO__Annual financial impact includes: This project provides revenue which aids in maintaining a zero tax levy in the operating budget from year to year.</t>
  </si>
  <si>
    <t xml:space="preserve">YES__Construction season from April to November.  </t>
  </si>
  <si>
    <t>04__Primary Asset Zip Code: 53223__Total Pop Srvd: 25000__Minority Pop Srvd: 16500__Addresses Racial Equity by: Note: Since the project is a transportation function, the Annual Average Daily Traffic (AADT)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t>
  </si>
  <si>
    <t>03__YES__See Page 216 of the adopted CIP (2026-2030) in the 2025 Adopted Capital Budget.</t>
  </si>
  <si>
    <t>W Good Hope Rd (CTH PP)</t>
  </si>
  <si>
    <t>Scope of work includes the construction phase for the W Good Hope Rd (CTH PP) project from N 76th St to 0.08 miles east. The overall project scope of work are median modifications which would include closure of the first median opening east of the intersection of N 76th St (STH 181) &amp; W Good Hope Rd (CTH PP) and restricting movements to a left-in, right-in, and right-out to the adjacent median opening. It also includes a new eastbound left-turn lane and reconstructing the existing westbound left-turn lane with improved sight distances, enhancing visibility and minimizing conflicting movements.</t>
  </si>
  <si>
    <t>PF_WH026701_W. SILVER SPRING DR (CTH E)-N. 124TH TO W. APPLETON AVE.XLSM</t>
  </si>
  <si>
    <t>WH026701</t>
  </si>
  <si>
    <t>W. SILVER SPRING DR (CTH E)-N. 124TH TO W. APPLETON AVE</t>
  </si>
  <si>
    <t xml:space="preserve">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Wisconsin Department of Transportation (WISDOT) under the Surface Transportation Program (STP) approved Federal funding for a total estimated cost of $12,550,000 where the Federal share is $10,040,000 and the County share is $2,510,000.  </t>
  </si>
  <si>
    <t>YES__Do Nothing/No improvement by continuing to perform maintenance on the deteriorating roadway is no longer a viable or cost effective alternative.  Do Nothing/No improvement by continuing to perform maintenance on the deteriorating roadway is no longer a viable or cost effective alternative.</t>
  </si>
  <si>
    <t>00__NO__Annual financial impact includes: This project provides revenue which aids in maintaining a zero tax levy  in the operating budget from year to year.</t>
  </si>
  <si>
    <t xml:space="preserve">YES__Adopted Board File: N/A__Agreement(s) Uploaded: NO__Partners and nature of Agreement(s): Federal funding for the design, real estate, and construction phases from the Surface Transportation Program (STP) is approved per an executed agreement between WisDOT and MCDOT.__Next Board cycle if agreement(s) not yet adopted: </t>
  </si>
  <si>
    <t>YES__Board File: N/A__SD Uploaded: YES__Detail:  A State/Municipal Agreement (SMA) between Milwaukee County and the State of Wisconsin for Federal funding has been executed.</t>
  </si>
  <si>
    <t>05__Primary Asset Zip Code: 53225__Total Pop Srvd: 31300__Minority Pop Srvd: 7600__Addresses Racial Equity by: Note: Since the project is a transportation function, the Annual Average Daily Traffic (AADT)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t>
  </si>
  <si>
    <t>03__YES__See Page 215 of the most recent CIP (2026-2030).</t>
  </si>
  <si>
    <t>SD05</t>
  </si>
  <si>
    <t>W Silver Spring Drive (CTH E)</t>
  </si>
  <si>
    <t xml:space="preserve">The scope of work includes continuation of the design phase and the right-of-way acquisition phase for a 1.3 mile segment of W. Silver Spring Dr. (CTH E) from N. 124th St. to W. Appleton Ave. (STH 175). The overall sub-project scope of work includes the reconstruction of W. Silver Spring Dr. (CTH E) from N. 124th St. to W. Appleton Ave. (STH 175), including bicycle and pedestrian accommodations. </t>
  </si>
  <si>
    <t>The Five-Year Capital Improvements Plan (CIP) includes additional appropriations of $10,700,000 that are necessary to complete the work on the project.  Financing is anticipated to be provided from $8,560,000 in Federal revenue and $2,140,000 in general obligation bonds.</t>
  </si>
  <si>
    <t>5/26/26</t>
  </si>
  <si>
    <t>PF_WH028801_W. GOOD HOPE RD. (CTH PP)-N TEUTONIA AVE TO I-43 RECONSTRUCT.XLSM</t>
  </si>
  <si>
    <t>WH028801</t>
  </si>
  <si>
    <t>1; 3</t>
  </si>
  <si>
    <t>W. GOOD HOPE RD. (CTH PP)-N TEUTONIA AVE TO I-43 RECONSTRUCT</t>
  </si>
  <si>
    <t xml:space="preserve">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the design and right-of-way acquisition phases for the project for a total of $5,500,000 where 80% ($4,4000,000) is the Federal share and 20% ($1,100,000) is the County share. The construction phase for the project is a total of $25,500,000 of which $3,866,179 was approved where 80% ($3,092,943) is the Federal share and 20% ($773,236) is the County share.  The remaining construction phase funding of $16,533,821 will be approved by WisDOT in 2029 where 80% ($13,227,057) is the Federal Share and 20% ($3,306,764) is the County share. </t>
  </si>
  <si>
    <t xml:space="preserve">YES__Adopted Board File: __Agreement(s) Uploaded: NO__Partners and nature of Agreement(s): Federal funding for the design, real estate, and construction phases from the Surface Transportation Program (STP) is approved per an executed agreement between WisDOT and MCDOT.  The remaining STP funding for the construction phase will be approved in the next funding cycle in 2028.__Next Board cycle if agreement(s) not yet adopted: </t>
  </si>
  <si>
    <t>YES__Board File: __SD Uploaded: NO__Detail:  An executed State/Municipal Agreement (SMA) between Milwaukee County and the State of Wisconsin for Federal funding is pending and expected in the summer of 2026.</t>
  </si>
  <si>
    <t>04__Primary Asset Zip Code: 53209__Total Pop Srvd: 27000__Minority Pop Srvd: 19700__Addresses Racial Equity by: Note: Since the project is a transportation function, the Annual Average Daily Traffic (AADT)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t>
  </si>
  <si>
    <t>03__YES__See Page 216 of the most recent CIP (2026-2030).</t>
  </si>
  <si>
    <t>SD01</t>
  </si>
  <si>
    <t>Glendale</t>
  </si>
  <si>
    <t>River Hills</t>
  </si>
  <si>
    <t>The scope of work includes the start of the design phase for a 2 mile segment of W Good Hope Rd (CTH PP) from N Teutonia Ave to I-43. The overall sub-project scope of work includes the reconstruction of W Good Hope Rd (CTH PP) from N Teutonia Ave to I-43, including consideration of bicycle and pedestrian accommodations and appropriate traffic calming measures.</t>
  </si>
  <si>
    <t>The Five-Year Capital Improvements Plan includes additional appropriations of $29,800,000 that are necessary to complete the work on the project.  Financing is anticipated to be provided from $23,840,000 in Federal revenue and $5,960,000 in general obligation bonds.</t>
  </si>
  <si>
    <t>2032-1</t>
  </si>
  <si>
    <t>2031-3</t>
  </si>
  <si>
    <t>2035-1</t>
  </si>
  <si>
    <t>PF_WH026901_W. HAMPTON AVE. (CTH EE)-N. 92ND ST. TO N. 76TH ST. RECONSTR.XLSM</t>
  </si>
  <si>
    <t>WH026901</t>
  </si>
  <si>
    <t>W. HAMPTON AVE. (CTH EE)-N. 92ND ST. TO N. 76TH ST. RECONSTR</t>
  </si>
  <si>
    <t>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(CHI) is a maximum of $1,580,867 for eligible project costs.</t>
  </si>
  <si>
    <t>YES__Do Nothing/No improvement by continuing to perform maintenance on the deteriorating roadway is no longer a viable or cost effective alternative and and miss an opportunity of available State funding for improvements.  Do Nothing/No improvement by continuing to perform maintenance on the deteriorating roadway is no longer a viable or cost effective alternative and and miss an opportunity of available State funding for improvements.</t>
  </si>
  <si>
    <t>00__NO__Annual financial impact includes: This project provides revenue which aids in maintaining zero tax levy in the operating budget which is becoming more difficult from year to year.</t>
  </si>
  <si>
    <t>YES__Board File: N/A__SD Uploaded: YES__Detail:  There is an executed State/Municipal Agreement (SMA) executed between Milwaukee County and the State of Wisconsin for a maximum of State funding of $1,580,867 for eligible project costs.  The State funding expires on June 30, 2031.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t>
  </si>
  <si>
    <t>05__Primary Asset Zip Code: 53225__Total Pop Srvd: 12500__Minority Pop Srvd: 9200__Addresses Racial Equity by: Note: Since the project is a transportation function, the Annual Average Daily Traffic (AADT) in vehicles per day (vpd)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t>
  </si>
  <si>
    <t>03__YES__See Page 216 of the adopted CIP (2026-2030) in the 2026 Adopted Capital Budget.</t>
  </si>
  <si>
    <t>W Hampton Ave (CTH EE)</t>
  </si>
  <si>
    <t>The scope of work includes the start of the design phase for W Hampton Ave (CTH EE) from N 92nd St to N 76th St.  The overall sub-project scope of work includes the reconstruction of a 1 mile segment of W Hampton Ave (CTH EE) from N 92nd St to N 76th St with consideration of bicycle and pedestrian accommodations and appropriate traffic calming measures.</t>
  </si>
  <si>
    <t>The Five-Year Capital Improvements Plan (CIP) includes additional appropriations of $8,800,000 that are necessary to complete the work on the project.  Financing is anticipated to be provided from $1,580,867 in State revenue and $7,219,133 in general obligation bonds.</t>
  </si>
  <si>
    <t>PF_WH029501_W OKLAHOMA AVE (CTH NN)-S 114TH ST TO S 108TH ST RECONSTRUCTION.XLSM</t>
  </si>
  <si>
    <t>WH029501</t>
  </si>
  <si>
    <t>W OKLAHOMA AVE (CTH NN)-S 114TH ST TO S 108TH ST RECONSTRUCT</t>
  </si>
  <si>
    <t>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Supplemental (CHIS) is a maximum of $2,610,191 for eligible project costs where 90% ($2,349,172) is the State share and 10% ($261,019) is the County share.</t>
  </si>
  <si>
    <t>NO__Do Nothing/No improvement by continuing to perform maintenance on the deteriorating roadway is no longer a viable or cost effective alternative and and miss an opportunity of available State funding for improvements.  Do Nothing/No improvement by continuing to perform maintenance on the deteriorating roadway is no longer a viable or cost effective alternative and and miss an opportunity of available State funding for improvements.</t>
  </si>
  <si>
    <t>YES__Board File: N/A__SD Uploaded: YES__Detail:  There is an executed State/Municipal Agreement (SMA) between Milwaukee County and the State of Wisconsin for a maximum of $2,610,191 State funding for eligible project costs.  The State funding expires on June 30, 2031.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t>
  </si>
  <si>
    <t>02__Primary Asset Zip Code: 53227__Total Pop Srvd: 14500__Minority Pop Srvd: 1600__Addresses Racial Equity by: Note: Since the project is a transportation function, the Annual Average Daily Traffic (AADT) in vehicles per day (vpd)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t>
  </si>
  <si>
    <t>03__YES__Included after the 2026-2030 5-YR plan was adopted and also in the LRIP funding 5-YR Plan.</t>
  </si>
  <si>
    <t>W Oklahoma Ave (CTH NN)</t>
  </si>
  <si>
    <t xml:space="preserve">The scope of work includes the start of the design phase for W Oklahoma Ave (CTH NN) from S 114th St to S 108th St.  The overall sub-project scope of work includes the reconstruction of a 0.4 mile segment of W Oklahoma Ave (CTH NN) from S 114th St to S 108th St. with consideration of bicycle and pedestrian accommodations and appropriate traffic calming measures. </t>
  </si>
  <si>
    <t>The Five-Year Capital Improvements Plan (CIP) includes additional appropriations of $5,500,000 that are necessary to complete the work on the project.  Financing is anticipated to be provided from $2,349,172 in State revenue and $3,150,828 in general obligation bonds.</t>
  </si>
  <si>
    <t>PF_WA043701_MKE SAVER LOT A PARKING REHAB.XLSM</t>
  </si>
  <si>
    <t>WA043701</t>
  </si>
  <si>
    <t>MKE SAVER LOT A PARKING REHAB</t>
  </si>
  <si>
    <t>This project is for the construction phase of the rehabilitation of Saver Lot A at Milwaukee Mitchell International Airport (MKE).  The pavement in this parking lot is past its useful life and has not been rehabbed in over 20 years.  There are numerous areas of failed pavement (alligator cracking), and repair patching is no longer able to sustain this pavement.  The funding source is airline rate backed revenue bonds.</t>
  </si>
  <si>
    <t>03__YES__Project is included on the Spring 2026 Release of the Airport's Capital Strategic/ Master Plan</t>
  </si>
  <si>
    <t>This project consists of the rehabilitation of Saver Lot A at Milwaukee Mitchell International Airport.  The scope of work includes pavement rehabilitation, subgrade repair, underground utility improvements, fencing, pavement markings, and other associated work as required to complete this construction project.</t>
  </si>
  <si>
    <t>KWAME AMEGASHITSI (BASED ON BIDS)</t>
  </si>
  <si>
    <t>PF_WA043501_MKE CAR RENTAL LOBBY AND BATHROOMS RENOVATION.XLSM</t>
  </si>
  <si>
    <t>WA043501</t>
  </si>
  <si>
    <t>MKE CAR RENTAL LOBBY AND BATHROOMS RENOVATION</t>
  </si>
  <si>
    <t>This project addresses the needs for rehabilitation of the existing Rental Car Lobby and Bathroom areas of the parking structure at MKE.  These areas have not been renewed in over 20 years.  The surfaces and fixtures in this high traffic area are past their useful life and need updating to ensure continued function.  A comprehensive consultant study of the parking structure completed in 2021 identified these areas as needing a full renewal.  The funding source is the Customer Facility Charge reserve.</t>
  </si>
  <si>
    <t>YES__Please provide a brief listing of options/alternatives researched and why the option your are requesting for this Cost Est is the best alternative:  A consultant study done in 2021 identified projects throughout the parking structure and rated them based on several criteria points.  This project rated high and were deemed necessary within 5 years to ensure extended facility life.</t>
  </si>
  <si>
    <t>YES__Entryway replacement can occur only during warmer temperatures.</t>
  </si>
  <si>
    <t>03__YES__Project is included on the Spring 2026 Release of the Airport's Capital Strategic / Master Plan</t>
  </si>
  <si>
    <t xml:space="preserve">This project is for the construction of the full renewal of the lobby and bathrooms in the rental car center at Milwaukee Mitchell International Airport (MKE).  Within the bathrooms, included in the project are modifications and updates to the wall and floor finishes, light fixtures, plumbing fixtures, toilet partitions, and drinking fountains.  For the lobby area, included in the project are modifications and updates to the wall and floor finishes, light fixtures, wayfinding signage, updated casework, and counters.  </t>
  </si>
  <si>
    <t>6/3/26</t>
  </si>
  <si>
    <t>PF_WA041801_MKE REHABILITATE TAXIWAY W, RUNWAY 1R-19L SOUTH OF TAXIWAY W.XLSM</t>
  </si>
  <si>
    <t>WA041801</t>
  </si>
  <si>
    <t>MKE REHABILITATE TAXIWAY W, RUNWAY 1R/19L SOUTH OF TAXIWAY W</t>
  </si>
  <si>
    <t>MKE Rehabilitate Taxiway W, Runway 1R/19L South of Taxiway W, Taxiway S East of 1L, and convert Runway 1R/19L South of Taxiway W to a Taxiway (Construction).  This project is for the Construction phase of the rehabilitation of Taxiway W, Runway 1R/19L South of Taxiway W, Taxiway S East of 1L and the conversion of Runway 1R/19L South of Taxiway W to a Taxiway.  This project addresses needs identified in the MKE’s master plan and airport layout plan future state.  The funding source is a combination of Federal, State and Passenger Facility Charge Bond.</t>
  </si>
  <si>
    <t>NO__This project addresses needs identified in the MKE’s master plan and airport layout plan future state.  This project addresses needs identified in the MKE’s master plan and airport layout plan future state.</t>
  </si>
  <si>
    <t>03__YES__Project is included on the Spring 2026 Release of the Airport's Capital Strategic/Master Plan</t>
  </si>
  <si>
    <t>This work is for the construction phase of the rehabilitation of Taxiway W, Runway 1R/19L South of Taxiway W, Taxiway S East of 1L and the conversion of Runway 1R/19L South of Taxiway W to a Taxiway.  This project will include pavement work - asphalt and concrete, drainage, airfield electrical work, pavement markings and grading as needed.</t>
  </si>
  <si>
    <t>PF_WA042101_MKE REMOVE RUNWAY 1R-19L (NORTH OF TAXIWAY W).XLSM</t>
  </si>
  <si>
    <t>WA042101</t>
  </si>
  <si>
    <t>MKE REMOVE RUNWAY 1R-19L (NORTH OF TAXIWAY W)</t>
  </si>
  <si>
    <t>This project is for the construction phase of the removal of Runway 1R/19L, associated infrastructure, and related improvements necessary as a result of the runway removal including but not limited to, drainage, signage, and markings at Milwaukee Mitchell International Airport (MKE). This project addresses needs identified in the MKE’s master plan and airport layout plan future state. The funding source is a combination of Federal, State and Passenger Facility Charge PayGo.</t>
  </si>
  <si>
    <t>This project is for the construction phase of the removal of Runway 1R/19L and associated infrastructure at Milwaukee Mitchell International Airport (MKE).  This project will include pavement work - asphalt and concrete, drainage, airfield electrical work, pavement markings and grading as needed.</t>
  </si>
  <si>
    <t>This project addresses the need for replacement, upgrade, and modernization of the paging systems with current generation technology at Milwaukee Mitchell International Airport (MKE).  This project will replace existing systems that are past the end of useful life.  The current equipment is at risk of losing support from the manufacturer and the airport needs to have this replaced prior to that time.  The continued functionality of this infrastructure is critical to safety and security as it provides communication and public announcement capabilities throughout the airport and planned expansions.  The funding source is the Airport Development Fund Reserve.</t>
  </si>
  <si>
    <t>NO__N/A  N/A</t>
  </si>
  <si>
    <t>03__YES__See page 253 of the most recent 5-YR CIP (2026-2030)</t>
  </si>
  <si>
    <t>This project replaces, upgrades, and modernizes the paging systems at Milwaukee Mitchell International Airport (MKE) with current generation technology.  Equipment within this replacement includes servers, audio power amplifier, microphone stations, and other associated equipment.  This project is a continuation of a multi-year effort initiated in 2025, with 2027 representing the final year of the project.</t>
  </si>
  <si>
    <t>5/8/26</t>
  </si>
  <si>
    <t>PF_WA044603_MKE PARKING STRUCTURE REHABILITATION – PHASE 3.XLSM</t>
  </si>
  <si>
    <t>WA044603</t>
  </si>
  <si>
    <t>MKE PARKING STRUCTURE REHABILITATION – PHASE 3</t>
  </si>
  <si>
    <t>This project addresses the needs for post-tensioned tendon repairs and rehabilitation of existing or addition of new traffic bearing membranes in various locations within the parking structure at Milwaukee Mitchell International Airport (MKE). The parking garage is critical to the operations of the airport.  A comprehensive study was done in 2021 that identified the need for comprehensive rehabilitation and waterproofing efforts to extend the lifespan of the structure.  The testing within the study noted areas of high chloride levels within the concrete, and other signs of water migration such as efflorescence. The funding source is a combination of the Airport Development Fund Reserve and Customer Facility Charge Reserve accounts.</t>
  </si>
  <si>
    <t>YES__Due to the age and use of the parking structure, this work needs to be done to further extend the life of the facility.  Replacement would be cost prohibitive.  Due to the age and use of the parking structure, this work needs to be done to further extend the life of the facility.  Replacement would be cost prohibitive.</t>
  </si>
  <si>
    <t>03__YES__See page 252 of the most recent 5-YR CIP (2026-2030)</t>
  </si>
  <si>
    <t>The scope of work includes the third phase of construction for the renewal of existing post-tensioned tendons and concrete membranes in the parking garage at Milwaukee Mitchell International Airport (MKE).  This will include work post-tensioned reinforcement, renewal to the existing membrane or addition of new and expansion joint repairs and replacements as needed.</t>
  </si>
  <si>
    <t xml:space="preserve">The scope of work includes additional phases of construction (each year 2025 through 2028).  </t>
  </si>
  <si>
    <t>KWAME AMEGASHITSI (WALKER CONSULTANTS)</t>
  </si>
  <si>
    <t>2024-1</t>
  </si>
  <si>
    <t>11/19/25</t>
  </si>
  <si>
    <t>PF_WA045601_MKE BAGGAGE HANDLING CONTROL SYSTEM REPLACEMENT.XLSM</t>
  </si>
  <si>
    <t>WA045601</t>
  </si>
  <si>
    <t>MKE BAGGAGE HANDLING CONTROL SYSTEM REPLACEMENT</t>
  </si>
  <si>
    <t>747-4614</t>
  </si>
  <si>
    <t>The purpose of this project is to modernize and extend the operational life of the Baggage Handling System (BHS) at Milwaukee Mitchell International Airport to ensure reliable and efficient baggage operations. The existing system is at or near the end of its service life and relies on obsolete ControlNet and DeviceNet communications infrastructure that is increasingly difficult to maintain and support. Upgrades to the conveyor equipment including: makeup carousels, belt diverters, and controls are needed to improve system reliability, maintain operational resiliency, and long-term support.</t>
  </si>
  <si>
    <t>YES__ The existing system is at or near the end of its service life and relies on obsolete ControlNet and DeviceNet communications infrastructure that is increasingly difficult to maintain and support.  Replacement was the best solution overall.   Breakdowns and repair costs are increasing and operating budgets do not have the capacity to keep up.   The existing system is at or near the end of its service life and relies on obsolete ControlNet and DeviceNet communications infrastructure that is increasingly difficult to maintain and support.  Replacement was the best solution overall.   Breakdowns and repair costs are increasing and operating budgets do not have the capacity to keep up.</t>
  </si>
  <si>
    <t xml:space="preserve">The project scope includes the procurement, installation, integration, and commissioning of upgrades to the Baggage Handling System (BHS) at Milwaukee Mitchell International Airport.  Work includes replacement and modernization of conveyor equipment including: makeup carousels, belt diverters, controls hardware, and communications infrastructure as needed. </t>
  </si>
  <si>
    <t>KWAME AMEGASHITSI (COSTS BASED ON BIDS)</t>
  </si>
  <si>
    <t>PF_WA045701_MKE CONCOURSE D FLOOR REPLACEMENT (HIGH TRAFFIC AREAS).XLSM</t>
  </si>
  <si>
    <t>WA045701</t>
  </si>
  <si>
    <t>MKE CONCOURSE D FLOOR REPLACEMENT (HIGH TRAFFIC AREAS)</t>
  </si>
  <si>
    <t xml:space="preserve">This project is for the design phase to replace the existing carpet flooring in the high-traffic areas of Concourse D at Milwaukee Mitchell International Airport (MKE) with a more durable hard surface flooring system.  The existing carpet requires replacement every 3–5 years due to heavy wear and tear, resulting in increased maintenance and lifecycle costs.  In addition, passengers have requested a hard surface option to improve mobility and ease of travel, particularly for the use of roller bags. The funding source is the Airport Development Fund (ADF). </t>
  </si>
  <si>
    <t>NO__The existing carpet requires replacement every 3–5 years due to heavy wear and tear, resulting in increased maintenance and lifecycle costs.  The existing carpet requires replacement every 3–5 years due to heavy wear and tear, resulting in increased maintenance and lifecycle costs.</t>
  </si>
  <si>
    <t>The project scope includes the design of hard surface flooring replacement in the high-traffic areas of Concourse D at Milwaukee Mitchell International Airport.  Carpeted areas identified for design replacement with hard surface flooring include the Concourse D stem, hammerhead and TSA screening area, as needed.</t>
  </si>
  <si>
    <t>Construction is anticipated in 2029</t>
  </si>
  <si>
    <t>KWAME AMEGASHITSI (OXELAND ESTIMATES)</t>
  </si>
  <si>
    <t>PF_WA045801_MKE AIRPORT IT NETWORKING ACCESS REPLACEMENT.XLSM</t>
  </si>
  <si>
    <t>WA045801</t>
  </si>
  <si>
    <t>MKE AIRPORT IT NETWORKING ACCESS REPLACEMENT</t>
  </si>
  <si>
    <t>This project addresses the need to replace and modernize the network access switch infrastructure at Milwaukee Mitchell International Airport with current-generation technology.  The existing Cisco access switches have reached the end of their useful life and are approaching or exceeding manufacturer support limitations, increasing operational and maintenance risks to the airport’s critical network infrastructure.  The purpose of this project is to improve the reliability, security, and performance of the airport network by replacing outdated equipment with modern, fully supported technology.  The upgraded switches will enhance network stability, support current technology standards, and reduce the risk of service disruptions impacting airport operations, airlines, passengers, emergency services, security systems, and communications infrastructure.  The funding source is the Capital Improvement Reserve.</t>
  </si>
  <si>
    <t>This project replaces, upgrades, and modernizes the existing network access switches throughout Milwaukee Mitchell International Airport (MKE).  The project will include the removal and disposal of outdated and unsupported switches, migration of existing network connections and services, updates to network configurations, and integration with the airport’s existing network infrastructure as needed.</t>
  </si>
  <si>
    <t>PF_WA043401_MWC OBSTRUCTION REMOVAL.XLSM</t>
  </si>
  <si>
    <t>WA043401</t>
  </si>
  <si>
    <t>MWC OBSTRUCTION REMOVAL</t>
  </si>
  <si>
    <t>This project is for the construction phase of obstruction removals at Lawrence J. Timmerman Airport (MWC).  The work includes the removal of identified obstruction objects in the vicinity of MWC and appropriate survey documentation of the obstruction removal.  The 2022 Airport Planning project titled Obstacle Assessment for Timmerman Airport developed the design for this work.  The funding source is the Airport Development Fund.</t>
  </si>
  <si>
    <t>NO__Obstructions can interfere with safe aircraft takeoff, landing, and maneuvering, especially during low-visibility conditions or emergency situations, and therefore must be removed or mitigated to maintain compliance with standards established by the Federal Aviation Administration.  Obstructions can interfere with safe aircraft takeoff, landing, and maneuvering, especially during low-visibility conditions or emergency situations, and therefore must be removed or mitigated to maintain compliance with standards established by the Federal Aviation Administration.</t>
  </si>
  <si>
    <t>YES__Contractors prefer to remove trees in the winter because the frozen ground supports heavy equipment without tearing up lawns. Trees are dormant, lighter in weight, and lack leaves, which drastically improves visibility for the crew and makes cleanup significantly faster and easier.</t>
  </si>
  <si>
    <t>This project consists of the removal of identified trees that penetrate or impact protected airspace surfaces associated with airport operations in accordance with applicable standards established by the Federal Aviation Administration.  Work under this project include field verification and identification of obstructing trees, tree cutting, trimming, clearing, stump removal, and site restoration activities as needed.</t>
  </si>
  <si>
    <t>KWAME AMEGASHITSI</t>
  </si>
  <si>
    <t>2022-4</t>
  </si>
  <si>
    <t>PF_WA046001_MWC SECURITY AND WILDLIFE PERIMETER FENCING REPLACEMENT.XLSM</t>
  </si>
  <si>
    <t>WA046001</t>
  </si>
  <si>
    <t>MWC SECURITY AND WILDLIFE PERIMETER FENCING REPLACEMENT</t>
  </si>
  <si>
    <t>This is a construction project for the removal and replacement of the airport perimeter fence at Lawrence J. Timmerman Airport (MWC).  The current fence on the North and West property lines of MWC Airport is 6'-0" high with 3 strands of barbed wire.  Much of this fencing is original and beyond its useful life.  This fencing, in its current state, does not meet Federal Aviation Administration (FAA) standards for airport perimeter fencing.  The proposed replacement fencing will consist of chain link fencing 8'-0" above ground, with 3 strands of barbed wire on top.  The establishment of this fence will better prevent wildlife intrusion and enhance the security of the airport perimeter.</t>
  </si>
  <si>
    <t>NO__Much of this fencing is original and beyond its useful life.  This fencing, in its current state, does not meet Federal Aviation Administration (FAA) standards for airport perimeter fencing  Much of this fencing is original and beyond its useful life.  This fencing, in its current state, does not meet Federal Aviation Administration (FAA) standards for airport perimeter fencing</t>
  </si>
  <si>
    <t>The proposed construction project includes the removal of the existing fencing and installation of new 8-foot-high chain link perimeter fencing.  Associated work may include gate modifications, grading, clearing, restoration, and other incidental work as needed.</t>
  </si>
  <si>
    <t>KWAME AMEGASHITSI (BASED OF CONTRACTOR ESIMATES REC'D 2/26/2026)</t>
  </si>
  <si>
    <t>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Supplemental (CHIS) is a maximum of $2,587,497 for eligible project costs where 90% ($2,328,747) is the State share and 10% ($258,750) is the County share.</t>
  </si>
  <si>
    <t xml:space="preserve">The scope of work includes the continuation of the design phase and the right-of-way acquisition phase for S. 13th St. (CTH V) from W. Oakwood Rd. to W. Puetz Rd.  The overall sub-project scope of work includes the reconstruction of a 1.4 mile segment of S. 13th St. (CTH V) from W. Oakwood Rd. to W. Puetz Rd. with consideration of bicycle and pedestrian accommodations. </t>
  </si>
  <si>
    <t>The Five-Year Capital Improvements Plan (CIP) includes additional appropriations of $7,450,000 that are necessary to complete the work on the project.  Financing is anticipated to be provided from $2,328,747 in State revenue and 5,121,253 in general obligation bonds.</t>
  </si>
  <si>
    <t>PF_WH026501_W. COLLEGE AVE. (CTH ZZ)-S. 26TH ST. TO S. HOWELL AVE.XLSM</t>
  </si>
  <si>
    <t>2; 3</t>
  </si>
  <si>
    <t>W. COLLEGE AVE. (CTH ZZ)-S. 26TH ST. TO S. HOWELL AVE.</t>
  </si>
  <si>
    <t>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funding of $1,765,000 where 80% ($1,412,000) is the Federal share and 20% ($353,000) is the Milwaukee County share for the design and right-of-way acquisition phases for the project.  The construction phase funding of $9,300,000 for the project is impending approval in 2026 by WisDOT where 80% ($7,440,000) is the Federal Share and 20% ($1,860,000) is the Milwaukee County share.</t>
  </si>
  <si>
    <t xml:space="preserve">YES__Adopted Board File: N/A__Agreement(s) Uploaded: YES__Partners and nature of Agreement(s): Federal funding for the design, right-of-way acquisition phases from the Surface Transportation Program (STP) was approved. The construction funding from STP is impending approval by WisDOT in 2026.__Next Board cycle if agreement(s) not yet adopted: </t>
  </si>
  <si>
    <t>02__Primary Asset Zip Code: 53154__Total Pop Srvd: 23500__Minority Pop Srvd: 4500__Addresses Racial Equity by: Note: Since the project is a transportation function, the Annual Average Daily Traffic (AADT) in the project area and the municipality racial minority data was used to determine the total population/customers served by asset.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t>
  </si>
  <si>
    <t>The scope of work includes the continuation of the design phase and start of the right-of-way acquisition phase for a 1.5 mile segment of W. College Ave. (CTH ZZ) from S. 26th St. to S. Howell Ave. The overall sub-project scope of work includes the reconstruction of W. College Ave (CTH ZZ) from S. 26th St. to S. 13th St. and reconditioning from S. 13th St. to S. Howell Ave., including consideration of bicycle and pedestrian accommodations.</t>
  </si>
  <si>
    <t>The Five-Year Capital Improvements Plan includes additional appropriations of $9,650,000 that are necessary to complete the work on the project.  Financing is anticipated to be provided from $7,720,000 in Federal revenue and $1,930,000 in general obligation bonds.</t>
  </si>
  <si>
    <t xml:space="preserve">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(CHI) is a maximum of $1,643,688 for eligible project costs. </t>
  </si>
  <si>
    <t xml:space="preserve">The scope of work includes the construction phase for S 76th St (CTH U) from S Creek View Ct to W High St.  The overall sub-project scope of work includes the reconstruction of a 1.40 mile segment of S 76th St (CTH U) from S Creek View Ct to W High St with consideration of bicycle and pedestrian accommodations. </t>
  </si>
  <si>
    <t>The scope of work includes the continuation of the design phase and start of the right-of-way acquisition phase for a 1 mile segement of S. 76th St. (CTH U) from W. Layton Ave. to W. Howard Ave. The overall sub-project scope of work includes the reconstruction of S. 76th St. (CTH U) from W. Layton Ave. to W. Howard Ave., including  bicycle and pedestrian accommodations.</t>
  </si>
  <si>
    <t>The Five-Year Capital Improvements Plan includes additional appropriations of 7,955,500 that are necessary to complete the work on the project.  Financing is anticipated to be provided from $6,364,400 in Federal revenue and $1,591,100 in general obligation bonds.</t>
  </si>
  <si>
    <t>Milwaukee County 911 Dispatch (MCOEM) uses a Computer Aided Dispatch (CAD) system for logging and dispatching calls for service. Due to ongoing performance issues with the current vendor, there is a strong desire to transition to a new system. In 2025, the Board requested an independent study to review the need for a countywide upgrade. The final report, supporting a collaborative CAD approach, is expected in June 2026. The City of Milwaukee has agreed to explore a shared CAD platform, creating operational and financial efficiencies.
The County is the largest user of the current vendor, and its needs often exceed the vendor’s capacity to update or customize the product. Multiple times each year, software fixes are pushed out using an outdated version as the base, causing previously resolved issues to reappear. The vendor is no longer adequate for a user of the County’s size. A modern CAD system would support further consolidation of 911 services across the County, consistent with County Ordinance 91.09, PSC 173, and Section 146.70.
MCOEM provides cellular 911 call‑taking for West Allis, West Milwaukee, Wauwatosa, South Milwaukee, Greenfield, Cudahy, Greendale, and occasionally other PSAPs. By screening redundant calls, overall volume decreases and staff workload is reduced. Dispatchers answer 911 calls and coordinate with the Medical Examiner, DOT Highway Division, Sheriff’s Office, park rangers, and district attorney investigators. Under the Medical College of Wisconsin, the EMS Division supports and oversees the County’s EMS system.
County 911 Communications ensures prompt emergency response, serves as the County PSAP, dispatches for multiple departments, and transfers EMS field data to hospitals to support timely patient care. This work fulfills statutory obligations under County Ordinance Chapter 91. Replacing the current CAD will modernize operations and encourage additional PSAPs to collaborate and consolidate into a more efficient countywide system.</t>
  </si>
  <si>
    <t xml:space="preserve">The scope of work includes issuing and award RFP, product selection, contract award, software reconciliation, implementation plan, execute software installation, conversion, interfaces and deployment to workstations and squads, purchase and rollout of new software.  </t>
  </si>
  <si>
    <t>5/18/26</t>
  </si>
  <si>
    <t>PF_WU020112_MARCUS CENTER - GEN CAPITAL IMPROVEMENTS AMENDMENT 3 – 2027.XLSM</t>
  </si>
  <si>
    <t>WU020112</t>
  </si>
  <si>
    <t>MARCUS CENTER - GEN CAPITAL IMPROVEMENTS AMENDMENT 3 – 2027</t>
  </si>
  <si>
    <t>GOBLET/MASTERSON</t>
  </si>
  <si>
    <t>vincent.masterson@milwaukeecountywi.gov</t>
  </si>
  <si>
    <t xml:space="preserve">The “Marcus Center for the Performing Arts” (MCPA) was built with private funds in 1969 and deeded to County to be held in trust for the public for the preservation and enrichment of the performing arts. Under the terms of the 1954 Agreement, as amended, a predecessor to MCPA received an annual allocation of County financial support, as determined by County in its annual budget. 
In connection with a public-private partnership targeting a $26.5 million renovation of the Center, County and a predecessor to MCPA entered into two Memoranda of Understanding for the operation, administration, and maintenance of the Center. Each Memoranda provided for County’s contribution of fixed and level funding through a series of five (5) year terms—$1.5 million for the years 1994 to 1998, and $1.6 million for the years 1999 to 2003. The purpose of County’s annual financial support was to bolster MCPA’s private fundraising efforts. On December 28, 2004, Marcus Center for the Performing Arts, Inc. was formed.
Upon expiration of the second MOA in 2003, County’s funding for MCPA reverted to an annual allocation as determined by County in its annual budget until April 8, 2016, when County and MCPA entered into a contribution agreement (the “Contribution Agreement”), which was approved by the County Board in Resolution File No. 16-214. 
In July 2018 the Milwaukee County Board and County Executive adopted Resolution 18-544 that reduced the 2026 capital support amount to reflect half of the incremental costs from the County advance refunding all outstanding tax-exempt debt associated with the MCPA. In August 2018, the County entered a Lease (“Lease”) with the MCPA, which was amended in 2018, 2022, and September 2025 (Adopted County Board File #25-467). 
Pursuant to the updated agreement (from Adopted County Board File #25-467), the 2027 County contribution towards MCPA capital funding is $755,000 for 2027 and $800,000 for 2028.
</t>
  </si>
  <si>
    <t xml:space="preserve">Pursuant to the third amendment (File #25-467), the 2027 County contribution ($755,000) will fund projects identified by MCPA that reduce expenses, increase revenue, or meet an immediate safety or property need as approved by Milwaukee County. </t>
  </si>
  <si>
    <t>Pursuant to the third amendment (File #25-467), the 2028 County contribution ($800,000) will fund projects identified by MCPA that reduce expenses, increase revenue, or meet an immediate safety or property need as approved by Milwaukee County  (WU020113-Marcus Center - Gen Capital Improvements Amendment 3-2028).</t>
  </si>
  <si>
    <t>4/19/24</t>
  </si>
  <si>
    <t xml:space="preserve">This project will update the space located in CJF L01A and CJF L01M with a new layout. The Milwaukee County Sheriff’s Office Detention Services Bureau currently lacks a modern conference center. The Jail Administration Conference Room hosts meetings with Jail Command Staff, outside jurisdictions, and contracted vendors. Employee interviews, promotional interviews, and general informational meetings are also conducted in this space. It is often the first impression outside entities have when arriving at the Jail.
The current meeting area lacks professional chairs, an audio system, a video presentation system, speakers for remote participants, adequate electrical outlets, and a presentation-style podium system. The conference table itself is antiquated. There is inadequate space designated for professional meetings within the Jail, and upgrading this area would be the most practical option to alleviate that issue.
It is difficult to effectively disseminate information during meetings, whether conducted in person or in a hybrid format. The CRC completed a similar upgrade in recent years, and the MCSO is seeking to implement the same improvement.
This project would include the installation and upgrade of new flooring (LVP), 18 rolling chairs, a new conference table, 40-foot acoustic wall panels, a large screen wall, two cameras for online meetings, a ceiling-mounted microphone, a podium with controls, table microphones, wireless nodes, multiple speakers (exact number to be determined), and two display monitors.
. 
</t>
  </si>
  <si>
    <t>03__YES__Page 228 of the 2026-2030 Adopted 5-YR Capital Plan.</t>
  </si>
  <si>
    <t>BRILL, WHEELER</t>
  </si>
  <si>
    <t xml:space="preserve">This capital project involves retrofitting existing cells and spaces within the Mental Health Unit (SNC #1), Housing Unit 4D recreation cell #3, and the 4A gym to create designated Safe Rooms. This project is a recommendation from the Creative Corrections, Correctional Management Review of the Milwaukee County Jail (October 2024), File #24-960.
The Milwaukee County Jail, located at 949 N. 9th St., Milwaukee, WI 53233, is a detention facility operated by the Milwaukee County Sheriff’s Office. The facility houses both pre-trial occupants and sentenced individuals and provides a range of services designed to maintain order and support occupant well-being. The jail operates in accordance with regulations established by the Wisconsin Department of Corrections and follows applicable state statutes, including Wisconsin Statute 302.095, which governs the provision of items to occupants.
The identified cells and spaces will be retrofitted to create secure Safe Rooms for occupants who are unable to maintain their personal safety. Modifications will include the installation or relocation of a floor drain, installation of protective padding covering the entire cell or designated space, and the installation of cameras for continuous monitoring. Additionally, two of the designated areas will require enclosure to prevent exposure to outside elements. (See Exhibits 2, 3, 7, 8, 10, and 14.)
This project will improve safety and security at the Milwaukee County Jail for both occupants and staff by providing a designated, controlled environment for individuals who are experiencing a mental health crisis or are at risk of self-harm. The creation of Safe Rooms will provide an appropriate space for occupants who are currently unable to ensure their own safety and will help prevent potential deaths in custody.
In addition, this project is expected to result in cost savings by reducing the number of unscheduled hospital transports resulting from self-harm incidents or occupant-on-occupant assaults. Such transports typically require deputies and correctional officers to provide security escorts. Reducing these incidents will help minimize overtime expenditures and reduce the County’s exposure to potential litigation related to serious injuries or deaths in custody.  </t>
  </si>
  <si>
    <t xml:space="preserve">10__Safety-Risk Issue(s) Addressed:  According to the Jail audit, occupants were being handcuffed to benches in open booking areas, sometimes for extended periods exceeding eight hours. This practice presents significant safety concerns and is considered unsafe. The practice of handcuffing individuals to benches in the MCJ booking area is deeply concerning and should be discontinued.
This procedure not only creates a potential means for self-harm but also increases the vulnerability of occupants to assault by other occupants. Failure to address this issue raises serious ethical concerns regarding the treatment of vulnerable individuals and undermines MCJ’s commitment to maintaining a safe and humane environment for all individuals in its custody.
This project will reduce the vulnerability of occupants experiencing a crisis by providing a safer and more appropriate environment for supervision and care. </t>
  </si>
  <si>
    <t>03__Primary Asset Zip Code: 53233__Total Pop Srvd: 25000__Minority Pop Srvd: 89__Addresses Racial Equity by: This project positively supports racial equity by aligning with Strategy 2A to help determine what services are delivered, where they are delivered, and how they are provided in order to advance health equity.
It will also help improve the safety and security of underserved populations within the Jail while they are in the care and custody of the Milwaukee County Sheriff’s Office.</t>
  </si>
  <si>
    <t>03__YES__Page 228 of 2026-2030 Adopted 5-YR Capital Plan.</t>
  </si>
  <si>
    <t>The scope of work includes construction "safe room" modifications to (3) 2nd floor cells in the CJF for temporary holding to prevent self harm, pursuiant to recommendations from 2024 safety audit. Considerations include retrofitting the safe door, toilet, sink, windows, bars, ceiling, walls, bed, HVAC, lighting, and sprinkler system. Also includes design for l intercom and cameras in each safe room, plus integration to existing floor control system. If needed, may include finishing fourth floor room design.</t>
  </si>
  <si>
    <t>Construction of  (2) 4th floor rooms.</t>
  </si>
  <si>
    <t>MAX</t>
  </si>
  <si>
    <t>This capital project will convert Special Medical Unit cells #1–3 into properly functioning negative pressure rooms.
Opened in 1992, the Milwaukee County Jail (MCJ) is an eight-story facility located in downtown Milwaukee. Operated by the Milwaukee County Sheriff’s Office, MCJ houses both male and female occupants in separate housing units and has a maximum capacity of 960 individuals. The facility primarily serves as a pre-trial detention center, housing individuals awaiting trial as well as those who have been sentenced but are awaiting transfer to other correctional agencies. In addition, MCJ provides secure housing for individuals held on behalf of county, state, and federal law enforcement agencies.
Due to the current building design, the facility only has three cells available to house occupants who must be isolated from others due to contagious illnesses. The existing cells are not venting properly. While air from the cells is exhausted outside of the building, the cells currently draw air from inside the building rather than circulating fresh air into the rooms as required for proper negative pressure isolation.
This project will correct the ventilation system to create properly functioning negative pressure rooms, which will help prevent the spread of communicable diseases within the facility and support the recovery process for occupants who are ill.
In addition, this project is expected to reduce unscheduled hospital transports for occupants whose medical conditions decline while in custody. These transports require deputies and correctional officers to provide security escorts. Reducing these transports will help minimize overtime expenditures, improve operational efficiency, and reduce the risk of serious medical events or potential deaths in custody.</t>
  </si>
  <si>
    <t>03__Primary Asset Zip Code: 53233__Total Pop Srvd: 25000__Minority Pop Srvd: 89__Addresses Racial Equity by: This project advances racial equity by assisting 2A in determining what services to provide, where, and how, in order to promote health equity. Additionally, it supports the underserved population within the jail by helping ensure their safety and security while in the care and custody of the Milwaukee County Sheriff's Office.</t>
  </si>
  <si>
    <t>03__YES__Page 227 of 2026-2030 Adopted 5-YR Capital Plan.</t>
  </si>
  <si>
    <t>05__Safety-Risk Issue(s) Addressed:  This project will prevent repetitive strain and other injuries caused by poor ergonomics, while eliminating existing health and safety hazards. It will also create a workspace that is easier to clean and maintain, improving indoor air quality by reducing allergens.</t>
  </si>
  <si>
    <t>JOSHUA BRIGGS</t>
  </si>
  <si>
    <t>226-7602</t>
  </si>
  <si>
    <t>In Resolution 22-432, the Board of Supervisors requested that the Office of the Sheriff study the restoration of in-person visitation at the Milwaukee County Jail/Criminal Justice Facility (CJF). Prior to 2002, the Milwaukee County Jail provided non-contact in-person visits for residents. Visitation areas were located in the center of the building, with each pod offering between two and five visiting booths. These booths allowed visitors to communicate with residents through security glass using intercom or telephone audio.
In 2002, following an escape in the area, a security study recommended video calling as a method to enhance safety. As video and teleconferencing technologies advanced, the Milwaukee County Sheriff’s Office (MCSO) shifted focus to video visitation to increase access for families unable to visit in person. Video visitation was first implemented in 2004, ending in-person visits and closing the public-facing areas of the CJF. A video-visitation area on the ground floor allowed families without reliable internet or technology access to visit using County-supplied stations and vendor support. Under this system, the public could either visit the CJF to video call a resident or remotely video call from anywhere in the world for a fee.
Returning to non-contact in-person visitation is now being explored to improve relationships between residents and their families, and to support mental health. Visitation has been shown to reduce stress and anxiety, improve mental and physical health, increase motivation and hope, reduce recidivism, and strengthen family bonds. Visits alleviate feelings of isolation and provide residents with a sense of connection to the outside world.
Research underscores the positive impact of visitation: a 2008 study of 7,000 people released from state prisons in Florida found that each additional visit during incarceration reduced the odds of two-year recidivism by 3.8 percent. Similar findings in Minnesota showed that receiving one visit per month lowered the risk of reincarceration by 0.9 percent, while each unique visitor reduced the risk of re-conviction by 3 percent. Overall, people who received visits had 13 percent lower felony re-convictions and 25 percent fewer revocations for technical violations of parole compared to those who did not receive visits (Research Roundup: The Positive Impacts of Family Contact for Incarcerated People and Their Families, Leah Wang, December 21, 2021).</t>
  </si>
  <si>
    <t>00__NO__Annual financial impact includes: As part of this project, additional staffing would be required, including one Clerical Specialist to schedule visits, one Deputy for security screening, and two Deputies for monitoring and incident response, at an estimated annual cost of $343,110. The annual cost of housekeeping is not known at this time. Additional equipment needs include a body scanner, cameras, and a lobby renovation, with any associated maintenance costs yet to be determined.</t>
  </si>
  <si>
    <t xml:space="preserve">10__Safety-Risk Issue(s) Addressed:  Visitation can reduce stress and anxiety, improve mental and physical health, increase motivation and hope, strengthen family bonds, and lower recidivism. It also helps alleviate feelings of isolation, providing residents with a sense of connection to the outside world. Additionally, visitation is associated with greater adherence to facility rules.. </t>
  </si>
  <si>
    <t xml:space="preserve">Monitoring the lakefront and parks by integrating the latest security technology and managing onsite surveillance from a remote-control center can significantly reduce crime and property damage. Currently, there is no camera system installed along Milwaukee County’s lakefronts.
By proactively monitoring live security cameras in real time—mounted on light poles, traffic poles, rooftops, and other locations across commercial and government facilities—the Milwaukee County Sheriff’s Office (MCSO) can respond more quickly to incidents. Historically, the lakefront accounts for 40–50% of all park-related crime incidents, and the primary reason people cite for not visiting the lakefront is a lack of safety. Cameras can deter criminal activity, assist in apprehending offenders, and reduce costly investigations, court time, and property damage from vandalism.
We estimate that installing cameras could reduce crime incidents by approximately 50%. Where cameras have already been deployed, they have effectively deterred crime and supported successful convictions.
The goal is to install cameras along the lakefront from Lake Park to Veteran’s Park, including Oak Leaf Trail, (where several sexual assaults have been reported).
MCSO anticipates that this system will enable faster response times, higher suspect apprehension rates with supporting video evidence, improved law enforcement visibility and transparency, and reduced life safety risks associated with crimes occurring at the lakefront. </t>
  </si>
  <si>
    <t>10__Safety-Risk Issue(s) Addressed:  Sheriff’s staff anticipate that this system will enable faster response times and higher rates of suspect apprehension through the use of video evidence. The cameras will also enhance law enforcement visibility and transparency while reducing life safety risks associated with crimes at the lakefront.</t>
  </si>
  <si>
    <t xml:space="preserve">02__Primary Asset Zip Code: 53211__Total Pop Srvd: 100  at lakefront__Minority Pop Srvd: 100 at lake front__Addresses Racial Equity by: This project positively supports racial equity by helping 2A determine what, where, and how services are delivered to advance health equity. The camera system will enable faster response times and higher rates of suspect apprehension, providing indisputable video evidence for convictions. The Sheriff’s Office will be able to conduct virtual patrols, identify disorderly behavior, and rapidly deploy officers when needed.
By acting as a deterrent, the project will lower crime rates—preventing attacks and robberies, reducing costly investigations and court time, and minimizing damage to public property, monuments, and buildings. Additionally, a safer lakefront will encourage more county residents to visit for leisure activities, generating increased spending at county attractions and events.   </t>
  </si>
  <si>
    <t>03__YES__ Page 227 of 2026-2030 Adopted 5YR Capital Plan.</t>
  </si>
  <si>
    <t>The Community Reintegration Center (CRC) previously provided non-business hour perimeter security, door security, and motion detection monitoring for the Training Academy. In late 2017, the CRC was no longer able to provide this service due to staffing limitations and outdated equipment. The Training Academy houses highly sensitive law enforcement equipment, mandated state certification records, target ranges, ammunition, SWAT gear, uniforms, classrooms, a computer lab, and other valuable assets. Loss or destruction of these items would be extremely costly to the Milwaukee County Sheriff’s Office (MCSO). This project was requested since 2019.
Ensuring 24/7 security monitoring is essential. Security measures—including security glass, doors, motion detectors, and cameras—along with active monitoring, are necessary to safeguard the Training Academy. This project addresses a life safety issue caused by inadequate security. Employing a sworn deputy for 24/7 coverage would cost approximately $696,205.00 annually, based on an overtime rate of $69.93, three shifts totaling 2,920 hours per year, plus benefits.
Currently, the Training Academy has door and motion detection monitoring. However, without cameras, alarms require staff or patrol deputies to respond in person, sometimes involving multiple personnel. Alarms occur frequently enough that this is inefficient. Installing cameras would allow staff to immediately verify whether an alarm indicates a real security issue, protecting the Academy’s assets and providing video evidence to assist investigations.
Additionally, a locking secure lobby during business hours would enhance safety for staff, visitors, and trainees. While no serious incidents have occurred at the Academy, other law enforcement facilities have experienced attacks, and a single incident could result in serious injury. Many staff, visitors, and trainees are not sworn officers and cannot defend themselves. Bullet-resistant glass and a lockable lobby are key to ensuring safety. For context, there was an incident at MPD in 2022. The Training Academy’s inventory value is approximately $3.5 million, with the 2026 Inventory Value list attached as supporting documentation.</t>
  </si>
  <si>
    <t>YES__Please provide a brief listing of options/alternatives researched and why the option your are requesting for this Cost Est is the best alternative:  After the shooting at MPD District 5 in Feb 2022, a full assessment of vulnerability was completed.  The academy does not have a secure lobby nor any security features.  Civilian staff and unarmed students are unable to defend themselves and are at significant risk of assault if a violent attacker enters the building. Alternately, A sworn deputy could staff the entry way during regular business hours and then patrol the building 24/7 when closed.  Deputy wages on overtime are $69.93/hr.  One year of staffing coverage would cost $659,450.
This request is also due to the loss of security provided by the Community Reintegration Center.</t>
  </si>
  <si>
    <t>03__YES__Page 227 of 2026-2030 Adopted  5-YR Capital Plan. Project #  was WO087901</t>
  </si>
  <si>
    <t>The Training Academy was constructed in 2002, and several of its building systems will be beyond the end of their useful life by 2026. The VFA report currently lists the HVAC system as being in fair condition with renewal action needed in 2026. This project would redesign the facility’s HVAC system to ensure it meets current building best practices for heating and cooling. The redesign will include a comprehensive study and the installation of multi-zoned ductwork to improve efficiency and temperature control throughout the building.
Existing condensing units, air handling units, and the cooled condensing unit will be demolished and replaced with new, energy-efficient equipment. The HVAC replacement project was originally requested in 2017, with cost updates completed in 2025. The previously proposed make-up air handling project has also been incorporated into this project.
The 2021 VFA Asset Detail Report identified these systems as requiring renewal action. Between 2019 and 2022, emergency HVAC repairs totaled more than $50,000. From 2023 to 2024, emergency repairs totaled an additional $25,000, averaging approximately $12,500 per year. Proactive replacement before system failure is preferred to ensure continuity of operations and allow for planned construction scheduling.
Currently, the building experiences significant temperature control issues, remaining excessively cold in the winter (often not exceeding 66°F) and excessively hot in the summer. Condensers typically have a useful life of approximately 15 years, and the existing units have already exceeded that timeframe. The Capital Improvement Charter recommended planning and design in 2024, with implementation in 2026. However, this project was not approved in 2024, continuing the cycle of deferred maintenance and increasing the risk of system failure.</t>
  </si>
  <si>
    <t>PF_WR020801_VEHICLE BARRIER SYSTEM.XLSM</t>
  </si>
  <si>
    <t>WR020801</t>
  </si>
  <si>
    <t>VEHICLE BARRIER SYSTEM</t>
  </si>
  <si>
    <t>PAT CARRAVETTE</t>
  </si>
  <si>
    <t>Pat.Carravette@milwaukeecountywi.gov</t>
  </si>
  <si>
    <t>When vehicles must be stopped immediately to protect public safety, a vehicle barrier system provides an effective and reliable solution. These sturdy, modular barriers are capable of stopping a truck weighing up to 7.5 tons while remaining lightweight enough to be deployed and dismantled by a single person. This system would provide a rapid and effective response during emergencies, including natural disasters, terrorist threats, and other high-risk situations. Recent events demonstrate the need for this type of protective infrastructure. The tragic Waukesha Christmas Parade incident in November 2021 highlighted how vehicle barriers may help prevent loss of life at large public gatherings. Another example occurred during a recent fatal crash on northbound I-94 at Drexel following a Presidential motorcade. Staffing levels were already low, and deputies were required to maintain traffic posts during the investigation. Deployable vehicle barriers could have been used to close the northbound freeway lanes, allowing the death investigation to proceed more efficiently while reducing the number of deputies needed for traffic control. Instead of assigning three to four deputies to traffic posts, the barrier system could allow one deputy to monitor the closure while others focus on investigative duties.
Large-scale public events also require roadway closures to ensure visitor safety. Events such as the July 3rd and Big Bang fireworks require the closure of Lincoln Memorial Drive (LMD) in both directions, and a vehicle barrier system would provide an additional layer of safety while reducing staffing needs. These barriers would also enhance safety during Opening Day of Summerfest and other large fireworks displays along the lakefront. The recent increase in reckless driving incidents and breaches of parade routes has heightened concerns for law enforcement. The Milwaukee County Sheriff’s Office (MCSO) provides route security for numerous walks, runs, marathons, and triathlons along Lincoln Memorial Drive, where preventing vehicles from entering event routes is critical to operational safety. Currently, MCSO relies on plastic cones, flares, mobile barricades, and squad vehicles to maintain closures, but these tools serve primarily as visual deterrents and may not stop a determined, reckless, impaired, or confused driver. Deployable vehicle barriers would provide a physical protective measure capable of stopping vehicles and significantly improving safety for both the public and law enforcement personnel.</t>
  </si>
  <si>
    <t>NO__Please provide an explanation of why alternative options were not researched:  No other alternatives were reviewed.  Two models of the solution were researched.</t>
  </si>
  <si>
    <t xml:space="preserve">10__Safety-Risk Issue(s) Addressed:  The proposed vehicle barrier system would provide an effective method to protect outdoor events and help bring emergency situations under control. Systems such as these are designed to physically prevent vehicles from entering restricted areas and provide a higher level of protection than traditional traffic control devices. A barrier system similar to the one proposed in this capital project may have prevented loss of life during the Waukesha Christmas Parade incident. In response to that tragedy, Waukesha County approved $800,000 in American Rescue Plan Act (ARPA) funds in 2022 to purchase vehicle barrier systems to enhance public safety at large events. </t>
  </si>
  <si>
    <t>05__Primary Asset Zip Code: Countywide__Total Pop Srvd: 100__Minority Pop Srvd: 100__Addresses Racial Equity by: This project positively supports racial equity under Strategy 2A by helping determine what, where, and how services are delivered to advance health and safety for all community members. Modular vehicle barriers are anti-ramming solutions that are lightweight, mobile, and easy to deploy. These barriers can be temporarily installed to protect against potential security breaches or threats while also providing a safe and flexible solution for access control and checkpoints. As a less-than-lethal safety measure, modular barriers are designed to stop vehicle intrusion and protect pedestrians at large public gatherings.
As outdoor public events continue to increase, officials must carefully consider perimeter security and hostile vehicle mitigation to protect attendees and reduce the risk of security breaches. Without a comprehensive approach that addresses potential vulnerabilities and threats, individuals, event facilities, and critical infrastructure may remain exposed. Deploying barriers similar to those proposed in this capital project could help prevent vehicle intrusions and enhance public safety. A barrier system of this type may have prevented loss of life during the Waukesha Christmas Parade incident.</t>
  </si>
  <si>
    <t>Purchase of one Vehicle Barrier system and essential equipment or services for setup.  Purchase should be within one year.</t>
  </si>
  <si>
    <t>4/16/25</t>
  </si>
  <si>
    <t>This project provides the Milwaukee County Sheriff’s Office (MCSO) with three portable camera towers (one tower was previously funded through a 2023 JAG grant). These camera towers are built on trailer bases, allowing for flexible and portable deployment throughout Milwaukee County to support investigations and traffic mitigation efforts. The towers are wirelessly connected to the internet and allow for real-time monitoring as well as recorded footage that can be reviewed later for investigative purposes. Because they are portable, the cameras can be deployed to areas without permanently installed surveillance, including locations experiencing increased criminal activity such as vehicle thefts from parking lots, damage to County property, and areas with elevated levels of violent crime. They can also be placed in high-traffic areas to help identify and deter reckless driving. Proactive hotspot policing using these systems allows law enforcement to focus resources in areas experiencing specific issues while avoiding over-policing of other areas. The MCSO has previously solved multiple crimes with the assistance of video evidence, including sexual assaults, thefts, violent crimes, and homicides. The current MCSO portable camera systems are more than 10 years old and are outdated, limiting their effectiveness and reliability.</t>
  </si>
  <si>
    <t>03__YES__Page 227 of 2026-2030 Adopted 5YR Capital Plan.</t>
  </si>
  <si>
    <t>2027-N/A</t>
  </si>
  <si>
    <t xml:space="preserve">Law Enforcement Officers, including Deputy Sheriffs, are required by Wis. Stats. §165.85(4) and Wis. Admin. Code §LES 5.01(3) and Ch. LES 6 to complete a minimum of four (4) hours of vehicle pursuit training biennially based on model standards established by the Law Enforcement Standards Board (LESB). This capital project has been requested since 2023.
There are currently two driving tracks within Milwaukee County available to complete the required training. One is the Milwaukee Mile, owned and operated by the Wisconsin State Fair, and the other is located at Milwaukee Area Technical College (MATC). The Milwaukee Mile was used in the past but has become cost prohibitive due to increased rental rates. The MATC track has limited time available for rental, and many law enforcement agencies compete for the available time.
The Milwaukee County Sheriff’s Office (MCSO) requires approximately 50 training sessions to comply with the required training standards. The proposed driving track would be a circular-style track totaling approximately 1,500 feet in length, with an overall width of 12 feet at non-designated locations. The design would include two straight portions of 500 feet with 40-foot widths, along with four corners or turns that are 50 feet long with a 25-foot width.
</t>
  </si>
  <si>
    <t>YES__Please provide a brief listing of options/alternatives researched and why the option your are requesting for this Cost Est is the best alternative:  There are two driving tracks within Milwaukee County available to complete the required training. One is at the Milwaukee Mile, owned and operated by the Wisconsin State Fair; however, the conditions for using this track are too burdensome for the Milwaukee County Sheriff’s Office (MCSO) to accommodate. The second track is at Milwaukee Area Technical College (MATC), but it has limited rental availability, and many Milwaukee County law enforcement agencies compete for the available time to complete the required training.</t>
  </si>
  <si>
    <t>10__Safety-Risk Issue(s) Addressed:  Rental cost mitigation and scheduling conflict mitigation are key factors for this project. The MATC track has limited time available for rental, and many Milwaukee County law enforcement agencies compete for the available time to complete the required training. The Milwaukee County Sheriff’s Office (MCSO) requires approximately 50 training sessions to comply with the required standards. In addition, Law Enforcement Standards Board (LESB) certification for new law enforcement officers also requires EVOC training. Creating an MCSO driving track would ensure training compliance, eliminate the need to rent outside locations, and create a potential revenue source by allowing the track to be rented by other law enforcement agencies.</t>
  </si>
  <si>
    <t>05__Primary Asset Zip Code: 53132__Total Pop Srvd: 100__Minority Pop Srvd: 100__Addresses Racial Equity by: A Milwaukee County Sheriff’s Office (MCSO) driving track supports Milwaukee County racial equity goals by:
1.Ensuring deputies are trained to the standards set by the Law Enforcement Standards Board, which is then applied to their service for all residents of Milwaukee County.
2.Locating the asset within Milwaukee County, ZIP code 53132.
3.Serving all Milwaukee County residents—nearly one million people—so that 100% of the minority population benefits from deputies trained with enhanced safety skills. EVOC training develops a safety-minded skill set that is applied equitably across the community.
This project also positively supports racial equity under Strategy 1B by helping to create and nurture an inclusive culture across the County. The Training Academy is where deputy sheriffs and correctional staff receive training for their roles, including classes on Cultural Competency, Cultural Awareness, and Ethics. In these courses, recruits learn about the communities they serve and the cultural affiliations within those communities. Recruits are trained to recognize cultural differences and to be respectful and responsive to the beliefs, practices, and cultural needs of people from diverse backgrounds.</t>
  </si>
  <si>
    <t>The parking lot at the Training Academy is in poor condition and requires a complete replacement. Planning and design appropriations totaling $171,527 were included in the 2020 Adopted Capital Budget and have been completed (WO020001 – Training Academy and Parking Lot Replacement). This is the sixth consecutive year construction has been requested since the design was approved in 2020. The parking lot is well beyond routine maintenance and repair: the surface is uneven, potholes are expanding and increasingly difficult to patch, and the number of cracks continues to grow, making sealing less effective.
The Training Academy was built in 2002, and the parking lot has never been fully replaced, making it 24 years old. Maintenance has become increasingly cost-prohibitive and less feasible. The Milwaukee County Highway Maintenance Department attempted repairs in 2014 and 2023, but these efforts were not permanent. Each year, over 500 Milwaukee County Sheriff’s Office (MCSO) staff members attend in-service training at the academy. In addition, deputies, correctional and public safety officers, other law enforcement agencies that rent the firing range or training facilities, classroom renters, and visitors all use this parking lot. As the lot continues to degrade, the risk of vehicle damage and bodily harm increases.
To better manage and monitor the overall parking lot project, an administrative appropriation transfer will be processed by the Office of the Comptroller and the Office of Strategy, Budget, and Performance to combine and align the existing project budget (WO020001) with capital project WR021201 – Training Academy and Parking Lot Replacement.</t>
  </si>
  <si>
    <t>10__Safety-Risk Issue(s) Addressed:  This project reduces the risk of liability for slips, falls, and property damage caused by the uneven surface of the parking lot. For example, if the parking lot is used for motorcycle training, the likelihood of dropping a motorcycle increases significantly when the surface is filled with cracks and potholes. In addition to potential bodily injuries, there is a high risk of substantial damage to the motorcycles. The parking lot is beyond routine repair and maintenance. If it becomes too hazardous, the Training Academy may need to close for public use, which would prevent the collection of revenue from classroom rentals and firing range use.</t>
  </si>
  <si>
    <t>05__Primary Asset Zip Code: 53132__Total Pop Srvd: 100__Minority Pop Srvd: 100__Addresses Racial Equity by: This project positively supports racial equity under Strategy 1B by helping to create and nurture an inclusive culture across the County. The Training Academy is where deputy sheriffs and correctional staff are trained for the positions they hold. It is also where classes on Cultural Competency, Cultural Awareness, and Ethics are provided. In these courses, recruits learn about the communities they serve and the cultural affiliations within those communities. Recruits are trained to recognize cultural differences and to be respectful and responsive to the beliefs, practices, and cultural needs of people from diverse backgrounds.</t>
  </si>
  <si>
    <t>03__YES__Category 2 = Addresses Assets anticipated to fail within the next 12 - 24 months__Deferred Maint issues addressed by project: The parking lot is sinking into the sewer, and the risk of vehicle damage increases as the sinking worsens. Vehicles frequently bottom out and scrape the asphalt. The lot is well beyond routine maintenance and repair: the surface is uneven, potholes are growing larger and more difficult to patch, and cracks are increasingly challenging to seal. The Training Academy was built in 2002, and the parking lot has never been fully replaced, making the current surface 24 years old.</t>
  </si>
  <si>
    <t xml:space="preserve">This project replaces end-of-life surveillance cameras to improve visual coverage, enhance safety, and reduce risk liability within the Milwaukee County Jail (MCJ), Courthouse and surrounding perimeters. The project will replace approximately 100 cameras, including installation costs and necessary storage to accommodate a 90-day retention period. The current system began replacement under the 2015 capital project WO44701 – CCFC Camera System Phase 1.
                                                                                                                                                                                                 This project supports the Milwaukee County Sheriff’s Office (MCSO) mission of ensuring public safety within the MCJ and Courthouse.. A more robust camera system allows MCSO to better monitor these environments and respond to incidents more efficiently. Enhanced monitoring decreases response times, reduces conflict escalation, lowers the use of force, and minimizes illegal activity. Cost savings will occur through expanded coverage and higher-quality video.                                                                             
The upgraded system will monitor more square footage of these facilities and produce higher-quality video evidence. Risk liability will be reduced due to improved detection of suspicious or criminal activity and better monitoring of movement throughout the buildings. High-quality video serves as one of the best sources of evidence for criminal prosecution and liability claims.                                                                                                                                                                                                                                                                                                                                                                                         Leveraging a high-quality video surveillance system will result in: Detection of illegal or problematic behavior that might otherwise go unseen or unrecorded, increased employee safety and productivity, improved monitoring of officer conduct improved monitoring of occupant conduct, reduced number of lawsuits and complaints, reduced County liability and improved public safety.                         The surveillance and camera systems included in this project are not part of the cost and scope of the existing capital project WY062508 – Courthouse Complex Security Technology, which generally covers public spaces and exterior areas of the Courthouse complex rather than interior department locations. 
Surveillance cameras are critical to ensure staff accountability, provide valuable evidence, and are crucial to mitigate county risk. Some of the older cameras go down quite frequently and replacing them will ensure evidence can be reliably captured and will significantly improve camera quality. With the old camera, it is very difficult to make out a face. Newer cameras improve the quality of the camera views and will make it easier to positively identify individuals. </t>
  </si>
  <si>
    <t>10__Safety-Risk Issue(s) Addressed:  Age of the current camera system and technology obsolescence is driving the need to update the current camera system.  The current system began replacement with the adoption of the 2015 capital project WO44701 CCFC Camera System Phase 1.   As the camera system ages there is higher risk of outages and overall failure.  Cameras are vital to the security at the CFJ for both residents and staff. Deferring maintenance will create a higher risk of incidents at the CJF and Courthouse Complex.</t>
  </si>
  <si>
    <t xml:space="preserve">The scope of work includes the purchase of 240 cameras and mounts to replace EOL cams that are failing at a high rate, resulting in lost video footage and increases the risk to the county. The county can reuse the existing camera license and storage along with the cat6 network cable.  Tech will remove old camera and dispose of the equipment and install new camera and mount.  The new cameras are higher resolution, better IR capability for nighttime viewing and AI capable to allow for object detection (person, face, vehicle type, plate, person tracking), digital auto tracking, and other capabilities.  </t>
  </si>
  <si>
    <t>This project combines ceiling finishes, painting, lighting, and partition walls into a single interior upgrades project. The Architecture &amp; Engineering team is preparing the project charter in 2025 to consolidate these components. Ceiling replacement was previously addressed in Project Charter #TBD-407943; please refer to that charter for details on ceiling finishes. According to the 2021 VFA report, renewal or replacement is needed for acoustical panels and tile systems, wood-stained surfaces, and wallboard.This project has been requested since 2024.
Replacement of folding wall partitions is also included in the VFA report, with work starting in 2026. There are four folding wall partitions, including one in the lecture hall that divides the 110-seat stadium into two 55-seat rooms. This partition is unrepairable because replacement parts for the locks—which use a pressure floor plate to secure the panels—are no longer available. The non-functional locks cause the wall to pull apart or shift, creating a safety hazard if someone leans on it. Additionally, the malfunctioning locks interfere with the operation of the fire exit door, creating a potential fire escape hazard. For these reasons, this partition should not be used, which reduces the available training space and limits the amount of training that can be accommodated.
The project charter for painting was completed in 2024. Existing paint is old, worn, and deteriorating, creating an unprofessional appearance for the facility. Continued delay in repainting allows further deterioration, compounding the problem.
Lastly, the grant-funded ARPA Lighting Jobs Program (WY062506) replaced most light fixtures with LED, but several rooms were not updated. These rooms—including storage areas, closets, the shoot house, laundry, and mock cells—should be updated to LED lighting as part of this project.</t>
  </si>
  <si>
    <t>03__Citations Addressed by Project?: YES__Description of Citation(s) addressed: Foldable wall partition locks don’t work causing potential fire escape hazard and potential fall hazard.</t>
  </si>
  <si>
    <t>03__YES__Page 227 of 2026-2030 Adopted 5YR Capital Plan. Combines three projects Sheriff Training Academy painted wall finish, Sheriff Training Academy ceiling replacement and Sheriff Training Academy interior lighting replacement.</t>
  </si>
  <si>
    <t>WHEELER, BRILL</t>
  </si>
  <si>
    <t>PF_WC031501_CJF - LIFE DETECTION SENSORS.XLSM</t>
  </si>
  <si>
    <t>WC031501</t>
  </si>
  <si>
    <t>CJF - LIFE DETECTION SENSORS</t>
  </si>
  <si>
    <t>JOSHUA BRIGGS/RUGABER</t>
  </si>
  <si>
    <t>226-7078</t>
  </si>
  <si>
    <t xml:space="preserve">This project would add an additional layer of security between scheduled inspections. The Department of Corrections (DOC) mandates inspections every 60 minutes, while the Milwaukee County Sheriff’s Office (MCSO) requires inspections every 30 minutes. Both DOC and MCSO further require checks at irregular intervals of 15 minutes or less for occupants identified as suicidal. This project would help ensure occupants’ safety and well-being between these required inspections, particularly for vulnerable occupants who require more frequent monitoring.
Ensuring the health and safety of individuals in our custody is one of our core responsibilities. Many occupants entering the facility present with significant health challenges, including mental health conditions, substance withdrawal, or other physical health concerns that require close observation and care. While safeguards such as mental health screenings, physical health assessments, and routine and irregular safety checks are in place, there are still periods between inspections when a medical emergency could occur. This capital project would provide continuous 24-hour monitoring of an occupant’s vital signs, including heart rate and respiratory rate. If a significant change is detected, the system would immediately alert medical staff and trigger a faster response. In these situations, rapid intervention is critical to protecting the occupant’s health and ensuring timely medical care.                                                                                                                                                                                         Life detection sensors provide continuous monitoring of vital movement and respiration, allowing staff to respond immediately to medical distress, overdoses, suicide attempts, or other life-threatening events. Early intervention can significantly reduce deaths in custody and serious medical emergencies. The technology also helps reduce liability exposure and potential litigation costs associated with in-custody deaths or medical incidents by demonstrating proactive measures to ensure occupant safety.
Additionally, early detection of medical issues may reduce overtime costs related to emergency responses, hospital transports, and extended staffing needs. While the sensors do not replace required safety checks, they enhance monitoring in high-risk areas and help staff prioritize responses. Although life detection sensors require an upfront investment, the potential savings from avoided litigation, reduced medical emergencies, and improved risk management can outweigh the initial cost while improving occupant safety.                                                   30-35 sensors will be installed in the Mental Health area and the Special Medical Unit. The mental health unit has a total of 19 cells. The special medical unit has a total of 11 cells. </t>
  </si>
  <si>
    <t>YES__Yes, the MCSO is always exploring innovative ways to ensure the health and safety of our occupant population. We have also explored other data-tracking technologies, such as ruggedized biosensors from 4Sight Labs. However, these devices cost approximately $10,000 per unit.  Yes, the MCSO is always exploring innovative ways to ensure the health and safety of our occupant population. We have also explored other data-tracking technologies, such as ruggedized biosensors from 4Sight Labs. However, these devices cost approximately $10,000 per unit.</t>
  </si>
  <si>
    <t>02__YES__Annual financial impact includes: The estimated annual cost associated will be $15,000.</t>
  </si>
  <si>
    <t>05__Safety-Risk Issue(s) Addressed:  Remedies a hazard that is anticipated to develop into a threat to health and safety in the near future (the next 2-3 years) but does not demand immediate attention.</t>
  </si>
  <si>
    <t>04__Primary Asset Zip Code: 53223__Total Pop Srvd: 925__Minority Pop Srvd: __Addresses Racial Equity by: Total population /customer served by asset: 925, 711 Black/African American,197 White/Hispanic 21%, 9 Asian 1%, 6 American Indian/Native American 1%</t>
  </si>
  <si>
    <t>949 N 9th ST. Milwaukee, WI</t>
  </si>
  <si>
    <t>The scope of work includes buying and installing life detection sensors. 30-35 sensors will be installed in the Mental Health area and the Special Medical Unit.</t>
  </si>
  <si>
    <t xml:space="preserve">This capital project involves rewiring the existing cell lighting system so that lighting controls are relocated to the officers’ workstation using current technology. This upgrade is recommended in the Creative Corrections – Correctional Management Review of the Milwaukee County Jail (October 2024), File #24-960, and is also a recommendation of the Department of Corrections State Jail Inspector.
Opened in 1992, the Milwaukee County Jail (MCJ) is an eight-story facility located in downtown Milwaukee. Operated by the Milwaukee County Sheriff’s Office, MCJ houses both male and female occupants in separate housing units and has a maximum capacity of 960 individuals. The facility primarily serves as a pre-trial detention center, housing individuals awaiting trial as well as those who have been sentenced but are awaiting transfer to other correctional agencies. In addition, MCJ provides secure housing for individuals held on behalf of county, state, and federal law enforcement agencies.
Currently, occupants control the lighting in their assigned cells, which limits staff’s ability to maintain clear and consistent visual observation of occupants. Occupants have also tampered with the lighting fixtures by inserting metal objects into the fixtures, causing circuit breaker disruptions and resulting in repeated maintenance service calls. This tampering creates a significant safety concern, as interference with electrical fixtures can result in electrical hazards, including the risk of electrocution.
</t>
  </si>
  <si>
    <t xml:space="preserve">YES__Removing all light switches from the cells that have the light fixture inside them, which currently provides the occupants full control of their cell lighting and tying into the current computerized door locking system. (Master Control for staff control).   Removing all light switches from the cells that have the light fixture inside them, which currently provides the occupants full control of their cell lighting and tying into the current computerized door locking system. (Master Control for staff control). </t>
  </si>
  <si>
    <t>10__Safety-Risk Issue(s) Addressed:  This condition presents significant safety and operational risks. Occupants currently have the ability to tamper with electrical components within the lighting fixtures, which could be used to intentionally harm themselves or create other hazardous conditions. In addition, staff have limited ability to control the lighting levels needed to properly observe the cell environment, which can negatively impact effective supervision and occupant safety.
Relocating the lighting switches outside of the cells will eliminate occupant access to electrical components and significantly reduce the risk of tampering. This modification will also allow staff to control lighting levels to maintain clear visibility of the cell, supporting proper monitoring and supervision.
Adequate lighting is critical in a correctional environment to maintain a safe, controlled, and alert atmosphere. Improving lighting control will enhance staff visibility and strengthen the ability to monitor occupant behavior, respond quickly to safety concerns, and reduce the potential for self-harm or other dangerous activities.
Overall, this improvement will enhance both occupant and staff safety by preventing tampering with lighting fixtures, reducing electrical hazards, and minimizing the risk of bodily harm within the facility.</t>
  </si>
  <si>
    <t xml:space="preserve">03__Primary Asset Zip Code: 53233__Total Pop Srvd: 25000__Minority Pop Srvd: 89__Addresses Racial Equity by: This project positively supports racial equity by aligning with Strategy 2A to determine what, where, and how services are delivered in order to advance health equity.
The project will also help ensure the safety and security of the underserved population within the Jail while they are in the care and custody of the Milwaukee County Sheriff’s Office. </t>
  </si>
  <si>
    <t>The scope of work includes renovating the CJF detention pods for safety. This includes finalizing the design and implementing a lighting/power control system for CJF. This will remove all light switches from the cells that have the light fixture inside them, which currently provides the occupants full control of their cell lighting and tying into the current computerized door locking system (Master Control for staff control). Year one cells include the Mental Health Unit (19 cells) and 4DD37-42 &amp; M4DD43-48 (12 cells). Design and construction: Lesser project risk/unknowns with low probability of budget cost issues and/or project delays as defined in the cost estimate. The design is at 60%; there are safety components.</t>
  </si>
  <si>
    <t>Construction of lighting controls at remainder of detention pods.</t>
  </si>
  <si>
    <t>Title II of the Americans with Disabilities Act (ADA), which applies to state and local governments, prohibits discrimination on the basis of disability in all facilities, programs and services provided by a municipality. The Parks Department seeks to perform an ADA Existing Facility and Site Access Audit as the first step in determining how to best address deficiencies by documenting what deficiencies/barriers to access exist. Information acquired from the audit will then be used to develop an ADA Transition Plan, which is a phased plan to address removal of barriers as well as provide guidance on scoping of future projects and standards. This project will address completion of an audit pursuant to US Dept of Justice Title II regulation 35.105 by documenting compliance to the most recent version of the ADA Guidelines. Deficiencies will be documented through a series of detailed checklists, photographs, measurements and notes to complete the audit and assemble into a final report. The project will include a GIS component so that the data can be accessed through GIS and merged into Cityworks. The project will also include completion of both the Audit and the Transition Plan.</t>
  </si>
  <si>
    <t>03__Primary Asset Zip Code: Countywide__Total Pop Srvd: 939489__Minority Pop Srvd: 488198__Addresses Racial Equity by: Through meeting the needs of persons of all abilities, Parks will be making positive strides to achieve equity goals. Only through a detailed assessment of existing conditions will deficiencies and corrections be identified.</t>
  </si>
  <si>
    <t>03__YES__Yes, page 219 of the adopted 2026 capital budget.</t>
  </si>
  <si>
    <t xml:space="preserve">A 2015 long-range concept plan for the parking lot and greater McKinley Marina area identified several areas to be rebuilt in a phased strategy over several years. This approach means work can be done without significantly affecting marina operations or the other sections of the parking lot. In 2018, funding was appropriated for Phase 1 construction. In 2020 funding for Phase 2 design was appropriated. In 2022 and 2024, construction funding was provided and completed for Phase 2. To complete the comprehensive rehabilitation of the lots, Phase 3 planning and design is needed. This final phase will addresses improvements to internal circulation focus on the area nearest to Lincoln Memorial Drive. Improvements will include lighting and stormwater management.  Plans will also include methods to improve nearshore water quality utilizing green infrastructure and storm water best management practices.  </t>
  </si>
  <si>
    <t>YES__A&amp;E project charter. https://milwaukeecountywi.sharepoint.com/:f:/s/CapitalPlanning-Parks/IgAjUhFl4kpsQpWJ_1xcXQPeAZBt2tJWE1xwTVXlWEppg2I?e=lf2vXS</t>
  </si>
  <si>
    <t>YES__Design can be completed year round while construction activities such as asphaltic pavement installation and vegetation establishment will require seasonally appropriate conditions.</t>
  </si>
  <si>
    <t>03__YES__Refer to Page 219 of the most recent 5-YR CIP (2026-2030).</t>
  </si>
  <si>
    <t>The scope of work includes planning and design for replacing the parking lot, new LED lighting, new storm drainage system, new ornamental fencing, turf restoration, green infrastructure, and storm water best management practices. Asphaltic concrete mixes used for surface course, and binder course may contain salvaged or reclaimed asphaltic material. Project also includes a new 3rd shift security building/booth, with heating and windows on 3 sides with removal protective boards.  Replace wood stairways from tenant slip lot to dock. Evaluation of, and planning for power to serve future camera installations in conjunction with lighting upgrades to be included in scope.</t>
  </si>
  <si>
    <t>The Department of Administrative Services, Architecture and Engineering Division performs pavement ratings for County parking lots which includes the evaluation of traffic volume, condition of pavement, overall riding comfort, and drainage conditions. Cool Waters is one of the County's premiere aquatic facilities and services the entire County. The asphalt condition assessment rating for both the Greenfield (Cool Waters) Overflow Parking Lot as well as the abutting service yard were rated 18 and 14 respectively in 2024, indicating the need for immediate reconstruction, including related stormwater management, lighting, and ancillary elements. 
Pavement Rating Index: 
80 - 100 =  Excellent
70 - 80   =  Very good
50 - 70   =  Good
30 - 50   =  Fair
20 - 30   = Poor
10 - 20   = Very Poor
  0 - 10   =  Failed</t>
  </si>
  <si>
    <t>02__Primary Asset Zip Code: 53227__Total Pop Srvd: 939489__Minority Pop Srvd: 451291__Addresses Racial Equity by: This parking lot serves the Cool Waters Water Park (a Countywide aquatic facility), various picnic areas in Greenfield Park, a Parks Operations Service Yard, and is an access point to the Oak Leaf Trail. By offering a variety of recreational options, this area of the park system promotes outdoor healthy recreation options. The County aligns overall health as a path to achieving racial equity.</t>
  </si>
  <si>
    <t>03__YES__Yes, Page 219 of the most recent 5-YR CIP (2026-2030).</t>
  </si>
  <si>
    <t>03__YES__Category 2 = Addresses Assets anticipated to fail within the next 12 - 24 months__Deferred Maint issues addressed by project: The pavement condition rating is classified as “very poor,” reflecting a long-standing maintenance deficiency. The surface deterioration and uneven conditions has persisted for several years and now presents safety hazards for vehicles, cyclists, and pedestrians. In addition, the degraded pavement negatively impacts operational efficiency by increasing maintenance demands and limiting effective use of the facility.</t>
  </si>
  <si>
    <t>The scope of work includes planning and design of the Greenfield Cool Waters overflow parking lot near the service building, plus the Service Yard Lot. This includes 4 inches of asphalt pavement on stone base, concrete curb and gutter, concrete pavement, drainage and storm sewers, and other potential utility replacement under new pavement.  Storm water best management practices, green infrastructure, natural areas restoration and management shall be incorporated where applicable.  LED Lighting upgrades in Service Yard and parking lot. Evaluation of, and planning for power to serve future camera installations in conjunction with lighting upgrades to be included in scope. Potential Speed Table/Raised Pedestrian Crossing from Lot to cool waters.  Security Fence and Gates at Service Yard.</t>
  </si>
  <si>
    <t>The tennis courts at Brown Deer Park are in need of replacement and reprogramming. The existing tennis courts are currently unplayable and have been closed to the public due to safety concerns. The Department of Administrative Services, Architecture and Engineering Division rated the pavement on the tennis courts at Brown Deer Park a 22 (out of 100) in 2018. While the adjacent parking area was improved in 2022, the tennis courts are in poor condition. This project will replace the tennis courts with four dedicated pickleball and two tennis courts which can also be used for two pickleball courts.
Additional components of the project include new LED lighting around the courts, nets, windscreens, fencing, seating, and dual striping on the tennis courts to accommodate six total pickleball courts. Due to a lack of storage on the vicinity, portions of the tennis court are currently used for material and equipment storage by Parks operations. The project includes a new storage shed to meet site storage needs. 
Pavement Rating Index: 
80 - 100 =  Excellent
70 - 80   =  Very good
50 - 70   =  Good
30 - 50   =  Fair
20 - 30   = Poor
10 - 20   = Very Poor
  0 - 10   =  Failed</t>
  </si>
  <si>
    <t>YES__Construction will require seasonally appropriate conditions for pavement, fencing and painting.</t>
  </si>
  <si>
    <t>04__Primary Asset Zip Code: 53209__Total Pop Srvd: 44586__Minority Pop Srvd: 34776__Addresses Racial Equity by: The new pickleball and tennis courts will be available for use for all members of the community. Having an increased amount of courts will allow leagues to utilize the space. Providing more recreational opportunities furthers the County's goal of becoming the healthiest county in the state, thereby achieving racial equity.</t>
  </si>
  <si>
    <t>03__YES__Yes, Page 219 of the most recent 5-YR CIP (2026-2030). Also, page 145 of the adopted Park and Open Space Plan (Master Plan) identifies investment in existing recreation sites as a priority, specifically through Recommendation 2.1: Maintain and improve as necessary existing County-owned parks and outdoor recreation sites, including the resurfacing of tennis courts.</t>
  </si>
  <si>
    <t>The proposed project includes planning and design services for the replacement of the existing tennis courts, possible modifications to the existing LED lighting system, and installation of new ornamental fencing surrounding a proposed storage building.  A new storage building is proposed to accommodate equipment and supplies of court, in addition to the need for storage of equipment that is currently stored on the secured existing tennis court area.  Construction of the new tennis and pickleball courts may affect the adjacent frisbee golf course, and any impacts will be evaluated and designed during project development.  The project will incorporate sustainable material management practices where feasible.  Asphaltic concrete mixtures used for the surface and binder courses may contain salvaged or reclaimed asphalt pavement.  Existing asphalt pavement will be pulverized, regraded, and reused on-site as base material.</t>
  </si>
  <si>
    <t>6/24/26</t>
  </si>
  <si>
    <t>PF_WP075401_JACOBUS PARK SPRAYGROUND - PLAYGROUND.XLSM</t>
  </si>
  <si>
    <t>JACOBUS PARK SPRAYGROUND - PLAYGROUND</t>
  </si>
  <si>
    <t>The playground at Jacobus Park is a Class 1 playground and is one of the oldest playgrounds in the Milwaukee County Parks system, having been installed in 1997. Based on age and condition this playground is a high priority for playground replacement within the Milwaukee County Parks System (with a new Class 1 playground).  Milwaukee County Parks owns 111 playgrounds that have been averaging a useful life of approximately 23 years. Jacobus Park playground will have been installed 30 years ago in 2027. In order to keep pace with the rate at which facilities are aging out, Parks has set a goal of replacing 6 playgrounds per year and updating sites with exciting, up-to-date, accessible playgrounds that meet current safety standards and guidelines. Design of the playground will include an area for water spray toys, for summer heat relief.</t>
  </si>
  <si>
    <t>02__Primary Asset Zip Code: 53213__Total Pop Srvd: 26469__Minority Pop Srvd: 4159__Addresses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t>
  </si>
  <si>
    <t>03__YES__Refer to page 218 of the most recent 5-YR CIP (2026-2030).</t>
  </si>
  <si>
    <t>03__YES__Category 2 = Addresses Assets anticipated to fail within the next 12 - 24 months__Deferred Maint issues addressed by project: The Jacobus playground is approximately 7 years past the reasonable lifespan estimate of 23 years for playgrounds across the parks system.</t>
  </si>
  <si>
    <t>Playground design will incorporate an area for water spray elements for summer heat relief.</t>
  </si>
  <si>
    <t>01_Playground design will incorporate an area for water spray elements for summer heat relief.</t>
  </si>
  <si>
    <t>Full replacement of class-1 playground to ADA and current safety standards. Work to include all demo, installation, equipment, and supporting amenities for a new sprayground.</t>
  </si>
  <si>
    <t xml:space="preserve">The playground at Zablocki Park is a Class 2 playground and is one of the oldest playgrounds in the Milwaukee County Parks system, having been installed in 1999. Based on age and condition this playground is a high priority for playground replacement within the Milwaukee County Parks System (with a new Class 2 playground).  Milwaukee County Parks owns 111 playgrounds that have been averaging a useful life of approximately 23 years. Zablocki playground will have been installed 28 years ago in 2027. In order to keep pace with the rate at which facilities are aging out, Parks has set a goal of replacing 6 playgrounds per year and updating sites with exciting, up-to-date, accessible playgrounds that meet current safety standards and guidelines. </t>
  </si>
  <si>
    <t>03__Primary Asset Zip Code: 53221__Total Pop Srvd: 39560__Minority Pop Srvd: 16157__Addresses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t>
  </si>
  <si>
    <t>The main roadway in Grant Park is one of the poorest rated roadways in the park system, last rated 28/100, nearing a completely failed condition. In addition to everyday challenges this creates for users and staff, the road condition also makes maintenance tasks such as snowplowing and managing drainage systems very challenging. Parks staff indicates users have stopped driving in the correct travel lanes in order to avoid damaged sections of road, causing hazardous conditions. During the planning phase of this project Parks will also evaluate the parking area off the main road that formerly supported a picnic area within the park that has now been lost to erosion, and consider long-term need, sustainability, and coastline management guidelines. As is Parks practice, best management practices for storm water management and pavement reduction will be explored to the greatest extent possible.                               
                                                                                                                                                                                                                                                   Pavement Condition Index: 
80 - 100 = Excellent
70 - 80   =  Very good
50 - 70   =  Good
30 - 50   =  Poor                                                                                                                                                                                               20 - 30   =  Poor
10 - 20   =  Very Poor
  0 - 10   =  Failed</t>
  </si>
  <si>
    <t xml:space="preserve">02__YES__Annual financial impact includes: Recurring pothole repairs occur seasonally or at least annually. For example, in spring of 2024 staff spent $12,669 in materials and labor to fill potholes and repair the road for safe travel. </t>
  </si>
  <si>
    <t>YES__The design component can be completed year round. Construction will require seasonally appropriate conditions, as will vegetation establishment.</t>
  </si>
  <si>
    <t>02__Primary Asset Zip Code: 53172__Total Pop Srvd: 20795__Minority Pop Srvd: 3910__Addresses Racial Equity by: As a roadway segment that functions not only as part of the transportation network in the 53172 area, it also provides recreational connections for residents. An active and healthy resident base is aligned with the County's goal of achieving racial equity.</t>
  </si>
  <si>
    <t>03__YES__See Page 218 of 2026 adopted capital budget.</t>
  </si>
  <si>
    <t>The scope of work includes design for Grant Park's main roadway, starting at soccer field 4 intersection to the Hawthorne / Oak Creek Pkwy intersection. Also includes "GRA03” from west of triangle at Hawthorn Rd. Also may include crosswalk at GRA03 west edge. Project includes curb, gutter, signage and storm water sewers. Project also includes evaluating and possibly designing a long-tern sustainable solution for the parking area off the main road that formerly supported a picnic area, lost to erosion. This includes restoring that parking lot to turf. Storm water management and pavement reduction will be explored.</t>
  </si>
  <si>
    <t>4/24/26</t>
  </si>
  <si>
    <t>The Parks Department has over 400 buildings throughout the County, and roofing systems consist of a variety of type, condition, and age. In order to address a category of roofs at one time for efficiency in this deferred maintenance category, specific buildings in the south region of Milwaukee County have been prioritized for replacements due to their condition. These buildings include South Shore Pavilion, McCarty Pavilion/Pool Building, Zablocki Pavilion, Mitchell Pavilion, Sheridan Poolhouse, Scout Lake Pavilion, Grant Picnic Shelter - Area 5, Park Maintenance, Humboldt Service, Hales Corners Service. These facilities represent a mix of revenue-generating sites, high-use recreational amenities, and essential operational hubs where failing roofing systems pose risks of service disruptions and increased long-term repair costs, making timely replacement critical.</t>
  </si>
  <si>
    <t>03__Primary Asset Zip Code: Countywide__Total Pop Srvd: 928059__Minority Pop Srvd: 451291__Addresses Racial Equity by: By investing in buildings that serve the public, this project will sustain recreational assets that are relied upon by Milwaukee County residents. An active and healthy public aligns with the County's goal to achieve racial equity by becoming the healthiest County in the State of Wisconsin.</t>
  </si>
  <si>
    <t>03__YES__Yes, Page 218 of the most recent 5-YR CIP (2026-2030). Additionally, page 147 of the 2050 Park and Open Space Plan identifies the 25-Year Capital Improvements needed for County-owned Park and Open Space sites in Milwaukee County, including buildings, in Table 6.4</t>
  </si>
  <si>
    <t>The scope of work includes design and planning of several Parks' roofs. Design for removal and complete roof replacement at South Shore Pavilion, McCarty Pavilion/Pool Building, Zablocki Pavilion, Mitchell Pavilion, Sheridan Poolhouse, Scout Lake Pavilion, Grant Picnic Shelter - Area 5, Park Maintenance, Humboldt Service, and Hales Corners Service.</t>
  </si>
  <si>
    <t>WALSH, BRILL</t>
  </si>
  <si>
    <t>YES__https://milwaukeecountywi.sharepoint.com/:w:/r/sites/CapitalPlanning-Parks/_layouts/15/Doc.aspx?sourcedoc=%7B38B7DD65-DC9B-4354-8525-3EFA9DC4EA84%7D&amp;file=Project%20Charter%20WP079301_LaFollette%20Courts%20and%20Site.docx&amp;action=default&amp;mobileredirect=true&amp;DefaultItemOpen=1</t>
  </si>
  <si>
    <t>03__Primary Asset Zip Code: 53214__Total Pop Srvd: 34297__Minority Pop Srvd: 10588__Addresses Racial Equity by: A healthy population relies on outdoor recreational assets, which also improve overall quality of life in Milwaukee County. By becoming the healthiest county in the State, Milwaukee County can further its goal of achieving racial equity.</t>
  </si>
  <si>
    <t>03__YES__See Page 218 of the 2026 adopted budget.</t>
  </si>
  <si>
    <t>The scope of work includes design of 3 courts at LaFollette Park and hardscape near them. Part of hardscape will become a parking lot with entrance and exit. The remaining hardscape will become green space. The project will also include fencing, bleachers, benches, court amenities, and parking lot lighting.</t>
  </si>
  <si>
    <t>The Department of Administrative Services - Facilities Management Division, performs pavement ratings for County parking lots including evaluation of traffic volume, condition of pavement, overall riding comfort and drainage conditions. The asphalt condition assessment rating in 2024 for the Center Marina Parking lot was a 18/100 which indicates an extremely poor condition. There are 276 slips in Center Marina that use the Center Marina slip parking area. The Marina side of the lot has 243 spots currently. The north side of lot is divided, and provides 80 spots for public parking. During marina season, the slip tenants have gated access to enter and exit the parking lot, and therefore new gate control equipment will be needed to match the Phase 2 McKinley North lot. South Marina Parking lot gate access will also need to be upgraded so that all 3 parking lot access systems are the same. The project will reconstruct the pavement, wayfinding signage, monument signage, storm sewer, parking lot lighting system, and evaluate replacement/relocation of the comfort station within the lot. Project design is anticipated to include accommodation of complimentary uses to maximize utilization. Storm water best management practices and green infrastructure will be included to the extent site conditions and operational capacity warrants. Replacement of utilities such as sanitary sewers, water mains, storm sewers, and lighting, and fiber/communications services shall be coordinated with this project. Due to the size of the parking lot, it is likely that there will be a north and south phase of construction work, in order to assure marina slip users have appropriate access to parking. Separate sub-projects will be created for a NORTH (WP079602) phase and a SOUTH (WP079603) phase if needed.
Pavement Condition Index:
80 - 100 =  Excellent
70 - 80   =  Very good
50 - 70   =  Good
30 - 50   =  Poor
20 - 30   =  Fair                                                                                                                                                                                                                                                                                                                                                                                                                                                                                                           10 - 20   =  Very Poor
  0 - 10   =  Failed</t>
  </si>
  <si>
    <t>03__YES__Refer to page 218 in the 2026-2030 Adopted 5-YR Capital Plan. Additionally, page 150 of the adopted Park and Open Space plan identifies investment in facility needs to address deferred maintenance: "Recommendation 1.7: Refine and update cost estimates for meeting park and open space site and facility needs and addressing deferred maintenance."</t>
  </si>
  <si>
    <t>03__YES__Category 2 = Addresses Assets anticipated to fail within the next 12 - 24 months__Deferred Maint issues addressed by project: With a pavement rating of 18/100 when last inspected, the conditions of this parking lot is very poor, and patching is no longer an option; reconstruction is required. Pavement Condition Index:
80 - 100 = Excellent
70 - 80   =  Very good
50 - 70   =  Good
30 - 50   =  Poor
20 - 30   =  Fair                                                                                                                                                                                                                                                                                                                                                                                                                                                                                                          10 - 20   =  Very Poor; 0 - 10   = Failed</t>
  </si>
  <si>
    <t>The scope of work includes planning and design for a new parking lot. This design includes new pavement, base, sanitary, storm sewer, other utilities as needed, two gate access, railing, fence, dumpster enclosures, LED lighting and electrical, sidewalk, trees, and green infrastructure. Evaluation of, and planning for power to serve future camera installations in conjunction with lighting upgrades to be included in scope.</t>
  </si>
  <si>
    <t>Milwaukee County Parks completed a Northwest Side Trail Connections Plan in 2023, which serves as a focused addendum to the current Trails Network Plan. Through comprehensive public outreach, collaborations with invested stakeholders, and grant funding, this plan has yielded a list of recommended implementation strategies and projects to increase trail access in the northwest region of Milwaukee County. The Little Menomonee River Trail Extension is one such project, which provides connections between the soon-to-be built section of the Oak Leaf Trail in Kohl Park, Lichter Park, and Little Menomonee River Parkway. As a part of the design phase of work, site analysis will be conducted to evaluate the potential challenges with floodplain, wetlands, soil contamination, and major transportation arteries. Through creation of a full set of construction documents, this project will be advanced to a shovel-ready status. Additionally, approval of this capital request acknowledges, confirms, and aligns with County Ordinance 47.08, which addresses the protection of natural areas when considering new built infrastructure.</t>
  </si>
  <si>
    <t>YES__Seasonally-appropriate conditions will be required to conduct full site analysis with design.</t>
  </si>
  <si>
    <t>05__Primary Asset Zip Code: 53224__Total Pop Srvd: 20786__Minority Pop Srvd: 16353__Addresses Racial Equity by: Little Menomonee River Parkway scores 8 out of 10 on the Milwaukee County Parks Equity Index, demonstrating a high equity need. The Oak Leaf Trail is one of the most popular amenities in Milwaukee County. Parks is committed to providing off-road recreation trails to complete an interconnected, countywide system for transportation and recreation. The OLT connects with state, county and local trails within the greater Milwaukee Metropolitan area including the Henry Aaron State Trail and the Ozaukee Interurban Trail. It is free to use and designed to be universally accessible. By expanding access to safe, high-quality trails, this project supports Milwaukee County’s goal of becoming the healthiest county by advancing racial equity in park access and services.</t>
  </si>
  <si>
    <t>03__YES__Yes, Page 217 of the most recent 5-YR CIP (2026-2030) and Page 1 of the 3-Year Strategic Plan; File Uploaded as SD_WP082401_Parks Strategic Plan. The Parks Department has identified a Strategic Objective of Invigorating the Community's Health and Wellness to Heighten the Quality of Life. Priority actions include expanding the trail system with a focus on sustainable maintenance and maximum usage, as well as prioritizing healthy activity through capital planning and investments.</t>
  </si>
  <si>
    <t>The scope of work includes a design of a paved bike path connection near the Little Menomonee River from Bradley Rd. to near County Line Rd. Work includes site analysis to evaluate the potential challenges with floodplain, wetlands, soil contamination, and major transportation arteries. Evaluate the condition of an existing pedestrian bridge and determine if repairs or replacement is needed. Consider the addition of 2 pedestrian / bike bridges if trail were to cross Little Menomonee River. Consider if bridge needed at highway 41/rail road.  Site survey to occur once preliminary path alignment has been determined. Develop construction plan set along with documentation needed to proceed to construction the following years.</t>
  </si>
  <si>
    <t>Milwaukee County has concrete stairways and hardscape throughout the County Parks system that are in poor condition and have deteriorated due to age, weather, salting, erosion, and ground movement. Stairways have a higher fall risk than most flat pavement, and stairs in poor condition can create a public safety hazard. This project highlights the prioritized concrete stairways across the County, including the main stairs at Caesar Park leading to the Milwaukee River access, the Lake Park grand staircase, and stairs througout Pulaski Milwaukee Park leading to the Kinnickinnic River walking paths and recreational amenities. The scope of work includes an engineering evaluation of the concrete stairway conditions at Caesar, Lake and Pulaski Milwaukee Parks, and complete design solutions to safely rehabilitate and/or replace these deteriorated stairways.</t>
  </si>
  <si>
    <t>YES__The design component can be completed year round. Construction and any associated site restoration is seasonally dependent.</t>
  </si>
  <si>
    <t xml:space="preserve">03__Primary Asset Zip Code: Countywide__Total Pop Srvd: 939489__Minority Pop Srvd: 451291__Addresses Racial Equity by: Through meeting the needs of persons of all abilities, Parks will be making positive strides to achieve equity goals. </t>
  </si>
  <si>
    <t>03__YES__Refer to page 217 of the most recent 5-YR CIP (2026-2030). Additionally, Page 150 of the adopted Park and Open Space Plan (Master Plan) identifies investment in facility needs to address deferred maintenance: "Recommendation 1.7: Refine and update cost estimates for meeting park and open space site and facility needs and addressing deferred maintenance."</t>
  </si>
  <si>
    <t xml:space="preserve">The scope of work includes an engineering evaluation of the concrete stairway conditions at Caesar Park (entrance to bridge area), Lake Park (historical Grand Staircase) and, Pulaski Milwaukee Park (various areas not completed in previous projects). Complete design solutions to safely rehabilitate and/or replace these deteriorated stairways. This may include immediate adjacent systems such as pavers, landscaping, railings, electrical, and other utilities. </t>
  </si>
  <si>
    <t>Parks has conducted a systemwide Aquatic Study, adopted as File 25-549, to evaluate a long-range plan for aquatic features within Milwaukee County Parks. Through this analysis it has been determined that the age and distribution of wading pools in the County is not fully serving the recreational needs of park users and is financially unsustainable. Where pool service areas are in close proximity and offer redundant services, Parks seeks to decommission 3 wading pools. Where wading pools are in locations within the County that offer heat relief and summer recreation without overlapping other aquatic facility service areas, Parks seeks to convert 2 wading pools to flow-through splashpads. Assumed sites for conversion to a new amenity type include Humboldt Park and Rainbow Park.</t>
  </si>
  <si>
    <t>YES__Please provide a brief listing of options/alternatives researched and why the option your are requesting for this Cost Est is the best alternative:  As a part of Milwaukee County Parks' Aquatics Study, various aspects of the aquatics offerings that are a part of the Parks's system were evaluated and compared. See Aquatic Study report in File 25-549.</t>
  </si>
  <si>
    <t>03__Primary Asset Zip Code: Countywide__Total Pop Srvd: 939489__Minority Pop Srvd: 488198__Addresses Racial Equity by: Aquatic features in Milwaukee County are amenities that are relied upon by park users for recreational opportunities as well as for heat relief. Providing these opportunities is one way in which Milwaukee County provides spaces for physical and emotional health, and works towards the County's goal of becoming the healthiest county in the State.</t>
  </si>
  <si>
    <t>03__YES__See page 217 of the 2026 adopted budget.</t>
  </si>
  <si>
    <t>03__YES__Category 2 = Addresses Assets anticipated to fail within the next 12 - 24 months__Deferred Maint issues addressed by project: Wading pool facilities across the county are decades old and require regular maintenance to run efficiently and meet State pool code. Decommisioning and/or conversion will reduce this burden.</t>
  </si>
  <si>
    <t xml:space="preserve">The scope of work includes construction to decommissioning 3 wading pools, removing concrete, pipings, pumps etc. Site restoration as needed, including seeding. 3 sites.
The scope of work also includes design to converting 2 wading pools to flow-through splashpads. Work includes demo, eletrical, plumbing, site restoration. 2 sites. 5 sites total. </t>
  </si>
  <si>
    <t>TOOMASH/ BRILL</t>
  </si>
  <si>
    <t>The Root River Parkway provides vehicular access along the Root River as well as connections to popular recreational facilities located in Greenfield Park including the Greenfield Park Golf Course and the Cool Waters family aquatic center. This stretch of Root River Parkway includes both the east side of the river from W Lincoln Avenue to W Oklahoma Avenue/W National Avenue, and the west side from S 124th Street to W Morgan Avenue. Root River Parkway has reached the end of its useful life. The pavement was most recently rated in 2025 and includes sections rated 22/100, 28/100, 36/100, and 36/100. It is extremely deteriorated and requires regular patch repair work and traffic control for stormwater flooding in order to remain open to users. In addition to the deteriorated pavement, the parkway requires reconstruction of the storm sewer and roadway lighting systems. Replacement of municipal utilities such as sanitary sewers, water mains, storm sewers and lighting will be coordinated with this project. Traffic calming measures, stormwater best management practices, green infrastructure, natural areas restoration and management, pavement reduction, and connections to adjoining roadways will be evaluated in the reconstruction design plans.
Pavement Condition Index:
80 - 100 = Excellent
70 - 80   =  Very good
50 - 70   =  Good
30 - 50   =  Fair
20 - 30   =  Poor                                                                                                                                                                                                                                                                                                                                                                                                                                                                                                        10 - 20   =  Very Poor
  0 - 10   =  Failed</t>
  </si>
  <si>
    <t>YES__A&amp;E Project Charter https://milwaukeecountywi.sharepoint.com/:f:/s/CapitalPlanning-Parks/IgBJeba5bDZpSZfpnQoB818AAc6ku-kvVVtKFCwHvl2CZJs?e=WcRerA</t>
  </si>
  <si>
    <t>YES__The design component can be completed year round. Construction of asphaltic pavement and vegetation establishment will require seasonally appropriate conditions.</t>
  </si>
  <si>
    <t>02__Primary Asset Zip Code: 53227__Total Pop Srvd: 23310__Minority Pop Srvd: 5483__Addresses Racial Equity by: As a roadway segment that functions not only as part of the transportation network in the 53227 area, it also provides recreational connections to residents. An active and healthy resident base is aligned with the County's goal of achieving racial equity.</t>
  </si>
  <si>
    <t>03__YES__Refer to page 219 of the most recent 5-YR CIP (2026-2030).</t>
  </si>
  <si>
    <t>The scope of work includes planning and design for replacement of Root River Parkway (west and east) between W Morgan Ave to W Lincoln Ave, including 4 inches of asphalt pavement on 10 inches of stone base, concrete curb and gutter, LED lighting, drainage and storm sewers, and other potential utility replacement under new pavement. Storm water best management practices, green infrastructure, natural areas restoration and management shall be incorporated where applicable. Lighting will be replaced with LED fixtures. Asphaltic concrete mixes used for surface course and binder course may contain salvaged or reclaimed asphaltic material. Base course will also contain reclaimed base material.</t>
  </si>
  <si>
    <t>PF_WP046801_SPORTS COMPLEX MUA.XLSM</t>
  </si>
  <si>
    <t>WP046801</t>
  </si>
  <si>
    <t>SPORTS COMPLEX MUA</t>
  </si>
  <si>
    <t xml:space="preserve">sarah.toomsen@milwaukeecountywi.gov </t>
  </si>
  <si>
    <t>The Milwaukee County Sports Complex is a critical hub for recreation on the south side of the County. The existing HVAC system is nearing the end of its useful life. Presently, there are nine Rooftop units (RTUs) at the complex and up to six of them require replacement immediately or in the next 18-24 months. There are four units which serve the main fieldhouse. Of those, only one is fully operable with another functioning at reduced capacity. The remaining five units serve the other occupied areas of the building and consist of both heat and air conditioning units. One was replaced in 2024 at a cost of $27,000. Two are greater than 10 years old, and the remaining two are intermittently functioning. Replacement parts are rare and exceedingly expensive, and the system regularly requires maintenance attention. Planning is complete, and construction documents have reached the 90% design stage.</t>
  </si>
  <si>
    <t>NO__Please provide an explanation of why alternative options were not researched:  As an existing system, replacement is the only appropriate option.</t>
  </si>
  <si>
    <t xml:space="preserve">02__YES__Annual financial impact includes: Parks spent operating funding in the amount of $1,041 for replacement parts, began disassembling non-functioning units at the facility for additional repair parts and replaced an entire unit from major maintenance funding at an expense of $27,000. </t>
  </si>
  <si>
    <t>YES__AE Charter; SD_WP046801-Sports Complex MUA Charter  https://milwaukeecountywi.sharepoint.com/:f:/r/sites/CapitalPlanning-Parks/Shared%20Documents/Parks/WP046801-Sports%20Complex%20MUA%20Replacements.xlsx?d=w6d596443ade14031932086af5cce9822&amp;csf=1&amp;web=1&amp;e=6rafrz</t>
  </si>
  <si>
    <t xml:space="preserve">05__Safety-Risk Issue(s) Addressed:  The sports complex satisfies a health and recreation need during the winter months of the year and unit failures would prevent use or cause overheating of users. The Sports Complex also serves as an emergency  evacuation location for the City of Franklin and the CRC. </t>
  </si>
  <si>
    <t>02__Primary Asset Zip Code: 53132__Total Pop Srvd: 36166__Minority Pop Srvd: 7475__Addresses Racial Equity by: Upgrading essential equipment at the Sports Complex, where 53% of attendees identified as minorities in 2025, supports equitable access to safe, reliable park facilities and advances the County’s goal of becoming the healthiest county by promoting racial equity.</t>
  </si>
  <si>
    <t>03__YES__Yes, Page 226 of the most recent 5-Year CIP (2026-2030).</t>
  </si>
  <si>
    <t xml:space="preserve">05__YES__Category 1 = Immediately Addresses Failing Assets__Deferred Maint issues addressed by project: The building is in a negative pressure zone because two units are completely inoperable which caused a plumbing freeze this winter. Temperature can barely hold in the 60s due to down units, and electrical heaters were required to supplement the lack of adequate heating ability. </t>
  </si>
  <si>
    <t>6000 W. Ryan Road</t>
  </si>
  <si>
    <t>The sports complex is a site utilized via agreement with the Office of Emergency Management for emergency events (May 2024 cycle)</t>
  </si>
  <si>
    <t>01_The sports complex is a site utilized via agreement with the Office of Emergency Management for emergency events (May 2024 cycle)</t>
  </si>
  <si>
    <t xml:space="preserve"> The scope of work includes construction to replacement of the existing HVAC system in the Sports Complex Facility. Replace nine (9) Roof Top Units units and related systems- electrical, controls, piping, ductwork, possible abatement, etc. New HVAC equipment will incorporate the latest Standards and Guidelines currently offered by ASHRAE that include the current energy efficiency and sustainability provisions. Includes site investigation to confirm MUA locations. </t>
  </si>
  <si>
    <t>4/27/26</t>
  </si>
  <si>
    <t>The 2022 Adopted budget provided planning and design funding ($332,757) for WP054501-Whitnall Golf Course Irrigation which included a scope of replacing the single row irrigation system, refurbishing the pump system, new golf features, and the relocations of greens for safety. 
Adopted County Board File #22-592 allocated American Rescue Plan Act (ARPA) funding ($6,435,000) for WY012305-Parks Golf Course Irrigation and Cart Path Construction to replace the irrigation systems at Lake, Warnimont, Noyes and Zablocki golf courses and install cart paths at Whitnall and Dretzka golf courses.  Due to the timeline of ARPA requirements and the funding status of the proposed county capital project at Whitnall, combining the two efforts was no longer feasible. As a result, Parks requested a re-direction of the funds intended for the Whitnall cart paths towards additional golf infrastructure that addresses capital projects, deferred maintenance, or revenue generation (adopted County Board File #22-950). A portion of the funding intended for cart paths at Whitnall ($247,400) was utilized to replace the primary pump for irrigation at Whitnall. 
This capital project funding request phase includes construction for holes 10-18 for the replacement of existing and addition of new irrigation lines, golf cart paths (design completed as part of capital project WY012305) and relocations and improvements of tees, bunkers and greens. Approval of this capital request acknowledges and confirms alignment with County Ordinance 47.08, which addresses the protection of natural areas when considering new built infrastructure.
A second construction funding request is anticipated in a future budget cycle for holes 1-9 and will include for the replacement of existing and addition of new irrigation lines, golf cart paths and relocations and improvements of tees, bunkers and greens.</t>
  </si>
  <si>
    <t>02__YES__Annual financial impact includes: Adding golf cart paths and a driving range would significantly increase operating revenue while decreasing major maintenance expenditures. A 2019 comparison between Oakwood Golf Course which has cart paths and Whitnall Golf Course which does not have cart paths showed that despite similar total rounds played (28,985 vs. 28,347) Oakwood was able to produce seventy-one thousand more dollars in revenue due to the ability to offer golf cart rental. In 2019 the golf season was 211 days long. That same year there were over 60 instances where Oakwood was able to accommodate carts and Whitnall was not (29%). The difference is due to the weather and turf conditions, if there is no cart path and the course is wet then carts cannot be rented. If there are cart paths, golf carts can be rented despite adverse weather and poor course conditions. When utilizing only cart revenue data, adding 50 days of golf cart rentals at Whitnall and Dretzka golf courses would yield $110,000 in new revenue each year, notwithstanding additional rounds played or food and beverage sales.</t>
  </si>
  <si>
    <t>02__Primary Asset Zip Code: 53132__Total Pop Srvd: 36166__Minority Pop Srvd: 7475__Addresses Racial Equity by: By improving the recreational opportunities available to County residents, Parks continues to promote healthy active lifestyles. This initiative aligns with the County mission to achieve racial equity by becoming the healthiest county in the state.</t>
  </si>
  <si>
    <t>03__YES__Refer to Page 219 of the most recent adopted 5-YR CIP (2026-2030).</t>
  </si>
  <si>
    <t>The scope of work includes construction to reconstruct the Whitnall golf course: modify and enhance selected greens, tees, fairway, bunkers, and new irrigation. Construction will be broken into three phases over the course of three golf seasons in order to keep 9 holes open through construction.</t>
  </si>
  <si>
    <t>The scope of work includes phase 2  and 3 of construction. Phase 2 includes constructing the other 9 holes. Phase 3 is constructing the golf cart paths.</t>
  </si>
  <si>
    <t>The electrical equipment at Dretzka Park has exceeded its useful life of more than 50 years and requires urgent replacement. The site has experienced a leaking transformer, and high-voltage fuses on We Energies poles are blowing more frequently resulting in an increase in power outages. Staff is unable to safely work on the existing equipment because of non-compliant clearances. The high voltage utility service is routed throughout much of the park, increasing both the complexity and safety risk of the existing infrastructure. System failure could cause serious injury along with fire hazards, groundwater contamination and soil pollution. In addition, the more frequent power outages affects the entire site including the service yard, golf club and irrigation pump. Not only is this a safety hazard, but it also affects revenue from golf as golf operations are fully impacted by these unpredictable outages.
This infrastructure is comparable to the former electrical system at the courthouse, which was replaced following a fire in 2013. The current system is considered potentially critical. Parks Department has been proactively addressing similar high-risk, high-voltage infrastructure across the system, with completed or ongoing projects at McCarty, Smith, King, and Sheridan Parks. 
The proposed scope of work includes a comprehensive electrical system upgrade, including demolition of existing high-voltage equipment, installation of new utility service from WE Energies, and replacement of all aging electrical panels. Planning is complete, and construction documents have reached the 90% design stage.</t>
  </si>
  <si>
    <t xml:space="preserve">02__YES__Annual financial impact includes: Parks spent ~$60k out of operation funds for the Chalet. The site is experiencing an increase in electrical outages. These outages impact revenue from golf due to the entire site being offline when power outages occur. </t>
  </si>
  <si>
    <t xml:space="preserve">YES__https://milwaukeecountywi.sharepoint.com/:f:/r/sites/CapitalPlanning-Parks/Shared%20Documents/Parks/Funded/WP0566%20Dretzka%20Eliminate%20High%20Voltage?csf=1&amp;web=1&amp;e=FoBkLJ </t>
  </si>
  <si>
    <t xml:space="preserve">10__Safety-Risk Issue(s) Addressed:  Site has experienced leaking transformer. There has been an increase in power outages to the site. The high voltage fuses on the WE Energies poles are increasing blowing. Staff is unable to safely work on the existing equipment because of non-compliant clearances. System failure could cause serious injury along with fire hazards, groundwater contamination and soil pollution. This infrastructure is comparable to the former electrical system at the courthouse, which was replaced following a fire in 2013. </t>
  </si>
  <si>
    <t>05__Primary Asset Zip Code: 53224__Total Pop Srvd: 20786__Minority Pop Srvd: 16353__Addresses Racial Equity by: Dretzka Park has a Park Equity Index Score of 8 out of 10, demonstrating a high equity need. Upgrading essential electrical infrastructure at Dretzka Park supports equitable access to safe, reliable park facilities and advances the County’s goal of becoming the healthiest county by achieving racial equity.</t>
  </si>
  <si>
    <t>03__YES__Category 2 = Addresses Assets anticipated to fail within the next 12 - 24 months__Deferred Maint issues addressed by project: The current high-voltage electrical system at Dretzka Park reflects substantial deferred maintenance, as it is well beyond its 50+ year useful life and no longer reliable. The increasing frequency of outages suggests an underlying problem within the park’s electrical system. Comprehensive replacement is the safest and most cost-effective solution.</t>
  </si>
  <si>
    <t xml:space="preserve">The scope of work includes upgrading the electrical service at various Dretzka locations.  Includes demolition of the high voltage equipment and installation of new WE Engergies services with replacement of all the outdated panels. </t>
  </si>
  <si>
    <t>Milwaukee County Parks has over 35 service yard locations which house equipment, staff, and vehicles for operating and maintaining the over 15,000 acres of parkland, facilities, and assets. The layout, capacity, and efficiency of each location varies greatly according to the size of the park and the number of ancillary parks served by the service yard. According to data from VFA (facility assessment/inventory system), the average age of Park service yard buildings is 62 years, and the Facility Condition Index (FCI) score is .27 (Fair). The Washington Park Service Yard has an FCI of 0.31. Design funding was included in the 2022 Adopted Capital Budget and has met the required 90% design completion threshold for a construction funding request.  This project will construct a new 16,000 sq ft service building with site improvements for vehicular circulation, stormwater best practices, bulk material storage, fueling components, refuse management, and a rooftop photovoltaic system. Plans have been prepared as a part of the 2022 capital allocation, and phasing may be possible. Project delay may mean building code changes which would require plan updates at the time of fund allocation.
Facility Condition Index:
.10 or less        =   Excellent
.11 - .20            =   Good
.21 - .40            =   Fair
.41 - .60            =   Poor
.61 or greater  =   Deficient</t>
  </si>
  <si>
    <t xml:space="preserve">02__YES__Annual financial impact includes: This service yard is 60 years old, and requires consistent repairs. Building systems are not efficient and have an opportunity to improve energy costs, emissions, and reduce footprint of total buildings as well as improvements to operational efficiency. </t>
  </si>
  <si>
    <t>04__Primary Asset Zip Code: 53208__Total Pop Srvd: 29644__Minority Pop Srvd: 20499__Addresses Racial Equity by: The Washington Park service yard serves a total of 8 parks on Milwaukee's near northwest side. This is an area in the county with some of the highest equity need scores, and this operational facility supports the safe function of public open spaces. This makes Washington Park and its service yard directly tied to the county's mission to achieve racial equity by becoming the healthiest county in the state.</t>
  </si>
  <si>
    <t>03__YES__See page 219 of the 2026 adopted budget.</t>
  </si>
  <si>
    <t>SAICHEK, CONCORD, BRILL</t>
  </si>
  <si>
    <t>PF_WP068201_WHITNALL CLUBHOUSE HVAC RPLCMNT AND KITCHEN-BATHROOM IMPRVS.XLSM</t>
  </si>
  <si>
    <t>WHITNALL CLUBHOUSE HVAC RPLCMNT AND KITCHEN-BATHROOM IMPRVS</t>
  </si>
  <si>
    <t>02__Primary Asset Zip Code: 53132__Total Pop Srvd: 36166__Minority Pop Srvd: 7475__Addresses Racial Equity by: Through meeting the needs of persons of all abilities, Parks will be making positive strides to achieve equity goals. This detailed assessment of existing conditions will help correct building deficiencies and achieve equitable goals.</t>
  </si>
  <si>
    <t xml:space="preserve">The scope of work includes construction for Whitnall Park Clubhouse's HVAC system that supplies the kitchen and dining. With the HVAC, this includes major kitchen upgrades with ADA access ramps and a new ADA accessible bathroom. HVAC controls with IMSD are also included. An administrative approriation transfer will be performed to align bond and non-bond eligible project components into appropriate sub-projects. </t>
  </si>
  <si>
    <t>PF_WP070501 COOL WATERS HEATERS.XLSM</t>
  </si>
  <si>
    <t>02__Primary Asset Zip Code: 53227__Total Pop Srvd: 939489__Minority Pop Srvd: 451291__Addresses Racial Equity by: Cool Waters is a countywide asset that is available to all residents in Milwaukee and the region. Based on 2020 census numbers, and applying the fact that Milwaukee County has a non-white population rate of 48%, it is evident that a large minority population is served by this aquatic feature. By providing affordable access to recreational swimming assets as well as heat relief, Milwaukee County Parks is providing services to all residents in a manner that includes equity goals for recreational access.</t>
  </si>
  <si>
    <t>03__YES__Page 219 of the adopted 2026 budget.</t>
  </si>
  <si>
    <t>As one of the few large-scale waterparks in the County, Cool Waters offers an important heat relief site for residents.</t>
  </si>
  <si>
    <t>01_As one of the few large-scale waterparks in the County, Cool Waters offers an important heat relief site for residents.</t>
  </si>
  <si>
    <t>The scope of work includes construction to install a double wall heat exchanger and two new boilers. This includes associated systems such as plumbing and electrical: duct work, piping, pumps, transformer upgrade, valves, etc.</t>
  </si>
  <si>
    <t>The Schulz Aquatic Center at Lincoln Park is one of the Parks System's swimming sites and offers tube and body water slides, a lazy river, spray jets and bucket dump, as well as swimming and water basketball in the leisure pool. Many of the pool's grates have reached the end of their useful life and are beginning to fail. Work necessary at the pool site includes but is not limited to templating of the pool for replacement grating, removal of the existing grating system, removal of the waterline tile, replacement of the existing mud bed around the perimeter of the pool, sealing of the inside of the gutter with cementitious waterproofing compound, installation of new waterline tile and depth markers, installation of new grating system, caulking of the deck joint at the back of the grating, supplying a custom grating system: white, 1” thick, 20” nominal width, competition flow style with slot running parallel to the pool wall with custom handhold including the following components: straight panels, radius panels, corner panels, and installation of hardware for a concrete gutter. Design for this solution was completed in 2025.</t>
  </si>
  <si>
    <t>04__Primary Asset Zip Code: 53209__Total Pop Srvd: 939489__Minority Pop Srvd: 451291__Addresses Racial Equity by: Schulz Aquatic Center is a countywide asset that is available to all residents in Milwaukee and the region. Based on 2020 census numbers, and applying the fact that Milwaukee County has a non-white population rate of 48%, it is evident that a large minority population is served by this aquatic feature. By providing affordable access to recreational swimming assets as well as heat relief, Milwaukee County Parks is providing services to all residents in a manner that includes equity goals for recreational access.</t>
  </si>
  <si>
    <t>03__YES__See page 219 of the most recent 5-YR CIP (2026-2030).</t>
  </si>
  <si>
    <t>As one of very few water park options in the County, Schulz Aquatic provides important heat relief for residents in summer months.</t>
  </si>
  <si>
    <t>01_As one of very few water park options in the County, Schulz Aquatic provides important heat relief for residents in summer months.</t>
  </si>
  <si>
    <t>The scope of work includes construction to replace the pool grates, repair the concrete pool gutter, including applying a waterproofing pool gutter coating, and replacing tile with a quartz aggregate finish.</t>
  </si>
  <si>
    <t>The electric utility service for the Greenfield Park mechanical buildling that suports the Cool Waters pool is high voltage. This system is similar to the former electrical service at the courthouse which was replaced after a fire in 2013. The high voltage equipment is past its useful life and replacement parts are difficult to obtain. The service is rated as potentially critical, and the Parks department has been attempting to replace high voltage connections to facilities throughout the system with projects at McCarty, Smith, King, Dretzka, and Sheridan parks. Updates to the high voltage service will remove a safety hazard. The scope of work includes construction and installation for the removal of the old high voltage system and installation of the WE-Energies power system. Planning and 90% design plans for construction have been completed.</t>
  </si>
  <si>
    <t xml:space="preserve">NO__Please provide an explanation of why alternative options were not researched:  Due to the age and condition of the Greenfield Park high voltage system, updating, eliminating and replacing the current system is the safest and most cost effective option. </t>
  </si>
  <si>
    <t>02__YES__Annual financial impact includes: Potential revenue loss to Cool Waters and park services if electrical goes out.</t>
  </si>
  <si>
    <t xml:space="preserve">10__Safety-Risk Issue(s) Addressed:  High voltage safety risk. Equipmental can more likely blow / electrical / fire when in use or worked on. High voltage systems include oil. Often these are in confidened space. Environmental leak risk. </t>
  </si>
  <si>
    <t xml:space="preserve">03__Primary Asset Zip Code: 53214__Total Pop Srvd: 23310__Minority Pop Srvd: 5483__Addresses Racial Equity by: By eliminating and replacing outdated electrical service to this area, this project ensures that service to recreational amenities remains safe and reliable, aligning with Milwaukee County's goal of achieving racial equity for residents by improving health outcomes. </t>
  </si>
  <si>
    <t>03__YES__Category 2 = Addresses Assets anticipated to fail within the next 12 - 24 months__Deferred Maint issues addressed by project: The current Greenfield Park high voltage system is outdated and ineffective. The high voltage equipment is past its useful life and replacement parts are difficult to obtain. Updating, eliminating and replacing the current system is the safest and most cost effective option.</t>
  </si>
  <si>
    <t>BRILL, ANDY TRAN</t>
  </si>
  <si>
    <t>Simmons Field and the two adjacent baseball fields lighting is many years beyond its useful life and past reasonable repair. The high voltage cabinet feeding the field is unreliable, cumbersome to maintain, and currently fed by means other than WE-Energies (City of Milwaukee). The light fixtures in place are of high energy consumption and the cords feeding the lights on top of the poles are UV rotted to a point of bare copper. These popular fields have therefore been subject to many years with random outages. The field lighting is maintained by the City of Milwaukee’s Bureau of Electrical Services, and Milwaukee County is billed for their service. In previous years the City has stated that a rewire of the poles would be needed to remedy these ongoing issues. The City does not have the manpower to devote such a timely repair and suggest that funding be procured to source necessary work. Incidental site improvements related to lighting upgrades will be a part of this project, which has completed design as a result of 2023 capital funding.</t>
  </si>
  <si>
    <t>04__Primary Asset Zip Code: 53215__Total Pop Srvd: 59359__Minority Pop Srvd: 42427__Addresses Racial Equity by: Simmons Fields are heavily utilized by members of the community and is located in a diverse region of the county. By eliminating and replacing outdated electrical service and distribution in this area, this project aligns with Milwaukee County's goal of achieving racial equity for residents by providing safe and reliable recreational amenities that support positive health outcomes.</t>
  </si>
  <si>
    <t xml:space="preserve">03__YES__Yes, Page 219 of the most recent 5-YR CIP (2026-2030). </t>
  </si>
  <si>
    <t xml:space="preserve">03__YES__Category 2 = Addresses Assets anticipated to fail within the next 12 - 24 months__Deferred Maint issues addressed by project: The lighting system at Simmons Fields is outdated and suffers from routine outages.The field lighting is maintained by the City of Milwaukee’s Bureau of Electrical Services, and Milwaukee County is billed for their service. In previous years, the City has stated that a rewire of the poles would be needed to remedy these ongoing issues. </t>
  </si>
  <si>
    <t>The scope of work includes removal and replacement of the existing electrical distribution, light poles, installation of new WE-Energies service, installation of new LED lighting system and distribution, and scoreboards. Also includes site restoration as needed. May also include camera installations in conjunction with lighting upgrades.</t>
  </si>
  <si>
    <t>Scout Lake is a 64.3-acre park located in the City of Greendale. The parking lot has a condition rating of 26/100 based on 2025 pavement assessments. Despite repeated patching and stone repairs by Parks Operational staff, the parking lot continues to degrade due to poor drainage and the site's slope. These remedies wash out onto the adjoining pedestrian path, creating hazardous conditions. Additionally, the pathway around the lake is also deteriorating, with a condition rating of 36/100. The park features an accessible fishing pier, accessible from both the parking lot and the pathway. However, the failing pavement has resulted in loose stone along the park's paths, posing a hazard to pedestrians using the pathways to walk around the lake or access the fishing pier. Ninety percent (90%) design plans have been completed for project implementation. This capital request is for the construction phase of the project to address these issues. 
Pavement Rating Index: 
80 - 100 =  Excellent
70 - 80   =  Very good
50 - 70   =  Good
30 - 50   =  Fair
20 - 30   = Poor
10 - 20   =  Very Poor
  0 - 10   =  Failed</t>
  </si>
  <si>
    <t>YES__A&amp;E Project charter https://milwaukeecountywi.sharepoint.com/:w:/r/sites/CapitalPlanning-Parks/_layouts/15/Doc.aspx?sourcedoc=%7B282EE0BA-2ECD-4D40-B517-91AB2A24815D%7D&amp;file=Project%20Charter%20WP079001%20Scout%20Lake%20Parking%20Lot.docx&amp;action=default&amp;mobileredirect=true&amp;isSPOFile=1&amp;ovuser=ab0c01f6-19e5-4e29-9dab-4d03f82b6495%2CSarah.Toomsen%40milwaukeecountywi.gov&amp;clickparams=eyJBcHBOYW1lIjoiVGVhbXMtRGVza3RvcCIsIkFwcFZlcnNpb24iOiI0OS8yNTAzMDIwMTAxMCIsIkhhc0ZlZGVyYXRlZFVzZXIiOmZhbHNlfQ%3D%3D</t>
  </si>
  <si>
    <t>02__Primary Asset Zip Code: 53129__Total Pop Srvd: 14793__Minority Pop Srvd: 2246__Addresses Racial Equity by: Scout Lake is available for use for all members of the community. A healthy population relies on outdoor recreational assets, which also improve overall quality of life in Milwaukee County. By becoming the healthiest county in the State, Milwaukee County can further its goal of achieving racial equity.</t>
  </si>
  <si>
    <t xml:space="preserve">03__YES__Refer to page 218 of the most recent 5-YR CIP (2026-2030). Additionally, Page 146 of the adopted Park and Open Space Plan (2050 Plan) identifies investment in facility needs to address deferred maintenance: Recommendation 2.2: Refine and update cost estimates for meeting park and open space site and facility needs and addressing deferred maintenance. </t>
  </si>
  <si>
    <t>PF_WP065801_CURRIE PARK REPLACE PARKING LOT AND CART PATH IMPROVEMENTS.XLSM</t>
  </si>
  <si>
    <t>WP065801</t>
  </si>
  <si>
    <t>CURRIE PARK REPLACE PARKING LOT AND CART PATH IMPROVEMENTS</t>
  </si>
  <si>
    <t xml:space="preserve">Currie Golf Course is a popular recreational asset that generates revenue for the Parks System.  The existing parking lot that serves the course has a rating of 28/100, indicating the need for a full reconstruction. Previous County budget allocations have funded a design solution that evaluates pavement reduction, utility impacts, course efficiency, and user experience. Existing handicap parking has been relocated to accommodate users of all needs appropriately. The course will also benefit from a new continuous ashpalt cart path through the 18-hole golf course, keeping it on par with other like facilities. Parks has made other successful efforts to introduce cart paths which helps attract large events, expands dates motor carts can run and is appreciated by users. Course impacts will be mitigated as required for project elements that are within the project limits to ensure playability and course success.
This is a wet, low lying course and flooding is common. Cart restrictions leads to a reduction in revenue as golfers, and organized golf outings, that require carts seek out other courses. Adding a continuous paved cart path throughout the course allows the course to remain open more often.  </t>
  </si>
  <si>
    <t>YES__Alternative solutions would maintain existing conditions, which are subpar.  Alternative solutions would maintain existing conditions, which are subpar.</t>
  </si>
  <si>
    <t>00__NO__Annual financial impact includes: As an existing golf course with seasonal operations, costs are expected to be the same for this site.</t>
  </si>
  <si>
    <t>YES__https://milwaukeecountywi.sharepoint.com/:w:/r/sites/CapitalPlanning-Parks/_layouts/15/Doc.aspx?sourcedoc=%7B702AA70A-96ED-4C17-8D7D-C1971000F07E%7D&amp;file=WP0658%20Currie%20Golf%20Carts%20Path%20%26%20Currie%20Golf%20Parking%20Lot%20and%20Road.20191113.docx&amp;action=default&amp;mobileredirect=true&amp;DefaultItemOpen=1</t>
  </si>
  <si>
    <t>YES__Construction should take into account seasonal conditions required for construction and restoration.</t>
  </si>
  <si>
    <t>03__Primary Asset Zip Code: 53222__Total Pop Srvd: 25422__Minority Pop Srvd: 11103__Addresses Racial Equity by: Golf is a popular recreational activity for all residents of Milwaukee County, and provides an opportunity for investment in active recreation as a means of achieving racial equity by becoming the healthiest county in the State.</t>
  </si>
  <si>
    <t>03__YES__See page 220 of the adopted 2026 budget.</t>
  </si>
  <si>
    <t>03__YES__Category 2 = Addresses Assets anticipated to fail within the next 12 - 24 months__Deferred Maint issues addressed by project: Pavement improvements will limit expenditures on turf repairs and related damages.</t>
  </si>
  <si>
    <t>3535 N Mayfair Rd</t>
  </si>
  <si>
    <t xml:space="preserve">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t>
  </si>
  <si>
    <t xml:space="preserve">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t>
  </si>
  <si>
    <t>The scope of work includes construction and relocation of existing golf course amenities necessary to accommodate construction of the new cart path and parking lot improvements.  Work includes grading, paving, utility improvements, landscaping restoration, drainage improvements, and associated site improvements required to complete the project.  The construction plans have been designed to accommodate the adjacent Wisconsin Department of Transportation (WisDOT) STH 100 reconstruction project anticipated for construction in 2027.  The project includes updating and relocating utilities beneath the new pavement areas and reducing the overall parking lot pavement footprint to improve site efficiency and stormwater management.</t>
  </si>
  <si>
    <t>PF_WP054901_BENDER PARK-BREAKWATER RECONFIGURATION.XLSM</t>
  </si>
  <si>
    <t>WP054901</t>
  </si>
  <si>
    <t>BENDER PARK-BREAKWATER RECONFIGURATION</t>
  </si>
  <si>
    <t>The Bender Park boat launch requires design reconfiguration due to shallow water depths and sedimentation that do not allow boats to consistently launch and safely access the harbor and Lake Michigan. Sedimentation accumulation in the boat launch has been an ongoing maintenance issue at Bender Park since the park first opened in 1999. Dredging activities in 2007, 2011, 2014, and 2026 have removed thousands of cubic yards of material from the harbor at a high cost to the County. It is believed that sand moves south along the lakeshore due to littoral drift, and this sediment drops into the harbor at the south end of the breakwater. In an effort to provide a sustainable long-term solution for operating this harbor, this project seeks to identify a design reconfiguration necessary to reduce the frequency of costly dredging activities, boat launch closures, and meet the safe harbor standard that Lake Michigan boaters rely upon. Grant applications to supplement project costs will be consistantly monitored and pursued.</t>
  </si>
  <si>
    <t xml:space="preserve">YES__A JJR study completed in 2007 investigated 6 possible strategies for improving the functionality of Bender boat launch and harbor. This project will evaluate the strategies and further evaluate lake conditions to determine the solution that has the greatest probability of long-term success with regard to maintaining a safe, open harbor.   A JJR study completed in 2007 investigated 6 possible strategies for improving the functionality of Bender boat launch and harbor. This project will evaluate the strategies and further evaluate lake conditions to determine the solution that has the greatest probability of long-term success with regard to maintaining a safe, open harbor. </t>
  </si>
  <si>
    <t>00__NO__Annual financial impact includes: Bender boat launch is an existing amenity, therefore operating costs should remian unchanged. When Bender boat launch returns to a consistent, usable amenity, the launch will provide additional revenue to Milwaukee County Parks through boat launch fees.</t>
  </si>
  <si>
    <t>YES__A&amp;E Project Charter: https://milwaukeecountywi.sharepoint.com/:w:/s/CapitalPlanning-Parks/IQAfLZFFXWnZQaUimmj5K3OVAY-6blY-0YbaaLP79rqxIyQ?e=hBJqKW</t>
  </si>
  <si>
    <t xml:space="preserve">YES__The design component of this project can be accomplished at any time. Data collection and construction activities require seasonally appropriate conditions to access the boat launch and harbor (spring to fall). </t>
  </si>
  <si>
    <t xml:space="preserve">02__Primary Asset Zip Code: 53154__Total Pop Srvd: 36497__Minority Pop Srvd: 7782__Addresses Racial Equity by: The Bender Park boat launch and harbor serves the entire southern region of Milwaukee County. The next closest Milwaukee County boat launch is located at South Shore Park, an approximate 13 mile drive from Bender Park. The goal of this project is reconfigure the boat launch to allow consistent access and safe harbor to Lake Michigan and recreational opportunities for all Milwaukee County residents. </t>
  </si>
  <si>
    <t>03__YES__Refer to page 226 of the most recent 5-YR CIP (2026-2030).</t>
  </si>
  <si>
    <t xml:space="preserve">03__YES__Category 2 = Addresses Assets anticipated to fail within the next 12 - 24 months__Deferred Maint issues addressed by project: Bender boat launch has been unusable for several years to do ongoing sedimentation within the harbor. This harbor cannot be consistently utilized by boaters unless a long-term solution for the accumulated sediment is addressed. </t>
  </si>
  <si>
    <t>4015 East Lake Vista Blvd</t>
  </si>
  <si>
    <t xml:space="preserve">Part of the requested capital project will evaluate extreme weather events, flooding, and other climate hazards as part of the reconfiguration of the boat launch and harbor. </t>
  </si>
  <si>
    <t xml:space="preserve">01_Part of the requested capital project will evaluate extreme weather events, flooding, and other climate hazards as part of the reconfiguration of the boat launch and harbor. </t>
  </si>
  <si>
    <t>The scope of work includes the design phase, including permitting costs, associated with breakwater reconfiguration, sheet piling, or other coastal engineering methods intended to improve harbor entrance stability and sediment management.  The revised plan is  expected to significantly reduce the frequency of dredging operations required to maintain an open and navigable harbor entrance.  Reducing the need for recurring dredging activities will provide long-term cost savings to the County.  Conceptual designs have already been completed for this project.  These existing materials, along with additional design analysis, will be utilized to develop a comprehensive engineering construction plan.</t>
  </si>
  <si>
    <t xml:space="preserve">The Mitchell Park Horticultural Conservatory ("the Domes") were constructed in phases with the final dome completed in 1967.  For decades the three Domes structures and its main and ancillary buildings have suffered from deferred maintenance.  Due to its unique design the capital replacement of building elements such as the glass, aluminum and concrete Domes have been too expensive for the County to address.  Multiple planning studies have concluded that the glass and aluminum structure that forms the exterior of the Domes structures requires replacement and the concrete frame that holds the glass structure requires repair in all three Domes.  From 2016 to 2019 a Task Force created by the County Board of Supervisors engaged the community and made a recommendation to the County to repair the Domes and to use creative public-private partnerships to fundraise for repairs and program the facility.  In the 2025 Milwaukee County budget, amendment 06 established the Milwaukee County Board of Supervisors' policy to support the "Domes Reimagined Campaign" which is a public-private collaborative effort to raise funds that would match a County financial contribution to fund the repair of the Domes. The Domes Reimagined Campaign commits the Milwaukee Domes Alliance (i.e. the Friends of the Domes) to work in collaboration with Milwaukee County to repair all Domes over several years.  Under the Domes Reimagined Campaign the County financial commitment is up to $30,000,000 to be allocated in installments over successive fiscal years.  
A lease and development agreement was executed with the Milwaukee Domes Alliance in September of 2025, as Board File 25-553.
</t>
  </si>
  <si>
    <t xml:space="preserve">YES__Adopted Board File: 25-553__Agreement(s) Uploaded: YES__Partners and nature of Agreement(s): The Milwaukee Domes Alliance (i.e. the Friends of the Domes) is partnering with Milwaukee County by separate agreement to manage the Domes Reimagined Campaign.__Next Board cycle if agreement(s) not yet adopted: </t>
  </si>
  <si>
    <t>YES__Board File: 25-553__SD Uploaded: YES__Detail:  Page 17, section 4(c) details the County's financial commitment to the Milwaukee Domes Alliance project.</t>
  </si>
  <si>
    <t>04__Primary Asset Zip Code: 53215__Total Pop Srvd: 939489__Minority Pop Srvd: 488198__Addresses Racial Equity by: The Mitchell Park Domes are located in Mitchell Park which ranks as a 10 out of 10 on the Park Equity Index ranking.  This ranking is a composite score of social vulnerability data, tree canopy data, walkability, and personal crime in an effort to prioritize funding to support racial equity throughout the parks system.  The Domes are one of the few civic institutions located in Milwaukee's near south side neighborhood which is one of the most racially diverse areas with the highest populations of non-white individuals and in particular children that are in the State of Wisconsin.</t>
  </si>
  <si>
    <t>03__YES__See page 218 of the adopted 2026 capital budget.</t>
  </si>
  <si>
    <t>02__Primary Asset Zip Code: 53211__Total Pop Srvd: 36327__Minority Pop Srvd: 6880__Addresses Racial Equity by: Bridges function as part of the public transit and trail system, which are owned by all people in the State of Wisconsin for their use and enjoyment. By providing access and functionality, bridges create recreational connections. Recreational opportunities provide a healthier lifestyle for residents, thereby aligning with the County's mission of achieving racial equity by becoming the healthiest County in the State.</t>
  </si>
  <si>
    <t xml:space="preserve">03__YES__Refer to Page 220 of the most recent 5-YR CIP (2026-2030). </t>
  </si>
  <si>
    <t>The South Shore Park and Bay View Park rubble mound breakwater is about 1,200 feet off the shore of Lake Michigan and parallels the shoreline for approximately 2.25 miles. The breakwater consists of three separate sections (north, central, south), and the south section is approximately 2,400 feet long and adjacent to Bay View Park. Segments of the breakwater were constructed at different times, but mostly in the 1920s. The breakwater serves as a near-shore structure that protects the shoreline and coastal assets along and adjacent to Bay View Park. The condition of the south section of the breakwater has deteriorated over time. In 2021, funding was allocated to evaluate the condition of all 3 breakwater sections. A feasibility study was completed for the south section of the breakwater to determine the most cost-effective alternative to protect the shoreline from erosion and potential environmental concerns. The study recommended constructing a revetment along the shore of Bay View Park. This project will address the damaging shoreline conditions along the south section of breakwater located along Bay View Park. Planning and 90% design plans have been completed for construction implementation. Grant applications to supplement project costs will be consistantly monitored and pursued.</t>
  </si>
  <si>
    <t>03__Primary Asset Zip Code: 53207__Total Pop Srvd: 34292__Minority Pop Srvd: 7984__Addresses Racial Equity by: The South Shore breakwater area is utilized by a diverse population for boating, swimming, and recreation. The immediate population of the surrounding zip code 53207 is 34,292 total with a minority population of 7,984 (US Census Bureau, 2020). The breakwater protects shoreline assets including South Shore Park, Bay View Park, and adjacent properties.</t>
  </si>
  <si>
    <t>St. Francis</t>
  </si>
  <si>
    <t>The scope of work involves construction of the new revetment along the shore of Bay View Park. The south shore breakwater (SBW) will remain in-place, thus providing additional shoreline protection and reducing the capital cost. The new revetment is not intended to stabilize the bluff, but to mitigate wave impacts on the bluff. The bluff will continue to erode until it is stabilized; however, this work is intended to slow the erosion. The design was completed to 90% designs in 2024 and the remaining 10% design work will be included in this request and completed prior to bidding of the project.</t>
  </si>
  <si>
    <t>PF_WP085001_PLAYGROUND AND SPLASHPAD SURFACING REPLACEMENT.XLSM</t>
  </si>
  <si>
    <t>WP085001</t>
  </si>
  <si>
    <t>PLAYGROUND AND SPLASHPAD SURFACING REPLACEMENT</t>
  </si>
  <si>
    <t>Milwaukee County Parks currently owns and operates 111 playgrounds and 9 splashpads that have a variety of equipment and surfacing.  Some older playground sites within the system have a combination of surfacing that includes sand, fibar, and/or poured-in-place (PIP) rubber. Safety standards and resilient playground surfacing products have improved beyond sand and preferred options now also include poured-in-place (PIP) rubber surfacing with Engineered Wood Fiber.  These surfacing alternatives reduce ongoing maintenance, improve accessibility, and improve safety. While many playgrounds have been converted to full PIP surfacing, some highly used sites are in need of replacement due to significant wear. Improving the surfacing at these playgrounds will improve safety, enhance the play environment and extend the life of the assets. PIP also has the advantage of providing ADA accessibility to areas of the playground. PIP has an average useful life of 10 years, with factors like use, chemicals, and drainage impacting longevity. Milwaukee County Park Playgrounds PIPs have an estimated useful life of 23 years. Parks plans to replace the rubber surfacing on playgrounds and splashpads halfway through their useful life. Parks has been transitioning from sand to Fibar (engineered wood fiber) in place of sand as a way to reduce but not eliminate ongoing inspection and maintenance hazards.  Parks proposes to replace a minimum of 18,000 square feet of PIP on an annual basis helps to align playground surfacing with equipment lifespans. Sites will be determined at the time of funding based on existing conditions but 2027 assumed sites may include: Madison Splash Pad, Mitchell Blvd, Greenfield #1, Underwood, Clarke Square, Nash, LaFollette, and/or Armour Parks.</t>
  </si>
  <si>
    <t>NO__As existing facilities used regularly by the public, updating surfacing is the only viable option.  As existing facilities used regularly by the public, updating surfacing is the only viable option.</t>
  </si>
  <si>
    <t>02__YES__Annual financial impact includes: Surfacing improvements will limit the extent of repairs necessary at these sites throughout the year.</t>
  </si>
  <si>
    <t>YES__Poured in Place surfacing requires temperatures above 45 degrees for installation.</t>
  </si>
  <si>
    <t>03__Primary Asset Zip Code: Countywide__Total Pop Srvd: 939489__Minority Pop Srvd: 488198__Addresses Racial Equity by: All residents of Milwaukee County, including the 23% that are children (ACS 2021), deserve the opportunity to play and recreate as a part of their physical and emotional health.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t>
  </si>
  <si>
    <t>03__YES__See Recommendation 2.1 of the Parks and Open Space Plan to maintain and improve as necessary existing County-owned parks and outdoor recreation sites; File uploaded as SD_WP085001_Parks 2050 Plan.</t>
  </si>
  <si>
    <t>03__YES__Category 2 = Addresses Assets anticipated to fail within the next 12 - 24 months__Deferred Maint issues addressed by project: Degraded surfacing affects impact attenuation, as well as the longevity of the amenity overall. Maintenance needs for up-to-date surfacing are far less than aged surfacing.</t>
  </si>
  <si>
    <t>Splashpads are an important free heat relief offering as our community experiences rising temperatures due to climate change as well as urban heat islands.</t>
  </si>
  <si>
    <t>01_Splashpads are an important free heat relief offering as our community experiences rising temperatures due to climate change as well as urban heat islands.</t>
  </si>
  <si>
    <t xml:space="preserve">The scope of the project includes planning/design and installation of 18,000SF of Poured in Place (PIP) rubberized safety surfacing. The scope will include excavating existing areas of rubberized surfacing, mulch or other playground and splashpad surfaces. New surfacing will be installed over new compacted stone base material for the entire surface of the play area.  </t>
  </si>
  <si>
    <t>CHRIS KUBACKI</t>
  </si>
  <si>
    <t>PF_WP084901_COMPREHENSIVE ATHLETIC FIELD PLANNING STUDY.XLSM</t>
  </si>
  <si>
    <t>WP084901</t>
  </si>
  <si>
    <t>COMPREHENSIVE ATHLETIC FIELD PLANNING STUDY</t>
  </si>
  <si>
    <t>Milwaukee County Parks is seeking to complete a comprehensive athletic field asset study that will guide future investment and operational decisions across its 154 parks. Many of the County’s athletic fields are experiencing deferred maintenance. To plan effectively for the future, the study would provide a deeper understanding of how these fields function within the broader parks system, including their role in serving community needs, supporting programming, and contributing to equitable access to recreational opportunities.
This study will evaluate the condition, use, and geographic distribution of athletic fields, including but not limited to baseball/softball, soccer, disc golf, and multi-purpose fields (football, rugby, lacrosse, ultimate frisbee). The study will also consider the availability of similar facilities operated by schools, municipalities, and third party partners. The goal is to establish a framework to prioritize investments based not only on condition, but also on demand, accessibility, equity, operational efficiency, and long-term sustainability. The final outcome will provide clear recommendations on where to invest, maintain, repurpose, or consolidate field assets. This ensures that limited resources are directed toward sites that deliver the greatest community benefit and can be sustainably maintained over time.</t>
  </si>
  <si>
    <t>NO__As existing assets, replacement or removal are the only viable options. The alternative would be no investment which leads to greater degradation and limited playability over time. The goal of the project is to establish a framework to prioritize investments based not only on condition, but also on demand, accessibility, equity, operational efficiency, and long-term sustainability. The final outcome will provide clear recommendations on where to invest, maintain, repurpose, or consolidate field assets.  As existing assets, replacement or removal are the only viable options. The alternative would be no investment which leads to greater degradation and limited playability over time. The goal of the project is to establish a framework to prioritize investments based not only on condition, but also on demand, accessibility, equity, operational efficiency, and long-term sustainability. The final outcome will provide clear recommendations on where to invest, maintain, repurpose, or consolidate field assets.</t>
  </si>
  <si>
    <t>YES__https://milwaukeecountywi.sharepoint.com/:w:/s/CapitalPlanning-Parks/IQBFpy4AyL6rQ6mLCu3z5Wd4AU4KS1ZwjLn-KZ0j9rmkltE?e=moF8XS</t>
  </si>
  <si>
    <t>03__Primary Asset Zip Code: Countywide__Total Pop Srvd: 939489__Minority Pop Srvd: 451291__Addresses Racial Equity by: A healthy population relies on outdoor recreational uses, which also improve overall quality of life in Milwaukee County. By becoming the healthiest county in the State, Milwaukee County can further its goal of achieving racial equity.</t>
  </si>
  <si>
    <t>03__YES__Refer to page 224 of the most recent 5-YR CIP (2026-2030). Page 145 of the adopted Park and Open Space Plan (Master Plan) identifies investment in existing recreation sites as a priority, specifically through Recommendation 2.1: Maintain and improve as necessary existing County-owned parks and outdoor recreation sites; File uploaded as SD_WP084901_Parks 2050 Plan</t>
  </si>
  <si>
    <t>00__NO____Deferred Maint issues addressed by project: With limited resources and a growing list of deferred maintenance needs, this study ensures that future investment is directed toward athletic fields that deliver the greatest community benefit and can be sustainably maintained over time.</t>
  </si>
  <si>
    <t xml:space="preserve">The scope of work includes a comprehensive athletic field study. Study’s final deliverable should include existing facility condition, locations, neighborhood, use analysis, recommendation of future state with cost estimates, and a GIS data component. </t>
  </si>
  <si>
    <t>None. Future separate projects to be based on study</t>
  </si>
  <si>
    <t>PF_WP084801_LAND RESOURCES &amp; WOOD WASTE RECYCLING FACILITY STUDY &amp; DESIGN.XLSM</t>
  </si>
  <si>
    <t>WP084801</t>
  </si>
  <si>
    <t>LAND RESOURCES-WOOD WASTE RECYCLING FACILITY STUDY + DESIGN</t>
  </si>
  <si>
    <t>Milwaukee County Parks completed a 2024 service yard study identifying schematic layouts and service yard standards to guide future improvements. Parks Land Resources Division consists of  forestry, asphalt, landscape/landscape construction, natural areas, and trails operations. Land Resources operates out of the Parks Maintenance facility at N. 68th Street and W. State Street, which is shared with Trades staff. The Parks system manages over 15,000 acres and faces significant tree loss due to storms, invasive species such as the emerald ash borer, as well as construction impacts. Forestry operations generate up to 10,000 cubic yards of wood chips annually, along with additional waste materials that are often unsuitable for reuse. Wood waste is stockpiled at multiple sites, including Mitchell Park, without a long-term management solution.
This project will include site analysis for a new Land Resources facility focused on improving operational efficiency and wood waste management. Mitchell Park will be evaluated as a potential location. Following site analysis, the project will advance into full design for a new facility, wood waste storage, demolition as needed, covered parking and utility services to support approximately 30 Land Resources staff. A key component of the project will be the incorporation of an air burner system. An air burner is a high-efficiency, curtain-style incineration system that uses forced air to achieve clean combustion of wood waste. This process produces biochar, a stable, carbon-rich material that can be reused to improve soil health, enhance water retention, and sequester carbon, while also reducing particulate emissions compared to open burning. The operation of an Air Burner also has the potential to generate energy, lowering utility costs for the facility. The project will result in construction-ready documents. Grant applications to supplement project costs will be consistantly monitored and pursued.</t>
  </si>
  <si>
    <t xml:space="preserve">YES__Due to the lack of a long-term solution for managing increasing wood waste in the system, and based on findings from the 2024 Service Yard Facility Study, a new Land Resources facility is the most suitable alternative to meet long-term space and operational needs.   Due to the lack of a long-term solution for managing increasing wood waste in the system, and based on findings from the 2024 Service Yard Facility Study, a new Land Resources facility is the most suitable alternative to meet long-term space and operational needs. </t>
  </si>
  <si>
    <t>YES__https://milwaukeecountywi.sharepoint.com/:w:/s/CapitalPlanning-Parks/IQC1YCdwRuQqQZJ_HUne7BDbAQ4RJy74RLQZR_3OTO9_Hok?e=49f2uP</t>
  </si>
  <si>
    <t xml:space="preserve">YES__The design component can be completed year round. Construction will require seasonally appropriate conditions. </t>
  </si>
  <si>
    <t>03__Primary Asset Zip Code: Countywide__Total Pop Srvd: 939489__Minority Pop Srvd: 451291__Addresses Racial Equity by: A healthy population depends on well-maintained recreational sites and clean air. Addressing wood waste across Milwaukee County’s park system through solutions such as an air curtain burner can reduce emissions from large wood chip stockpiles and improve air quality. These improvements enhance overall quality of life and support Milwaukee County’s goal of becoming the healthiest county in Wisconsin.</t>
  </si>
  <si>
    <t>03__YES__Page 145 of the Park and Open Space Plan Recommendation 2.1 Maintain and improve as necessary existing County-owned parks and outdoor recreation sites including the repair or replacement of maintenance and service buildings; File uploaded as SD_WP084801_Parks 2050 Plan</t>
  </si>
  <si>
    <t xml:space="preserve">A key component of the project will be the incorporation of an air burner system. An air burner is a high-efficiency, curtain-style incineration system that uses forced air to achieve clean combustion of wood waste. This process produces biochar, a stable, carbon-rich material that can be reused to improve soil health, enhance water retention, and sequester carbon, while also reducing particulate emissions compared to open burning. </t>
  </si>
  <si>
    <t xml:space="preserve">02_A key component of the project will be the incorporation of an air burner system. An air burner is a high-efficiency, curtain-style incineration system that uses forced air to achieve clean combustion of wood waste. This process produces biochar, a stable, carbon-rich material that can be reused to improve soil health, enhance water retention, and sequester carbon, while also reducing particulate emissions compared to open burning. </t>
  </si>
  <si>
    <t xml:space="preserve">The scope of work includes site analysis and then design for a new Land Resources facility that focuses on improving operational efficiency and wood waste management. Design for the new facility to consider wood waste storage, wood air burner system, demolition as needed, covered parking and utility services to support approximately 30 Land Resources staff. Design includes bathrooms, utilities, worker stations, IMSD, etc. as needed. </t>
  </si>
  <si>
    <t xml:space="preserve">The scope includes construction of the design. </t>
  </si>
  <si>
    <t>BRILL, BARRIENTOS</t>
  </si>
  <si>
    <t>PF_WP084701_MCKINLEY MARINA DOCK AND PEDESTAL REPLACEMENT.XLSM</t>
  </si>
  <si>
    <t>WP084701</t>
  </si>
  <si>
    <t>MCKINLEY MARINA DOCK AND PEDESTAL REPLACEMENT</t>
  </si>
  <si>
    <t>McKinley Marina, Milwaukee County’s only public lakefront marina, offers 703 slips with floating docks, fuel docks with pump-out facilities, and a convenience store with marine maintenance and safety supplies. The marina has been 100% occupied since 2021 and historically operates at 93–97% capacity. The marina generated an annual revenue of $2.8M in 2025.
The dock system and supporting infrastructure were constructed approximately 25 years ago and are beyond maintenance and require replacement. The facility is experiencing increasing structural failures, including deteriorating dock boards, failing steel piping, recurring chain breaks and significant electrical deficiencies. The marina has approximately 390 power pedestals which provides electrical power and water for tenants. The pedestals are a mix of outdated and replaced units. The outdated pedestals do not meet current GFI safety standards and are no longer manufactured, making repairs impractical. 
Due to currently falling water levels, the dock ramps are no longer ADA-compliant, and the site fails to meet current safety standards due to the absence of safety ladders. The marina experiences approximately 50 water leaks a year. Parks has spent $155,000 from 2021–2026 on inspection and replacement of dock chains and $116,000 from 2021–2025 on resetting and weld repair of pilings supporting pedestals, but ongoing maintenance is no longer sufficient to address systemwide failures.
The scope of the project includes a comprehensive assessment and design of the marina infrastructure, including a bathymetric survey, evaluation of pilings and deadman anchors supporting the retaining wall, and full design of Docks A–P. This includes structural and utility systems, adjacent promenade docks, concrete walkways, cameras, access gates, and railings.</t>
  </si>
  <si>
    <t>YES__As an existing revenue generating asset, replacement is the only option.  As an existing revenue generating asset, replacement is the only option.</t>
  </si>
  <si>
    <t>02__YES__Annual financial impact includes: Parks has spent $155,000 from 2021–2026 on inspection and replacement of dock chains and $116,000 from 2021–2025 on resetting and weld repair of pilings supporting pedestals.</t>
  </si>
  <si>
    <t>YES__https://milwaukeecountywi.sharepoint.com/:w:/s/CapitalPlanning-Parks/IQApo7IGWnXzRJwdYOqy4RXBAe98oa5JSiTy3FnBzz55qxs?e=e2Hga7</t>
  </si>
  <si>
    <t xml:space="preserve">YES__Construction work requires seasonally appropriate conditions. </t>
  </si>
  <si>
    <t>05__Safety-Risk Issue(s) Addressed:  The site fails to meet current safety standards due to the absence of safety ladders.</t>
  </si>
  <si>
    <t>02__Primary Asset Zip Code: 53202__Total Pop Srvd: 27897__Minority Pop Srvd: 6008__Addresses Racial Equity by: Milwaukee County’s only public lakefront marina generates $2.8M annually (2025) and plays an important role in advancing racial equity goals at a system level. By providing access and functionality, recreational opportunities provide a healthier lifestyle for residents, thereby aligning with the County's mission of achieving racial equity by becoming the healthiest County in the State.</t>
  </si>
  <si>
    <t>03__YES__See Recommendation 2.1 of the Parks and Open Space Plan to maintain and improve as necessary existing County-owned parks and outdoor recreation sites; File uploaded as SD_WP084701_Parks 2050 Plan.</t>
  </si>
  <si>
    <t>03__YES__Category 2 = Addresses Assets anticipated to fail within the next 12 - 24 months__Deferred Maint issues addressed by project: The facility is experiencing increasing structural failures, including deteriorating dock boards, failing steel piping, recurring chain breaks and significant electrical deficiencies. The marina has approximately 390 power pedestals which provides electrical power and water for tenants. Outdated pedestals do not meet current GFI safety standards and are no longer manufactured, making repairs impractical. 
Due to rising water levels, the dock ramps are no longer ADA-compliant, and the site fails to meet current safety standards due to the absence of safety ladders. The marina experiences approximately 50 water leaks a year.</t>
  </si>
  <si>
    <t>1750 N Lincoln Memorial Drive</t>
  </si>
  <si>
    <t xml:space="preserve">The project scope includes the design and preparation of construction plans for marina infrastructure improvements, including dockage systems, gangways, pile-supported structures, structural connections, handrails, sanitary and plumbing systems, potable water distribution, fire suppression systems, electrical infrastructure, dock utility pedestals, and associated utilities.  The project also includes the evaluation and analysis of concrete decking versus high-density polyethylene composite decking systems and inspection of existing sheet piling next to dockage. A bathymetric survey will be performed to assess sediment accumulation within the marina, support design development, and establish dredging volume calculations. Design to create construction drawings for marina sediment dredging, dock replacement, and related marine infrastructure improvements. </t>
  </si>
  <si>
    <t>2031-1</t>
  </si>
  <si>
    <t>PF_WP084601_PARK PATHS - WAHL TO BRADFORD BRIDGE, WAHL TO NEWBERRY.XLSM</t>
  </si>
  <si>
    <t>WP084601</t>
  </si>
  <si>
    <t>PARK PATHS - WAHL TO BRADFORD BRIDGE, WAHL TO NEWBERRY</t>
  </si>
  <si>
    <t>The Oak Leaf Trail section and trails along Wahl Avenue along the southern portion of Lake Park (from intersection of N Terrace Ave to E Newberry Blvd) as well as the trail connection leading from Wahl Avenue to Bradford Beach bridge are failing. The asphalt trails have broken apart, adjacent fencing has weathered, and some trail sections are eroding down the bluff. The pavement has deteriorated and requires regular patch repair work. These trail sections also have some of the worst pavement ratings in the system, with sections rated 21/100 and 24/100 in 2024. The scope of work includes replacement and improvement of these highly utilized trails, fencing, slope stability measures, and stormwater best management practices. Design also to incorporate and align with Milwaukee County's Coastal Management Guidelines.                                                  Pavement Condition Index:
80 - 100 = Excellent
70 - 80   =  Very good
50 - 70   =  Good
30 - 50   =  Fair
20 - 30   =  Poor                                                                                                                                                                                                 10 - 20   =  Very Poor
  0 - 10   =  Failed</t>
  </si>
  <si>
    <t xml:space="preserve">NO__Regular repair work on these trail sections have not been a lasting solution. As an existing asset that functions as part of the Oak Leaf Trail network system, replacement is the only viable option.   Regular repair work on these trail sections have not been a lasting solution. As an existing asset that functions as part of the Oak Leaf Trail network system, replacement is the only viable option. </t>
  </si>
  <si>
    <t xml:space="preserve">02__YES__Annual financial impact includes: Operational costs will be reduced as staff perform annual patching and repair work. </t>
  </si>
  <si>
    <t>YES__A&amp;E Project Charter https://milwaukeecountywi.sharepoint.com/:w:/s/CapitalPlanning-Parks/IQCI6Npg_uJqQrBmDbNXGL2bAQdoCfJ1PmVJ3RBSxjkDeEs?e=p6UDkd</t>
  </si>
  <si>
    <t xml:space="preserve">YES__The design component can be completed year round. Construction of asphalt pavement and vegetation restoration will require seasonally appropriate conditions. </t>
  </si>
  <si>
    <t>05__Safety-Risk Issue(s) Addressed:  These highly utilized trail sections in Lake Park have deteriorated pavement and fencing requiring constant repairs and patch work with sections of the trail eroding off the bluff.</t>
  </si>
  <si>
    <t xml:space="preserve">02__Primary Asset Zip Code: 53211__Total Pop Srvd: 36327__Minority Pop Srvd: 6880__Addresses Racial Equity by: These trail segments function as part of the Oak Leaf Trail network providing recreational connections to all County residents. An active and healthy resident base is aligned with the County's goal of achieving racial equality. </t>
  </si>
  <si>
    <t xml:space="preserve">03__YES__Page 146 of the adopted Park and Open Space Plan (Master Plan) identifies investment in facility needs to address deferred maintenance: Recommendation 2.2 - Refine and update cost estimates for meeting park and open space site and facility needs and addressing deferred maintenance. </t>
  </si>
  <si>
    <t xml:space="preserve">03__YES__Category 2 = Addresses Assets anticipated to fail within the next 12 - 24 months__Deferred Maint issues addressed by project: These trail sections have been patched multiple times and repairs are becoming less viable as the overall condition of the trails deteriorate. Full reconstruction is necessary as the pavement has a failed condition rating. </t>
  </si>
  <si>
    <t>3233 E Kenwood Blvd</t>
  </si>
  <si>
    <t xml:space="preserve">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or drains onto the bluff will be investigated and result in increased preparedness for flooding events. </t>
  </si>
  <si>
    <t xml:space="preserve">01_Each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or drains onto the bluff will be investigated and result in increased preparedness for flooding events. </t>
  </si>
  <si>
    <t xml:space="preserve">The scope of work includes design to replace Oak Leaf Trail and paths (along Wahl Ave to Belleview) OLT05 and (Belleview to Newberry) LAK21 and (from Wahl Ave to Bradford Beach bridge) LAK19. Project includes demo and reconstruction of pathways and immediately adjacent fencing, rails, signage, and poles, lighting / wiring, storm/sanitary piping. Includes assessment of the pathways’ geotechnical for bluff stability understanding per coastal management guidelines; this includes possible stormwater drainage.  </t>
  </si>
  <si>
    <t>The scope includes construction of the design.</t>
  </si>
  <si>
    <t>SE H , BRILL</t>
  </si>
  <si>
    <t>PF_WP084401_MITCHELL BOULEVARD PARK PLAYGROUND RENOVATION.XLSM</t>
  </si>
  <si>
    <t>WP084401</t>
  </si>
  <si>
    <t>MITCHELL BOULEVARD PARK PLAYGROUND RENOVATION</t>
  </si>
  <si>
    <t xml:space="preserve">The playground at Mitchell Boulevard Park is a Class 3 playground and is one of the oldest playgrounds in the Milwaukee County Parks system, having been originally installed in 1999 with minor structure changes in 2001 due to site grading. Based on age and condition this playground is a high priority for playground replacement within the Milwaukee County Parks System (with a new Class 3 playground).  Milwaukee County Parks owns 111 playgrounds that have been averaging a useful life of approximately 23 years. Mitchell Boulevard playground will have been installed 31 years ago in 2027. In order to keep pace with the rate at which facilities are aging out, Parks has set a goal of replacing 6 playgrounds per year and updating sites with exciting, up-to-date, accessible playgrounds that meet current safety standards and guidelines. </t>
  </si>
  <si>
    <t>NO__Mitchell Boulevard Park playground is a popular and valued neighborhood park amenity, therefore replacement is the only viable option.  Mitchell Boulevard Park playground is a popular and valued neighborhood park amenity, therefore replacement is the only viable option.</t>
  </si>
  <si>
    <t>04__Primary Asset Zip Code: 53208__Total Pop Srvd: 29644__Minority Pop Srvd: 20499__Addresses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t>
  </si>
  <si>
    <t>03__YES__See page 227 of the 2026 adopted budget.</t>
  </si>
  <si>
    <t>5115 W Bluemound Rd</t>
  </si>
  <si>
    <t xml:space="preserve">Located across 38 parks, basketball courts are a core recreational asset that supports physical activity, social connection, and overall community well-being. Parks aims to offer safe, functional, and quality recreational amenities for residents. However, because court repairs fall outside the scope of current operational funding, maintenance has been deferred, resulting in deteriorating conditions at many sites.
Several courts currently have pavement ratings below 60 (out of 100), indicating significant wear and reduced playability. Without timely investment, conditions will continue to decline, leading to potential safety concerns and loss of access to a widely used recreational resource. Regular resurfacing and rehabilitation are essential to maintain these facilities and avoid more costly full replacements in the future.
This project addresses a growing deferred maintenance need by establishing a sustainable court replacement and rehabilitation program. By proactively reinvesting in these facilities, the County will preserve a major recreational asset and ensure courts remain safe, accessible, and welcoming for community use.
The project includes reconstruction of basketball courts at multiple locations based on pavement condition ratings, including but not limited to: Carver Park, Madison Park, McCarty Park, Mitchell Park, Popuch Park, and Underwood Creek Parkway. The scope of work will vary by site and may include milling and overlay of court surfaces, painting and striping, and installation of new amenities such as hoops, backboards, rims, fencing, benches, bleachers, pathways, bollards, and gates. In select locations, improvements may also include removal of adjacent pavement and conversion to green space.
</t>
  </si>
  <si>
    <t xml:space="preserve">03__Primary Asset Zip Code: Countywide__Total Pop Srvd: 939489__Minority Pop Srvd: 451291__Addresses Racial Equity by: A healthy population relies on outdoor recreational uses, which also improve overall quality of life in Milwaukee County. By becoming the healthiest county in the State, Milwaukee County can further its goal of achieving racial equity. </t>
  </si>
  <si>
    <t>03__YES__Yes, Page 217 of the most recent 5-YR CIP (2026-2030). Also, page 145 of the adopted Park and Open Space Plan (Master Plan) identifies investment in existing recreation sites as a priority, specifically through Recommendation 2.1: Maintain and improve as necessary existing County-owned parks and outdoor recreation sites, including the resurfacing of basketball courts.</t>
  </si>
  <si>
    <t xml:space="preserve">This scope includes design and reconstruction of basketball courts at various locations based on pavement ratings. The scope will vary by site, depending on specific needs. Improvements may include: mill and overlay of court surfaces, painting and striping, installation of new amenities such as hoops, backboards, rims, fencing, benches, bleachers, pathways, bollards, and gates. In some cases, the scope may also include the removal of adjacent pavement, installation of green space, and/or lighting.  
Design and construction: Minimal design needed, project risk/unknowns with low/medium probability of budget cost issues and/or project delays as defined in the cost estimate.
</t>
  </si>
  <si>
    <t>03__Primary Asset Zip Code: Countywide__Total Pop Srvd: 939489__Minority Pop Srvd: 451291__Addresses Racial Equity by: Riparian walls function as a part of public waterways, which are owned by all people in the State of Wisconsin for their enjoyment. By providing access and alignment of waterways, riparian walls also create parallel recreational connections. Recreational opportunities provide a healthier lifestyle for residents, thereby aligning with the County's mission of achieving racial equity by becoming the healthiest county in the State.</t>
  </si>
  <si>
    <t>03__YES__Refer to page 219 of the most recent 5-YR CIP (2026-2030). Additionally, Page 150 of the adopted Park and Open Space Plan (2050 Plan) identifies investment in facility needs to address deferred maintenance: "Recommendation 1.7: Refine and update cost estimates for meeting park and open space site and facility needs and addressing def-rred maintenance."</t>
  </si>
  <si>
    <t>The scope of work includes locating and assessing existing structural based river walls. Assessment includes: structure type, location,  condition, solutions that could be used to remediate or resolve the existing conditions. The Final Assessment Report will primarily serve an internal Parks function; however, Parks staff will need to confirm that the final GIS data provided is in a format that is usable for the City Works software system and meets the general project requirements the staff identified to the consultant in the information gathering stages of the project.</t>
  </si>
  <si>
    <t>PF_WP085101_PARKS MAINTENANCE HIGH VOLTAGE SERVICE UPDATE.XLSM</t>
  </si>
  <si>
    <t>WP085101</t>
  </si>
  <si>
    <t xml:space="preserve">PARKS MAINTENANCE HIGH VOLTAGE SERVICE UPDATE </t>
  </si>
  <si>
    <t>Parks Maintenance is a key primary facility for Milwaukee County Parks and serves as the central hub for Trades and Forestry divisions, who provide essential daily services across the park system. The facility currently receives high voltage electrical service via an overhead riser pole that supplies the building. The riser pole is deteriorated, and the feeder electrical line is damaged and beyond its useful life. The site is at risk of leaking transformers and power outages.
Leaking transformers can release dielectric oil, creating serious safety risks, including fire hazards, groundwater contamination and soil pollution. Due to the age and condition of the existing infrastructure, a high-voltage system failure could result in damage that is beyond repair, creating a high risk of prolonged downtime and major disruption to park maintenance operations.
This service upgrade is critical to maintaining uninterrupted Trades and Forestry operations. The maintenance facility houses vehicles, equipment, materials and the fabrication shop. Any disruption to electrical service at Parks Maintenance would have widespread impacts, including interruption of daily park operations and loss of site security.
This project will eliminate the high voltage system and transition the facility to a new We Energies service. It will also decommission two high-voltage rooms and remove all associated distribution equipment. The project improves safety, reduces risk and supports the continued reliability of essential park maintenance services.</t>
  </si>
  <si>
    <t xml:space="preserve">YES__Due to the age and conditon of the infrastructure, replacement is the safest and most cost effective solution.   Due to the age and conditon of the infrastructure, replacement is the safest and most cost effective solution. </t>
  </si>
  <si>
    <t>YES__https://milwaukeecountywi.sharepoint.com/:w:/s/CapitalPlanning-Parks/IQAlhdkexiHGSompWnveavQMAexNJV7GC6dyV3BQd9QI2OQ?e=Fy6LfN</t>
  </si>
  <si>
    <t>05__Safety-Risk Issue(s) Addressed:  The facility currently receives high voltage electrical service via an overhead riser pole that supplies the building. The riser pole is deteriorated, and the feeder electrical line is damaged and beyond its useful life. The site is at risk of leaking transformers and power outages. Leaking transformers can release dielectric oil, creating serious safety risks, including fire hazards, groundwater contamination and soil pollution.</t>
  </si>
  <si>
    <t xml:space="preserve">02__Primary Asset Zip Code: 53213__Total Pop Srvd: 939489__Minority Pop Srvd: 451291__Addresses Racial Equity by: This service upgrade is critical to maintaining uninterrupted Trades and Forestry operations. As the main hub for Forestry and Trades Divisions, the facility houses vehicles, equipment, materials and the fabrication shop. Any disruption to electrical service at Parks Maintenance would have widespread impacts, including interruption of daily park operations across the system. A healthy population relies on outdoor recreational uses, which also improve overall quality of life in Milwaukee County. By becoming the healthiest county in the State, Milwaukee County can further its goal of achieving racial equity. </t>
  </si>
  <si>
    <t>03__YES__See Recommendation 2.1 of the Park and Open Space Plan to improve existing County-owned parks and outdoor recreation sites including maintenance and service buildings; File uploaded as SD_WP085101_Parks 2050 Plan</t>
  </si>
  <si>
    <t>03__YES__Category 2 = Addresses Assets anticipated to fail within the next 12 - 24 months__Deferred Maint issues addressed by project: The facility currently receives high voltage electrical service via an overhead riser pole that supplies the building. The riser pole is deteriorated, and the feeder electrical line is damaged and beyond its useful life. The site is at risk of leaking transformers and power outages.</t>
  </si>
  <si>
    <t xml:space="preserve">1150 N 68th Street </t>
  </si>
  <si>
    <t xml:space="preserve">The scope of work includes design to eliminate high-voltage equipment from Parks Maintenance site, install new We Energies service, and replace of all the aged power panels. This would replace the voltage feeder line from 68th, remove transformers with abatement as needed. Also includes related systems such as feeders, oil switches, cut outs, etc.   </t>
  </si>
  <si>
    <t>The scope of work includes construction of the design</t>
  </si>
  <si>
    <t>PF_WP076101_PARK WALKWAY REPLACEMENTS PHASE 1.XLSM</t>
  </si>
  <si>
    <t>WP076101</t>
  </si>
  <si>
    <t>PARK WALKWAY REPLACEMENTS PHASE 1</t>
  </si>
  <si>
    <t xml:space="preserve">Park walkways and paths are some of the most popular recreational assets in parks. They allow for both passive and active recreation, as well as providing important connections in the transportation grid of the area. Many of the pavement segments within the park system are in disrepair, causing hazards to bikers and pedestrians who use these facilities year round. The scope of work of this capital request includes replacement and improvements to paths within the following parks: West Milwaukee Park, Jacobus Park, and Pulaski Park. Additionally, a path within Algonquin Park will be fully removed and restored to natural wooded wetland to match its site surroundings. The 90% design plans of this park walkways reconstruction project have been completed.  </t>
  </si>
  <si>
    <t xml:space="preserve">NO__Regular repair work on these trail sections has not been a lasting solution. As existing assets that function as part of the park connectivity network, replacement is the only viable option.   Regular repair work on these trail sections has not been a lasting solution. As existing assets that function as part of the park connectivity network, replacement is the only viable option. </t>
  </si>
  <si>
    <t xml:space="preserve">02__YES__Annual financial impact includes: Operational costs will be reduced as staff perform regular patching and repairs to these pathways. </t>
  </si>
  <si>
    <t>YES__A&amp;E Project Charter https://milwaukeecountywi.sharepoint.com/:f:/s/CapitalPlanning-Parks/IgBJ73eFugcgQbeM1MyPd1APAelvQomqAJ2sXpTC_wvwgbo?e=vYihFr</t>
  </si>
  <si>
    <t xml:space="preserve">YES__Construction with asphalt pavement and restoration activities will require seasonally appropriate conditions. </t>
  </si>
  <si>
    <t xml:space="preserve">05__Safety-Risk Issue(s) Addressed:  These highly utilized trail sections have deteriorated and eroded sections that have become safety hazards to pedestrian traffic. </t>
  </si>
  <si>
    <t xml:space="preserve">03__Primary Asset Zip Code: Countywide__Total Pop Srvd: 939489__Minority Pop Srvd: 488198__Addresses Racial Equity by: These trails and pathways provide recreational connections to all County residents. An active and healthy resident base is aligned with the County's goal of achieving racial equality. </t>
  </si>
  <si>
    <t xml:space="preserve">03__YES__Page 146 of the adopted Park and Open Space Plan (2050 Plan) identifies investment in facility needs to address deferred maintenance. Recommendation 2.2: refine and update cost estimates for meeting park and open spae site and facility needs and addressing deferred maintenance. </t>
  </si>
  <si>
    <t xml:space="preserve">03__YES__Category 2 = Addresses Assets anticipated to fail within the next 12 - 24 months__Deferred Maint issues addressed by project: These pathways have been patched multiple times and repairs are less viable as the overall condition of the pathways deteriorate. Full reconstruction is necessary as the pavement has failed. </t>
  </si>
  <si>
    <t xml:space="preserve">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t>
  </si>
  <si>
    <t xml:space="preserve">01_Each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t>
  </si>
  <si>
    <t xml:space="preserve">The scope of work includes reconstruction and improvements to paths within the following parks: West Milwaukee Park, Jacobus Park, and Pulaski Park. Additionally, a path within Algonquin Park will be fully removed and restored to natural wooded wetland to match its site surroundings. </t>
  </si>
  <si>
    <t>PF_WU030207_WMC CONDO AGRMNT-BASE CANOPIES AND BIRDCAGE REPAIRS.XLSM</t>
  </si>
  <si>
    <t>WU030207</t>
  </si>
  <si>
    <t>WMC CONDO AGRMNT-BASE CANOPIES AND BIRDCAGE REPAIRS</t>
  </si>
  <si>
    <t>The north and south canopies of the Saarinen (base) building have deteriorated areas.  The roof on the Birdcage stairway structure has leaks during rainfall, allowing water to enter the stairway and structure. The water intrusion is damaging the ceiling, walls, intake ductwork, and intake cover, and is also causing moisture accumulation and puddling on the terrazzo floor, creating a slip-and-fall hazard.  This project addresses these issues as follows:
Saarinen Building – North and South Canopy Assessment and Repairs-
Conduct a detailed examination of the north and south canopies of the Saarinen (base) building to identify water infiltration points, active leaks, and general deterioration. Perform all necessary repairs to address current leaking issues and correct general wear conditions. As part of this assessment, determine whether conditions indicate the need for a canopy replacement(s) or restoration project in the future.
Birdcage Stairway Structure – Water Infiltration Assessment and Repairs-
Inspect the Birdcage stairway structure to identify sources of water infiltration contributing to leaks within the stairway, with particular emphasis on—but not limited to—the roof area. Complete all required repairs to resolve current leaking issues and evaluate whether a more comprehensive replacement or renovation project will be required going forward.
Condominium Agreement Responsibility-
Pursuant to the County’s obligations under Exhibit F of the condominium agreement, the County is responsible for the repair and/or replacement costs associated with:
-Item #05 (Repair and Replace): External canopies above north and south entrances to the Saarinen Building
-Item #02 (Repair and Replace): Birdcage (structure)</t>
  </si>
  <si>
    <t xml:space="preserve">02__Primary Asset Zip Code: 53202__Total Pop Srvd: __Minority Pop Srvd: __Addresses Racial Equity by: </t>
  </si>
  <si>
    <t>750 N. Lincoln Memorial Drive</t>
  </si>
  <si>
    <t>The scope includes evaluating three structures needing preliminary condition assessment, design documentation for 2028 construction, and make-safe repairs as needed. The target areas are: 1) Rooftop assembly and HVAC penetrations causing leaks in the central courtyard “Birdcage” stairwell; 2) North entrance concrete canopy and roof causing water penetration and structural deterioration; and 3) South entrance canopy and roof with similar issues. Structural analysis of both entrance canopies will be included in the 2027 design budget, with life‑safety repairs as needed. Birdcage roof assessment will determine if further removal or replacement is required.</t>
  </si>
  <si>
    <t xml:space="preserve">Construction Repairs to Birdcage Rooftop, North and South Entrance Canopies. </t>
  </si>
  <si>
    <t xml:space="preserve">In accordance with Adopted Milwaukee County (County) Board Resolution File #16-229 (Resolution), the County approved a transfer of ownership of the portions of the Saarinen Building, North Tract and Underbridge to the War Memorial Center (WMC), and a transfer of the portion of the Saarinen Building currently to the Milwaukee Art Museum (MAM), the Kahler Building, including the East Addition, and the property commonly known as O'Donnell Park, located at 910 Michigan Street, Milwaukee, Wisconsin (the O'Donnell Property) to MAM. Pursuant to the foregoing resolution and to effectuate the transfers, the County, WMC, and MAM entered into a condominium agreement in December 2017.  The condominium agreement assigns responsibilities to each party regarding maintenance, repair, and replacement, for various facility elements.  
The concrete exterior of the (Eero Saarinen designed) WMC has deteriorated.  Efforts to patch sections of the cantilevered concrete section of the building occurred prior to 2020.  Unfortunately, this system is compromised and water continues to penetrate the concrete walls on the 3rd and 4th floors of this building.  This has resulted in cracks and sections of concrete falling on the pubic area below the elevated areas.  In early 2024, it's been observed this condition appears to be worsening, leading to greater structural compromise.  This project is for the repair and replacement of this concrete section of the building.                                                                                                                                  
In 2025/2026, the pedestal structural was studied for safety recommendations and created design drawings. The first phase of construction is to be completed in 2026 and addresses the pedestal's full east face and parts of the ceiling underneath. The 2027 appropriation funds the remaining make-safe masonry and concrete repairs of the ceiling underneath, north, south, and west faces.
Pursuant to the condominium agreement, the County is responsible to cover the (REPAIR / REPLACEMENT) costs under exhibit F (item #3 - Structural Components of the Pedestal including exterior walls, ledges and columns).
</t>
  </si>
  <si>
    <t xml:space="preserve">The scope of work is construction to make-safe the War Memorial Center pedestal structure's masonry and concrete, specifically at the ceiling underneath, north, south, &amp; west faces.
</t>
  </si>
  <si>
    <t xml:space="preserve">The scope of work involves a full modernization of the existing freight elevator, including installation of new conveying equipment and all required architectural, mechanical, and electrical upgrades. Work includes structural modifications, HVAC and drainage updates, electrical reconnections, life‑safety integrations, and finish restoration. A new mechanical room to support elevator operations is also included.
</t>
  </si>
  <si>
    <t>PF_WZ020301_ZOO OCEAN CONNECTIONS POOL AREA IMPROVEMENTS.XLSM</t>
  </si>
  <si>
    <t>ZOO OCEAN CONNECTIONS POOL AREA IMPROVEMENTS</t>
  </si>
  <si>
    <t>The Milwaukee County Zoo has demolished the former sea lion show area, but the existing pool remains. Keeping the pool in place creates avoidable safety and operational risks, including standing water hazards, a roughly 20‑foot‑deep open structure, and the potential for mosquito breeding. These conditions pose ongoing health and safety concerns for animals, guests, and staff.
This project will fully demolish and backfill the remaining pool and repurpose the space to better meet current guest and programmatic needs. The proposed improvement includes the construction of a covered picnic shelter designed primarily to support school group visitation year-round.
School groups represent a critical and growing audience, with annual field trip attendance exceeding 92,000 students and continuing to increase (11.8% growth in 2024 and 8.3% in 2025), with $715,571 in revenues in 2025. Currently, during inclement weather, students must eat lunch on the floor of the Gathering Place, an arrangement that is not sustainable or aligned with guest experience standards. This challenge will be further exacerbated by the planned opening of the Zoo’s new front entrance in July 2027, which will shift admission ticket validation functions into the Gathering Place, significantly reducing available space for school groups.
The picnic shelter will provide a safe, weather-protected environment for student groups and other guests. Planned features include a concrete floor, two wood-clad walls on the west side for wind and rain protection, a secure storage room for lunches, electrical and lighting infrastructure, radiant heating to enable year-round use, and a sink with counter space to support handwashing. The project includes development of an adjacent natural play area to enhance the overall guest experience for visiting families and school groups.
This project not only mitigates existing safety and health risks but also strategically reinvests in underutilized space to support growing attendance, improve the guest experience, and align facilities with the Zoo’s educational mission.  Additionally, the space can be rented by groups after the school group season ends, as well as on weekends and evenings.</t>
  </si>
  <si>
    <t>NO__Please provide an explanation of why alternative options were not researched:  No alternatives evaluated other than leaving site as existing. See SD020301Octagon park Shelter supporting documentation for a visual drawing of the request.</t>
  </si>
  <si>
    <t>02__YES__Annual financial impact includes: The net annual operating impact will be a reduction of $26,500 in utility and chlorine costs.  It will also provide school field trip lunch area making the Zoo more attractiv for school field trips.  In 2025, $715,571 was generated from field trips.</t>
  </si>
  <si>
    <t xml:space="preserve">02__Primary Asset Zip Code: 53226__Total Pop Srvd: 1213095__Minority Pop Srvd: 582286__Addresses Racial Equity by: The minority population/customers served by the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This project directly advances the County’s strategic priorities of Create Intentional Inclusion, Bridge the Gap, and Invest in Equity by improving access, safety, and quality of experience for one of the County’s most diverse and high-impact public assets.
Create Intentional Inclusion:  The proposed picnic shelter creates a welcoming, safe, and functional space for all guests, with a particular emphasis on school groups that reflect the full diversity of Milwaukee County. By replacing an unusable and unsafe structure with an accessible, weather-protected environment, the Zoo ensures that students, regardless of background or resources, have equitable access to a positive, dignified experience. 
Bridge the Gap:  This investment addresses real and current service gaps impacting student visitors, particularly during inclement weather and high-volume periods. The lack of adequate, dedicated lunch space disproportionately affects school groups, limiting their ability to fully engage in educational programming. By creating a purpose-built facility, the Zoo enhances service delivery, improves the overall guest experience, and supports educational access. The project also reflects a coordinated, cross-functional approach to planning for the Zoo’s new entrance operations, ensuring that space constraints do not create unintended barriers for school-based programming.
Invest in Equity:  The project represents an upstream investment in infrastructure that removes longstanding barriers to access and participation. By prioritizing safe, inclusive, and year-round amenities, the Zoo is addressing root causes of inequitable experiences, such as lack of adequate facilities for large, diverse student populations. At the same time, the project supports long-term fiscal sustainability by reinvesting in underutilized space to better serve a growing audience segment that drives attendance and community engagement. This intentional reinvestment strengthens both the Zoo’s operational resilience and Milwaukee County’s commitment to equitable public spaces.
 </t>
  </si>
  <si>
    <t>03__YES__2026-2030 Adopted 5-YR Capital Plan page 228</t>
  </si>
  <si>
    <t>05__YES__Category 1 = Immediately Addresses Failing Assets__Deferred Maint issues addressed by project: This project demolishes the old Oceans Connections pool.  With the removal, deferred maintenance funds will no longer be needed as the pool will be leveled and the area will be used for school field trips.</t>
  </si>
  <si>
    <t>The scope of work includes design to create a new picnic shelter, playground and staff parking area in the former Ocean Connections pool area.  Include design to demolish and infill the pool and adjacent infracture to prep the site for new work.</t>
  </si>
  <si>
    <t>PF_WZ020101_WATERMAIN PIPE REPLACEMENT - ZOO GROUNDS.XLSM</t>
  </si>
  <si>
    <t>WZ020101</t>
  </si>
  <si>
    <t>WATERMAIN PIPE REPLACEMENT - ZOO GROUNDS</t>
  </si>
  <si>
    <t>VERA WESTPHAL (BUDGET)/ MATTHEW HASEMAN (PROJECT)</t>
  </si>
  <si>
    <t>The Milwaukee County Zoo faces recurring and costly water main breaks, with multiple incidents each year. Repair costs range from $20,000 to $60,000 per break, totaling $80,000 to $250,000 annually. These failures strain the Zoo’s budget, disrupt operations, and pose risks to animal health and safety.
The Zoo has experienced several water main breaks in recent years due to the age and deterioration of the underground piping infrastructure.  In 2023, a break near the Seal Habitat cost $35,000 to repair and occurred 22 feet below the surface, requiring extensive excavation and pavement restoration. In 2024, three breaks cost over $80,000. In 2025, five additional breaks occurred, with a repair cost of $21,943.  The reduced cost is associated with the depth of the breaks in the line.  The water lines being redone at appropriate depths for repair will lead to long-term savings for any repair for the lifetime of the Zoo, as access to these pipes for repair will be at six feet. 
Breaks and shutoffs create operational challenges, particularly in maintaining consistent water supply to animal habitats. A failure near the Aquatic &amp; Reptile Center, for example, could lead to dangerously low water levels, shutdown of the life support systems for the aquarium, and potential loss of animals. Repairs also restrict access to areas of the Zoo, limiting visitor experience and daily operations.
Undetected leaks further increase costs. One break at Badger Hill wasted an estimated 100,000 gallons before detection and required $50,000 in repairs. With breaks occurring once or twice annually and rising municipal water rates, these costs will continue to grow.
Climate change increases urgency. Rising temperatures and extreme weather strain aging infrastructure and increase water demand. Leaks waste critical resources and increase energy use and emissions as systems pump water that is ultimately lost.
Securing dedicated funding is essential for repairing infrastructure, protecting animal health, reducing costs, and supporting environmental sustainability. Proactive investment will help ensure the Zoo remains safe, resilient, and accessible.</t>
  </si>
  <si>
    <t>NO__Please provide an explanation of why alternative options were not researched:  There are no alternatives.</t>
  </si>
  <si>
    <t>02__YES__Annual financial impact includes: Directional boring all the watermain pipes will prevent breaks in the water lines, which will free up repair funds to be used on other deferred maintenance projects, approx. $80-$120k annually.  See link below for more information on the state of the nation’s drinking water infrastructure. 
Water Infrastructure | ASCE's 2021 Infrastructure Report Card -- https://infrastructurereportcard.org/cat-item/drinking-water-infrastructure/</t>
  </si>
  <si>
    <t>YES__AE Project Charter; original document in AE Sharepoint folder:  https://milwaukeecountywi.sharepoint.com/:w:/r/sites/CapitalPlanning-Zoo/_layouts/15/Doc.aspx?sourcedoc=%7BDFE0E641-6E90-454A-992B-8FC18AB3C3D5%7D&amp;file=Project%20Charter%20WZ020101%20Watermain%20Pipe%20Replacement-Zoo%20Grounds.docx&amp;action=default&amp;mobileredirect=true</t>
  </si>
  <si>
    <t>YES__This can be started in winter months but the asphalt work once the pipes have been replaced needs to occur after the asphalt plants have opened for the season.</t>
  </si>
  <si>
    <t>05__Safety-Risk Issue(s) Addressed:  Loss of water during watermain breaks and repairs is especially detrimental to our animal collection.  When there is a water main break that affects our Aquarium and Reptile Center, it can lead to devastating consequences and loss of our animal collection when we can't replace the aquarium water.  If we experience water loss in revenue-generating facilities, like our food outlets, it will limit our concessionaire partner's ability to open those locations and generate income. This could result in a loss of revenue for the Zoo. We receive a 25% commission on food sales up to $2M, and a 28% commission rate on sales above that amount.   Restroom closures due to water loss will negatively impact customer experience.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 to facility water standards which affect the life safety of our animals; PDF pgs 213, 246, 292, 308.</t>
  </si>
  <si>
    <t xml:space="preserve">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 to required facility water standards; PDF pgs 213, 246, 292, 308. 
We also lease concession space to SSA.  We have a binding agreement in which the County is responsible for repairing any major breakdown or system malfunction not caused by the negligence of the Lessee.  Please see pg 21, Section 12, Maintenance of the lease uploaded as SD_WZ020101-WZ020901_LegalAgreement_SSALease.   </t>
  </si>
  <si>
    <t xml:space="preserve">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Extensive repair costs we are incurring on an annual basis are a direct impact on the County's goal of Investing in Equity (3b - Enhance the County's fiscal health and sustainability).  In addition, when we need to close exhibits and areas of the Zoo due to repairs and flooding, we are not upholding the County's goals of Creating Intentional Inclusion (1b - Create and nurture an inclusive culture across the County) and Bridging the Gap (2b - Break down silos across County government to maximize access to and quality of services offered) by not offering all of areas of the Zoo to the public. </t>
  </si>
  <si>
    <t>03__YES__2026-2030 Adopted 5_YR Capital Plan page 228</t>
  </si>
  <si>
    <t xml:space="preserve">05__YES__Category 1 = Immediately Addresses Failing Assets__Deferred Maint issues addressed by project: We are experiencing four to five watermain breaks per year, a couple of which were 10-20+ feet below the pavement surface and incurred additional costs to repair pavement. Beyond the repair costs, breaks sometimes go years before detection, costing the Zoo thousands of dollars for unused water and undermining Zoo paths, buildings and habitats, requiring further repairs.  </t>
  </si>
  <si>
    <t xml:space="preserve">Climate Resiliency: If the Zoo had a watermain break that coincided with accelerated precipitation, animals whose indoor or outdoor habitats are below surface level will be threatened. For animals whose pools need to be kept within certain water quality parameters, water main breaks can alter the water levels and chemistry of habitat pools, threatening the animals' health. </t>
  </si>
  <si>
    <t xml:space="preserve">01_Climate Resiliency: If the Zoo had a watermain break that coincided with accelerated precipitation, animals whose indoor or outdoor habitats are below surface level will be threatened. For animals whose pools need to be kept within certain water quality parameters, water main breaks can alter the water levels and chemistry of habitat pools, threatening the animals' health. </t>
  </si>
  <si>
    <t>The scope of work includes design and planning of watermain pipe replacement for Phase 1 and Phase 2 work.  The scope of work will also include construction of Phase 1 that will fix the immediate replacement needs.  Construction consists of Horizontal Direction Drilling in Watermain and Open Cut Watermain.  Water distribution will be replaced on both the well system and city water.  Watermain at the zoo grounds is very deep (22'+) at locations.  New watermain will be installed 6' below existing/proposed ground to allow for frost protection and manageable future maintenance and access.</t>
  </si>
  <si>
    <t>The scope of work includes phase 2 final distribution watermain replacement.</t>
  </si>
  <si>
    <t>PF_WZ019001_NEW CAROUSEL.XLSM</t>
  </si>
  <si>
    <t>WZ019001</t>
  </si>
  <si>
    <t>NEW CAROUSEL</t>
  </si>
  <si>
    <t>VERA WESTPHAL (BUDGET)/ANDREW STOCKEL (CONSTRUCTION)</t>
  </si>
  <si>
    <t>256-5404</t>
  </si>
  <si>
    <t>This request funds the construction of a new enclosed carousel facility for the Milwaukee County Zoo. This investment is critical to protecting an important revenue-generating attraction, enhancing the guest experience, and supporting the Zoo’s long-term financial sustainability.
The Zoo’s current carousel is 32 years old and relies on aging electrical and mechanical systems that are becoming increasingly unreliable and costly to maintain. Failure to replace this asset creates a significant revenue risk, as the carousel is budgeted to generate approximately $310,000 in annual revenue in 2027. A major mechanical failure or extended closure could result in the loss of a substantial portion of this revenue while negatively impacting the guest experience.
The proposed project will replace the aging carousel with a fully enclosed, accessible facility that is expected to increase ridership by approximately 20% through year-round operation. By eliminating weather-related closures, the Zoo will be able to provide a dependable attraction for families in all seasons while creating new opportunities to increase earned revenue.
The enclosed structure will also reduce maintenance costs by protecting the carousel from exposure to the elements and extending the useful life of the asset. Most importantly, this investment will preserve a popular family attraction, protect a critical revenue stream, improve accessibility, and ensure that future generations of guests can enjoy a reliable, year-round experience at the Milwaukee County Zoo.</t>
  </si>
  <si>
    <t xml:space="preserve">YES__Please provide a brief listing of options/alternatives researched and why the option your are requesting for this Cost Est is the best alternative:  The Zoo’s existing Carousel has exceeded its useful lifespan and no longer meets guest experience needs of the facility. Although it has been meticulously maintained, the age of the equipment has made replacement parts increasingly difficult to obtain. Many components now require long lead times, which will extended to become periods of downtime, rising maintenance expenses, and reduced reliability. Continuing to repair the current carousel is no longer a sustainable long-term plan. The carousel’s current location near the Zoo Terrace aligns well with guest traffic patterns and supports overall visitor engagement. However, retaining the aging structure in place—whether through continued repair or partial refurbishment—would not resolve the fundamental challenges of obsolete parts, operational disruptions, weather, and safety considerations. None of the available repair alternatives will enhance the visitor experience in a meaningful way. Given the combination of aging infrastructure, forecasting an increase in maintenance expense, longer lead times, and the operational limitations of the existing ride, no viable alternatives exist that can maintain safe operations while meeting modern expectations for guest experience. Full replacement is the only solution that satisfies safety, operational efficiency, and guest service goals while enabling the Zoo to continue offering a high quality attraction to the community.                                                                </t>
  </si>
  <si>
    <t>02__YES__Annual financial impact includes: See attached SD_WZ019001_Operational Cost Impact (ARPA Carousel application Fiscal Health section): Pages 2 &amp; 5 for detailed information regarding annual operating costs and revenues.</t>
  </si>
  <si>
    <t>YES__https://milwaukeecountywi.sharepoint.com/:w:/r/sites/CapitalPlanning-Zoo/Shared%20Documents/Zoo/WZ019001_NewCarousel-Rental-Facility/Project%20Charter%20New%20Carousel%20Rental%20Facility.docx?d=wad3ff3555c2144a6adffb87da93e529f&amp;csf=1&amp;web=1&amp;e=hAUiKF</t>
  </si>
  <si>
    <t>YES__Winter construction would be ideal due to seasonal Zoo volume.</t>
  </si>
  <si>
    <t>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Enclosing the Zoo’s carousel will directly advance all three of Milwaukee County’s Racial Equity Goals: Creating Intentional Inclusion, Bridging the Gap, and Investing in Equity. It will create and nurture an inclusive culture across Milwaukee County Government. By allowing the carousel to operate in all weather conditions, this project expands access and ensures a more inclusive, year round experience for all visitors.
This project will help break down silos across Milwaukee County Government to maximize access to and quality of services offered.
A year round attraction increases opportunities for community engagement and cross departmental programming while strengthening service delivery throughout the year. Finally, this project will enhance Milwaukee County’s fiscal health and sustainability.
The proposed improvements elevate the customer experience, expand access for the community, and support the Zoo’s ability to generate sustained revenue, contributing to long term financial stability.</t>
  </si>
  <si>
    <t xml:space="preserve">03__YES__Category 2 = Addresses Assets anticipated to fail within the next 12 - 24 months__Deferred Maint issues addressed by project: The current carousel, built in 1994, has reached the end of its useful life. Wear and tear over the years has made it increasingly difficult and costly to maintain. Not only does it no longer meet modern safety and efficiency standards, but it also presents a growing risk of failure. Continued use of an aging piece of equipment is a liability for both the zoo and its visitors.  On an annual basis, the zoo is spending $20,000 on constant repairs. This includes replacing failing mechanics, lighting, and animal replacements. These costs are not only draining resources but also reflect the fact that the carousel is in a state of continuous decline. This investment in repairs is becoming less efficient, as the carousel’s core structure and components are reaching their limit. Every year, the zoo is essentially patching up a system that is no longer sustainable. </t>
  </si>
  <si>
    <t>The scope of work includes design of a new enclosed carousel and related site work for year-round use near the Zoo Terrace stage and plaza.  Carousel will be designed for year round use to replace the existing 30 year old outdoor carousel.  Year 1 scope also includes procuring the carousel unit; a long-lead time item which needs to be ordered ahead of construction of the new enclosure and removal of the existing unit.</t>
  </si>
  <si>
    <t>Demoltion of the existing carousel. Construction of the carousel enclosure and related site work, including utilties and landscaping.  Installation of carousel unit procured in Year 1.</t>
  </si>
  <si>
    <t>PF_WZ020401_PRIMATE BUILDING - NEW AIR CONDITIONING SYSTEM.XLSM</t>
  </si>
  <si>
    <t>WZ020401</t>
  </si>
  <si>
    <t>PRIMATE BUILDING - NEW AIR CONDITIONING SYSTEM</t>
  </si>
  <si>
    <t>The Primates of the World building currently does not have air conditioning, limiting the Zoo’s ability to maintain consistent environmental conditions during periods of elevated temperatures and poor air quality. During warmer months, staff rely on operational measures to increase airflow and reduce heat accumulation within indoor holding areas. While these measures provide short-term relief, they are not a sustainable long-term solution and can make it more difficult to maintain optimal environmental conditions throughout the facility.
The need for climate-controlled animal spaces is expected to increase as extreme heat events become more frequent and prolonged. Without air conditioning, the Zoo will be increasingly reliant on temporary mitigation measures that place additional demands on staff and may not adequately address future environmental conditions. Installing air conditioning will provide a reliable, year-round solution that improves temperature regulation, air circulation, and indoor air quality for animals, staff, and guests.
The project will also support the Zoo’s ongoing commitment to meeting evolving animal care standards and accreditation requirements. As the Zoo prepares for its next accreditation inspection in 2029, enhanced environmental controls within the Primates of the World building will help ensure the facility continues to meet best practices for animal wellbeing and habitat management.
Adding air conditioning will provide an additional layer of protection for the primate collection, which includes several endangered and critically endangered species. Many primates are susceptible to respiratory and heat-related health concerns similar to those experienced by humans. Improved climate control will help reduce risks associated with extreme heat and poor air quality events while supporting animal health and wellbeing.
Investing in air conditioning for the Primates of the World building will improve operational efficiency, support accreditation readiness, enhance animal care, and ensure the facility remains resilient to changing environmental conditions for years to come.  Primate air conditioning was listed as a concern by the Association of Zoos and Aquariums inspection team in 2024.  The Zoo will be up for reaccreditation in 2029, by which time this concern must be addressed.</t>
  </si>
  <si>
    <t xml:space="preserve">NO__Please provide an explanation of why alternative options were not researched:  There aren't any other alternatives to air conditioning.  Currently we leave doors ajar overnight to allow for air circulation. </t>
  </si>
  <si>
    <t>02__YES__Annual financial impact includes: Without a design load calculation, it would be very difficult to estimate the energy impacts of this HVAC project request; however, the request could increase the building energy use by 30-50%.</t>
  </si>
  <si>
    <t>YES__AE Charter; Original Document in AE SharePoint folder: https://milwaukeecountywi.sharepoint.com/:w:/r/sites/CapitalPlanning-Zoo/Shared%20Documents/Zoo/WZ019501_Primates%20of%20the%20World%20HVAC/Charter%20Lite%20WZ019501_Primates%20of%20the%20World%20HVAC.docx?d=w7fe1a0c9ef0c4ab783bcf9b51a40d6ba&amp;csf=1&amp;web=1&amp;e=4HQRbh</t>
  </si>
  <si>
    <t>NO__Although the project can be completed any time, it would be ideal if it could be completed by spring or summer.</t>
  </si>
  <si>
    <t>05__Safety-Risk Issue(s) Addressed:  In order to circulate air in the warmer months, keeper access doors to indoor holding areas are propped open overnight to allow air flow.  This allows staff working in the buildings overnight to have access to animal areas.  This increases safety risk to animals and non-animal staff.</t>
  </si>
  <si>
    <t xml:space="preserve">YES__Board File: __SD Uploaded: YES__Detail:  SD_WZ020401_SFMandate_AZA is attached.  If we do not adhere to AZA Accreditation Standards, we could lose AZA Accreditation status.  Please see pgs 36-37, Section 10.2. Equipment.  
SD_WZ020401_SFMandate_USDA Mandate is attached.  If we do not adhere to USDA compliance standards, we could be issued a non-compliance violation.  Please see pg 202 where it discusses temperature requirements for primates.  </t>
  </si>
  <si>
    <t xml:space="preserve">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This project Invests in Equity (3b- Enhance the County's fiscal health and sustainability) by saving on repair costs and gaining efficiencies.  </t>
  </si>
  <si>
    <t>03__YES__2026-2030 Adopted 5-YR Capital Plan page 229</t>
  </si>
  <si>
    <t>The need for air conditioning in this space will worsen as we see more frequent extreme heat events as predicted by current models. Current mitigation efforts (propping of access doors and running exhaust fans overnight) will happen more frequently, exacerbating an already bad situation. Adding an A/C unit to this space will support Zoo functions and better animal care while reducing the effects of extreme heat and air quality events on animals, staff and Zoo guests.  Adding A/C would be an additional layer of protection for these species, some of which are endangered or critically endangered globally and many of which are susceptible to the same respiratory issues humans are.</t>
  </si>
  <si>
    <t>01_The need for air conditioning in this space will worsen as we see more frequent extreme heat events as predicted by current models. Current mitigation efforts (propping of access doors and running exhaust fans overnight) will happen more frequently, exacerbating an already bad situation. Adding an A/C unit to this space will support Zoo functions and better animal care while reducing the effects of extreme heat and air quality events on animals, staff and Zoo guests.  Adding A/C would be an additional layer of protection for these species, some of which are endangered or critically endangered globally and many of which are susceptible to the same respiratory issues humans are.</t>
  </si>
  <si>
    <t>The scope of work includes designing an air conditioning system for Primate Building interior holding, visitor, and habitat areas outside of skylit area. Includes related electrical, plumbing and patching work.</t>
  </si>
  <si>
    <t>TROY WOHLT, BRILL</t>
  </si>
  <si>
    <t>5/10/26</t>
  </si>
  <si>
    <t>PF_WZ020801_UNDERGROUND VOLTAGE FEEDER REPLACEMENTS.XLSM</t>
  </si>
  <si>
    <t>WZ020801</t>
  </si>
  <si>
    <t>UNDERGROUND VOLTAGE FEEDER REPLACEMENTS</t>
  </si>
  <si>
    <t>This request is a critical risk-mitigation investment, not a discretionary upgrade. The Zoo’s underground voltage feeders, originally installed in 1958, are now failing testing and have exceeded their reliable service life. These feeders are essential to distributing power from our backup diesel generators during outages. Without replacement, even our emergency power systems cannot be depended upon, creating a single point of failure that could result in a full-site power loss.
The consequences of inaction are severe. A prolonged or widespread outage would immediately compromise life-support systems that are vital to animal health and survival, including temperature regulation, ventilation, water circulation, and habitat controls. Many species in our care are highly sensitive to environmental changes; even short disruptions can cause acute stress, illness, or death. In a worst-case scenario, this could lead to significant animal loss, representing not only an ethical and reputational crisis but also an irreversible loss of irreplaceable species and conservation investments.
Operationally, a major outage would force partial or full closure of the Zoo, directly impacting admissions, concessions, events, and memberships, our primary revenue streams. Even brief disruptions degrade the visitor experience, reduce attendance, and erode public trust. Longer-term, the reputational damage associated with preventable infrastructure failure, especially one that impacts animal wellbeing, would weaken donor confidence, limit partnership opportunities, and diminish the Zoo’s standing as a leading community asset.
By investing now in the replacement of these underground feeders using directional boring, the County can eliminate a critical point of failure, protect animal health and wellbeing, and ensure continuity of operations. This proactive approach safeguards revenue, preserves public trust, and reinforces the Zoo’s mission, while avoiding the far greater financial and ethical costs of emergency response, animal loss, and prolonged closure.</t>
  </si>
  <si>
    <t>NO__Please provide an explanation of why alternative options were not researched:  No alternatives are available.</t>
  </si>
  <si>
    <t>02__YES__Annual financial impact includes: The Zoo's 2026 revenue budget totals $22.67 million and depending on the severity of a power outage, there will be a negative impact on revenues.</t>
  </si>
  <si>
    <t>YES__AE Charter; Orginal Document in AE SharePoint folder: https://milwaukeecountywi.sharepoint.com/:w:/r/sites/CapitalPlanning-Zoo/Shared%20Documents/Zoo/WZ020801_Underground%20Voltage%20Feeder%20Replacements/Project%20Charter%20WZ020801_Underground%20Voltage%20Feeder%20Replacements.docx?d=w095160676bc84877a29d99872e9157e8&amp;csf=1&amp;web=1&amp;e=YP2Rgp</t>
  </si>
  <si>
    <t>10__Safety-Risk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 to facility electrical standards which affect the life safety of our animals; PDF pgs 130, 213, 246, 292, 308.</t>
  </si>
  <si>
    <t>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 to required facility electrical standards; PDF pgs 130, 213, 246, 292, 308.</t>
  </si>
  <si>
    <t xml:space="preserve">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This project touches on all three of the County's goals.  If we have a complete loss of power, we would not be able to provide service to the public, essential staff would be required to work sub-par working conditions, non-essential staff would not be able to work (unless they have permission to telework) and we would have an extensive loss in revenue.  Investing in Equity (3b - Enhance the County's fiscal health and sustainability).  In addition, when we need to close exhibits and areas of the Zoo due to repairs or loss of electric we are not upholding the County's goals of Creating Intentional Inclusion (1b - Create and nurture an inclusive culture across the County) and Bridging the Gap (2b - Break down silos across County government to maximize access to and quality of services offered) by not offering all of areas of the Zoo to the public.  </t>
  </si>
  <si>
    <t xml:space="preserve">05__YES__Category 1 = Immediately Addresses Failing Assets__Deferred Maint issues addressed by project: The underground voltage feeders are failing and not passing testing.  This could result in a complete power outage.  </t>
  </si>
  <si>
    <t>The scope of work includes replacing the underground voltage feeders that do not pass testing. Likely includes directional boring. Disconnect &amp; remove existing feeder. Abandon in place the old existing raceway. Install new MV feeder cable from sub-station from South end to Peck Pavilon switchgear.
Design and construction: Minimal project risk/unknowns with low probability of budget cost issues and/or project delays as defined in the cost estimate.</t>
  </si>
  <si>
    <t>ANDY TRAN, BRILL</t>
  </si>
  <si>
    <t>The Zoofari Building requires replacement of both its HVAC system and roof. Previously planned as separate projects, combining them into a single project reduces overall costs, minimizes operational disruptions, and improves construction efficiency.
The current HVAC system is outdated and well beyond its 20-year useful life, with units now more than 30 years old. Frequent repairs and unexpected failures disrupt revenue-generating rentals in this heavily used event space. This project will replace three aging air handling units with a single, energy-efficient variable air volume (VAV) rooftop unit (RTU). The new system is expected to reduce energy consumption, lower maintenance costs, improve occupant comfort, and increase operational reliability.
The roof is also in critical condition. With three existing layers and an expected lifespan of 20 years, much of the roof, originally installed during a 1990 renovation, has significantly deteriorated. Approximately 90% of the roof surface shows substantial wear, with multiple leaks affecting the building throughout the year. Over the past six years, at least 10 leak incidents have resulted in service disruptions, interior damage, and repeated temporary repairs. Staff recommend full roof replacement to eliminate ongoing failures and prevent further operational interruptions.
The roof replacement also presents an opportunity to advance Milwaukee County’s sustainability goals. The Zoo intends to pursue grant funding for the installation of a solar energy system in conjunction with the roof replacement. Completing the roof project now positions the Zoo to leverage external funding, reduce future utility costs, improve energy efficiency, and decrease the facility’s environmental footprint. Integrating solar infrastructure during construction is significantly more cost-effective than retrofitting the building at a later date.
The Zoofari Building generates approximately $80,000 to $100,000 annually through rentals and serves as a key venue for corporate events, weddings, meetings, and other group functions. Maintaining a safe, reliable, and comfortable facility is essential to sustaining this revenue stream. The building also houses leased warehouse space used for retail and food inventory. Under existing lease agreements, the Zoo is responsible for major repairs not caused by tenant negligence. Continued roof leaks increase the risk of inventory damage, business interruption, and potential financial liability.
Investing in the combined HVAC and roof replacement project will protect critical revenue streams, reduce long-term operating and maintenance costs, improve energy efficiency, support sustainability initiatives, and ensure the facility remains safe, reliable, and fully operational for guests, tenants, and community partners.</t>
  </si>
  <si>
    <t>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The Zoofari conference center is a valuable revenue generating facility, which invests in equity by enhancing the County's fiscal health and sustainability.  In addition, it creates and promotes intentional inclusion by increasing the number of County contracts awarded to minority and women-owned businesses through our Group Sales RFP catering contracts.  If we cannot have this space functional year-round for Group Sales, it will impact alignment to both County goals listed.</t>
  </si>
  <si>
    <t>The scope of work is construction to replace the Zoofari Building's roof with a new membrane system. Includes other related roof work such as flashing, parapet, etc.  This also includes replacement of the roof top HVAC unit at the Zoofari Building, including related electrical, structural, plumbing and other ancillary work. HVAC controls and related technology are also included.</t>
  </si>
  <si>
    <t>WOHLT/BRILL/HGA</t>
  </si>
  <si>
    <t>YES__Work should begin in fall to be completed by spring.</t>
  </si>
  <si>
    <t>The requested capital project is estimated to reduce county emissions to align with the 2050 County goals of zero carbon emissions.</t>
  </si>
  <si>
    <t>03_The requested capital project is estimated to reduce county emissions to align with the 2050 County goals of zero carbon emissions.</t>
  </si>
  <si>
    <t>MICHAEL SHEEHAN, BRILL</t>
  </si>
  <si>
    <t>05__Safety-Risk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214, Section 3.76 - Indoor housing facilites Nonhuman primates.</t>
  </si>
  <si>
    <t>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of our animals; PDF pg 214 non-human primates.</t>
  </si>
  <si>
    <t>PF_WZ021401_ZOO – MACAQUE HOLDING AREA – AC UNIT 2 AND AHU UNIT 1.XLSM</t>
  </si>
  <si>
    <t>WZ021401</t>
  </si>
  <si>
    <t>ZOO – MACAQUE HOLDING AREA – AC UNIT 2 AND AHU UNIT 1</t>
  </si>
  <si>
    <t>Air Conditioning Unit #2 (ACU-2) and Air Handling Unit #1 (AHU-1), which serve the Macaque holding area, are both approximately 20 years old and have reached the end of their expected useful lives. Unlike equipment serving traditional commercial spaces, these units operate in a challenging animal care environment where they are exposed daily to high levels of dust, hair, moisture, and other airborne debris. This constant exposure accelerates wear and tear on mechanical components, causing the equipment to age more rapidly and increasing the frequency of repairs and maintenance requirements.
Maintaining reliable HVAC systems within animal habitats is essential to animal health, wellbeing, and life safety. These systems provide critical temperature control, ventilation, humidity management, and air quality necessary to support the wellbeing of the macaque population and ensure compliance with professional animal care standards. Mechanical failures can result in unsuitable environmental conditions, increased stress on animals, disruption of animal care operations, and the need for emergency corrective measures.
The Zoo currently maintains these units through a service contract that extends through December 2027. However, due to the age and condition of the equipment, continued operation beyond that period is expected to significantly increase maintenance costs, with future contract expenses projected to approximately double in order to maintain aging equipment or replace failed components. In addition, replacement parts are becoming increasingly difficult to source, increasing the risk of prolonged downtime and emergency repairs.
Replacing ACU-2 and AHU-1 before a major failure occurs is the most cost-effective and proactive approach. This investment will improve system reliability, reduce long-term maintenance costs, protect against unplanned service disruptions, and ensure the Macaque holding area maintains the stable environmental conditions necessary to support animal health, wellbeing, and safety. By addressing these aging assets now, the Zoo can avoid escalating repair costs while continuing to provide the high standard of animal care expected by guests, staff, and accreditation organizations.</t>
  </si>
  <si>
    <t xml:space="preserve">NO__Please provide an explanation of why alternative options were not researched:  Due to the specific Macaque animal environment, the airflow in the space is designed to prevent the B virus infection (Herpes simiae).  Airflow is extremely important, making other means of cooling not effective (such as a heat pump).  </t>
  </si>
  <si>
    <t xml:space="preserve">02__YES__Annual financial impact includes: With the new units, we anticipate saving energy costs.  We wouldn't know the operational cost differences until design phase.  </t>
  </si>
  <si>
    <t xml:space="preserve">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Replacing the Macaque Holding Area ACU-2 and AHU-1 will invest in Equity (3b) by enhancing the fiscal health and sustainability of this area.  </t>
  </si>
  <si>
    <t>03__YES__2026-2030 Adopted 5-YR Plan page 229</t>
  </si>
  <si>
    <t xml:space="preserve">03__YES__Category 2 = Addresses Assets anticipated to fail within the next 12 - 24 months__Deferred Maint issues addressed by project: The units are prematurely aged.  We are currently under contract for maintenance through December 2027, however the current maintenance contract would double in an effort to maintain or replace the units at that time.  </t>
  </si>
  <si>
    <t>The scope of work includes designing to replace an air handler and corresponding condensing unit. Includes investigating adding redundancy into the supply and exhaust air systems with a building survey. May include design of ancillary systems such as piping or ducts. HVAC controls with IMSD are also included.</t>
  </si>
  <si>
    <t>The scope of work includes, at minimum replacement of the air handler and the condensing unit, but ultimately the construction of the final design.</t>
  </si>
  <si>
    <t>PF_WZ021501_ZOO – AVIARY BUILDING – AHU UNIT 3 REPLACEMENT.XLSM</t>
  </si>
  <si>
    <t>WZ021501</t>
  </si>
  <si>
    <t>ZOO – AVIARY BUILDING – AHU UNIT 3 REPLACEMENT</t>
  </si>
  <si>
    <t>Air Handling Unit #3 (AHU-3), which serves the indoor penguin habitat, was installed in 2001 and has exceeded its expected 20-year useful life. The unit is now 26 years old and experiencing significant deterioration. The lower chilled water coil has developed leaks and has been isolated from service, reducing the system’s capacity and increasing the risk of a failure that could compromise environmental conditions within the animal habitat, which compromises animal welfare.
Maintaining reliable temperature control is critical to animal health, wellbeing, and life safety. The indoor penguin habitat requires tightly controlled environmental conditions to replicate the species' natural climate and meet professional animal care standards. Penguins are particularly sensitive to heat stress, and their body temperature cannot safely exceed 72 degrees Fahrenheit. A prolonged HVAC failure could place the animals at significant risk and require emergency operational measures, including animal relocation and costly temporary climate-control solutions.
The Zoo currently maintains the unit through a service contract that extends through December 2027. However, due to the age and condition of the equipment, maintenance costs are expected to increase substantially, with future contract costs projected to be approximately double current levels in order to continue repairing or replacing obsolete components. As the unit continues to age, replacement parts become increasingly difficult to obtain, increasing the likelihood of extended downtime and emergency repairs.  When the system is down, staff are required to carry in bags of ice to help maintain the habitat temperatures until the unit is fixed.  This is incredibly time-consuming and labor-intensive.
Replacing AHU-3 before a catastrophic failure occurs is the most cost-effective and responsible approach. This investment will ensure reliable climate control for the penguin habitat, protect animal health and wellbeing, reduce the risk of unplanned emergency expenditures, and avoid escalating maintenance costs associated with operating equipment that has exceeded its useful life. The project supports the Zoo’s commitment to providing the highest standards of animal care while protecting critical facility infrastructure and operational continuity.</t>
  </si>
  <si>
    <t>NO__Please provide an explanation of why alternative options were not researched:  There are no alternative options.</t>
  </si>
  <si>
    <t xml:space="preserve">02__YES__Annual financial impact includes: With a new unit, we anticipate saving energy costs.  We wouldn't know the operational cost differences until design phase.  </t>
  </si>
  <si>
    <t>10__Safety-Risk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309, Section 3.151 - Facilities, Indoor (birds). In particular, penguin's body temperature can not rise above 72 degrees.</t>
  </si>
  <si>
    <t xml:space="preserve">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309, Section 3.151 - Facilities, Indoor (birds). </t>
  </si>
  <si>
    <t xml:space="preserve">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Replacing this unit will invest in Equity (3b) by enhancing the fiscal health and sustainability of this area.  </t>
  </si>
  <si>
    <t xml:space="preserve">03__YES__Category 2 = Addresses Assets anticipated to fail within the next 12 - 24 months__Deferred Maint issues addressed by project: The unit is at end of life.  We are currently under contract for maintenance through December 2027, however the current maintenance contract would double in an effort to maintain or replace the units at that time.   </t>
  </si>
  <si>
    <t xml:space="preserve">Electricity savings would equate to a carbon reduction because the electricity is derived from coal.  </t>
  </si>
  <si>
    <t xml:space="preserve">03_Electricity savings would equate to a carbon reduction because the electricity is derived from coal.  </t>
  </si>
  <si>
    <t>The scope of work includes evaluation and design for the AHU serving the penguin exhibit. Includes evaluating adding redundancy to the system (additional chiller, right sizing cooling coils in the air handler). HVAC controls with IMSD are also included.</t>
  </si>
  <si>
    <t>Construction of the design.  Note, during construction a plan for the penguins will need to be considered.  Temporary chiller, other temporary cooling, or relocation.</t>
  </si>
  <si>
    <t>DOT-DIR OFFC Total</t>
  </si>
  <si>
    <t>VILLLA TERRACE Total</t>
  </si>
  <si>
    <t>Milwaukee County — 2027 Capital Improvement Request</t>
  </si>
  <si>
    <t>County Funding by Requesting Department  (Year 1 / 2027, Non-Airport, Bond + Cash)</t>
  </si>
  <si>
    <t>Requesting Department</t>
  </si>
  <si>
    <t>County $s</t>
  </si>
  <si>
    <t>Total as %</t>
  </si>
  <si>
    <t>TOTAL</t>
  </si>
  <si>
    <t>Pie chart data  (Top 3 + All Other Depts)</t>
  </si>
  <si>
    <t>Milwaukee County — Estimated 2027–2031 CIP Funding Gap</t>
  </si>
  <si>
    <t>5-Year County Capital Funding vs. Requests  (Non-Airport, Bond + Cash)</t>
  </si>
  <si>
    <t>5-YR Capital REQs (bond+cash)</t>
  </si>
  <si>
    <t>5-YR Est County Funding (bond+cash)</t>
  </si>
  <si>
    <t>5-YR Est County Funding Gap</t>
  </si>
  <si>
    <t>BOND 3%</t>
  </si>
  <si>
    <t>Cash 20%</t>
  </si>
  <si>
    <t>ALL</t>
  </si>
  <si>
    <t>EXCL IJCC</t>
  </si>
  <si>
    <t>Estimated County Bond and Cash (Tax Levy) Funding based on existing policy (used for both tables):</t>
  </si>
  <si>
    <t>+IJCC</t>
  </si>
  <si>
    <t>-IJCC</t>
  </si>
  <si>
    <t>incl ijcc</t>
  </si>
  <si>
    <t>exlc ijcc</t>
  </si>
  <si>
    <t>All Project REQUESTS (Including IJCC)</t>
  </si>
  <si>
    <t>All Project REQUESTS (Excluding IJCC)</t>
  </si>
  <si>
    <t>ALL OTHER DEPTS</t>
  </si>
  <si>
    <t>PF_WO999999_SHAREPOINTMASTERFILE_DO NOT MOVE.XLSM</t>
  </si>
  <si>
    <t>1011</t>
  </si>
  <si>
    <t>1011_COUNTY EXECUTIVE</t>
  </si>
  <si>
    <t>COUNTY EXECUTIVE</t>
  </si>
  <si>
    <t>WO999999</t>
  </si>
  <si>
    <t>SHAREPOINT MASTER FILE TAB</t>
  </si>
  <si>
    <t>PLEASE ENTER PRIMARY DEPT STAFF CONTACT RESPONSIBLE FOR REQ</t>
  </si>
  <si>
    <t>Enter Phone #</t>
  </si>
  <si>
    <t>*EXAMPLE:  The County Courthouse roof was last replaced in 1994.  The life expectancy of the roof is approximately 20 years.  The current age of the roof is 30 years, and is approximately 10 years beyond its uselife.  Based on a 2023 facility inspection, the roof has multiple leaks in several sections affecting the top floors of the Courts area.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approximately 90% of the roofing surface.  
The County Courts area (affected by the water leakage) provide critical family court services to the public (a core Courts service/function).  There have been approximately 10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Courts ability to effectively carry out this core service/function.</t>
  </si>
  <si>
    <t xml:space="preserve">00____CIP and/or Strategic Plan Doc page number reference(s): </t>
  </si>
  <si>
    <t xml:space="preserve">00__Primary Asset Zip Code: __Total Pop Srvd: __Minority Pop Srvd: __Addresses Racial Equity by: </t>
  </si>
  <si>
    <t>Enter sub-project scope narrative in this text box: 
*Text box is for PROJECT SCOPE LANGUAGE ONLY.
*PLEASE, DO NOT copy/paste the project justification text from the CE REQ FORM tab into this text box.
*PUBLIC FACING for Electeds, Public, Cnty Staff</t>
  </si>
  <si>
    <t>Enter description of out-year(s) project scope of work. 
*If no out-years, enter 'None.' in this text box.
*PUBLIC FACING for Electeds, Public, Cnty Staff</t>
  </si>
  <si>
    <t>PF_WS014306_BACK UP POWER GENERATOR - SR CENTERS.XLSM</t>
  </si>
  <si>
    <t>WS014306</t>
  </si>
  <si>
    <t>BACK UP POWER GENERATOR - SR CENTERS</t>
  </si>
  <si>
    <t>The Senior Centers in Milwaukee County serve as critical community hubs for aging adults, providing nutritious meals, social engagement, educational programs, fitness, and recreational opportunities. These centers also function as protective facilities, including designated cooling centers during extreme heat events, ensuring the safety and well-being of our senior population.
Currently, Clinton Rose, Washington, and Wilson Senior Centers lack backup power systems. In the event of localized electrical issues—such as brownouts—or severe weather that impacts the electrical grid, these centers face the risk of service interruptions. Such disruptions could significantly compromise access to meals, social support, and life-sustaining services for older adults who depend on these facilities.
To ensure continuity of operations and safeguard Milwaukee County’s aging population, we request to install reliable backup power systems at Clinton Rose, Washington, and Wilson Senior Centers. This investment will enhance community resilience, protect vulnerable residents during power outages, and maintain uninterrupted access to essential senior services.
Note: McGovern and Kelly Senior Centers are outside the scope of this request.</t>
  </si>
  <si>
    <t>NO__Please provide an explanation of why alternative options were not researched:  The project will provide emergency power in the event of power loss.  No other alteratives were considered.</t>
  </si>
  <si>
    <t>YES__https://milwaukeecountywi.sharepoint.com/:w:/r/sites/CapitalPlanning-FacilitiesManagementDivisionFMD/_layouts/15/Doc.aspx?sourcedoc=%7B418F9CAD-B0C5-40FB-BFBB-2FBEB50D8031%7D&amp;file=Project%20Charter%20WS014301-05%20Sr.%20Centers%20Back%20Up%20Power%20Generator.docx&amp;wdLOR=c16CFB7DA-4358-424F-A1C3-D5A066557363&amp;action=default&amp;mobileredirect=true</t>
  </si>
  <si>
    <t>05__Safety-Risk Issue(s) Addressed:  The Senior Centers in Milwaukee County are essential community hubs for aging adults, providing nutritious meals, social engagement, educational programs, fitness, and recreational opportunities. These centers also serve as protective facilities, including designated cooling centers during extreme heat events, ensuring the health and safety of our senior population.  In the event of localized electrical issues—such as brownouts—or severe weather impacting the electrical grid, these centers are at risk of service interruptions. Without backup power, essential services such as meal programs, social support, and emergency cooling operations could be disrupted, placing older adults at increased risk of health complications, injury, or isolation.
In addition, power outages can create safety hazards within the facilities themselves, including impaired lighting, non-functional systems, and inoperable emergency equipment, all of which increase the risk of accidents and compromise overall building safety.</t>
  </si>
  <si>
    <t>03__Primary Asset Zip Code: Countywide__Total Pop Srvd: __Minority Pop Srvd: __Addresses Racial Equity by: Milwaukee County serves a wide range of population with different and varying cultures. This project would help to serve the various population with a more consistent functionality and service ensuring that all members of Milwaukee County’s communities have consistent access to life-sustaining support and safe communal spaces.</t>
  </si>
  <si>
    <t>The scope of work includes installing new feeder, transocket, and switchboard hook ups to allow for a mobile back-up power generator. Sites included are Wilson, Washington, and Rose Senior Centers. Includes purchase of 1 mobile generator to share between sites.</t>
  </si>
  <si>
    <t>BRILL / WOHLT</t>
  </si>
  <si>
    <t>PF_WI021201_ONBASE APPLICATION - (SAAS) MIGRATION.XLSM</t>
  </si>
  <si>
    <t>WI021201</t>
  </si>
  <si>
    <t>ONBASE APPLICATION – (SAAS) MIGRATION</t>
  </si>
  <si>
    <t>RYAN SCHMIDT</t>
  </si>
  <si>
    <t>ryan.schmidt@milwaukeecountywi.gov</t>
  </si>
  <si>
    <t>This project is to move the on-premise deployment of OnBase to the cloud or software as a service (SaaS).  OnBase is a mission critical, 24x7x365 application for the Public Safety departments.  Recent outages with our vendor hosted data center have raised the priority of this initiative.  Moving to a SaaS model would allow the County decommission 12 to 14 servers and will decrease server and database related costs associated with maintaining the environment and associated IMSD staff time.  The cost savings from deprecating the servers will be about $72,000 annually.
This project will reduce the resources need to maintain the software by making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OnBase solutions as they are available and keep the software platform current to ensure IT security.</t>
  </si>
  <si>
    <t>YES__Please provide a brief listing of options/alternatives researched and why the option your are requesting for this Cost Est is the best alternative:  IMSD has considered continuing the on-premise operation of OnBase but identified the best course of action is to move to the cloud / SaaS provider as indicated above.</t>
  </si>
  <si>
    <t>02__YES__Annual financial impact includes: Unknown at this time.</t>
  </si>
  <si>
    <t>05__Technology Security Risk(s) Addressed: This project will reduce the resources need to maintain the software by making all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OnBase solutions as they are available and keep the software platform current to ensure IT security.</t>
  </si>
  <si>
    <t>Complete migration of the on-premise OnBase application to a cloud / software as a service (SaaS) provider, which also includes data migration and updates / adjustments to interfaces, as applicable.</t>
  </si>
  <si>
    <t>5/29/25</t>
  </si>
  <si>
    <t>PF_WI022101_TITAN CMS APPLICATION – (SAAS) MIGRATION.XLSM</t>
  </si>
  <si>
    <t>WI022101</t>
  </si>
  <si>
    <t>TITAN CMS APPLICATION – (SAAS) MIGRATION</t>
  </si>
  <si>
    <t>*EXAMPLE:  The County Courthouse roof was last replaced in 1996.  The life expectancy of the roof is approximately 20 years.  The current age of the roof is 30 years, and is approximately 10 years beyond its uselife.  Based on a 2025 facility inspection, the roof has multiple leaks in several sections affecting the top floors of the Courts area.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approximately 90% of the roofing surface.  
The County Courts area (affected by the water leakage) provide critical family court services to the public (a core Courts service/function).  There have been approximately 10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Courts ability to effectively carry out this core service/function.</t>
  </si>
  <si>
    <t>PF_WG004801_VEL PHILIPS - CAMERAS.XLSM</t>
  </si>
  <si>
    <t>8110</t>
  </si>
  <si>
    <t>8110_DHHS</t>
  </si>
  <si>
    <t>DHHS</t>
  </si>
  <si>
    <t>WG004801</t>
  </si>
  <si>
    <t>VEL PHILIPS - CAMERAS</t>
  </si>
  <si>
    <t>This project replaces end-of-life surveillance cameras for the purpose of improving visual coverage, improving safety, and liability in the Youth Detention Center and the surrounding perimeter.  This project replaces approximately 64 cameras with installation costs and necessary storage to accommodate 121-day retention.
This project supports CYFS-Detention mission of ensuring public safety inside the Detention Center.  The detention center will better monitor these environments and react to any stresses more efficiently.  A more robust camera system decreases response times to incidents, decreases conflict escalation, decreases use of force and decreases illegal activity.
Cost savings will occur with a wider coverage area and higher quality video.  Because this is a more robust system, more square footage of these buildings can be monitored, and higher quality video evidence is produced.  Risk liability will be reduced because of better monitoring of movement throughout these buildings and improved detection of suspicious activity and help ensure safety and security for all youth and staff.  High quality video is one of the best sources of evidence for liability claims.
Leveraging a high quality video surveillance system provides significant operational and safety benefits. It enhances the detection of illegal or problematic behaviors that might otherwise go unnoticed, increases employee safety and productivity, and improves the monitoring of both officer and occupant conduct. Additionally, the presence of reliable video evidence can reduce the number of lawsuits and complaints, supporting a safer and more accountable environment.</t>
  </si>
  <si>
    <t>NO__The alternative to upgrading the camera system would be to increase personnel coverage within each building or rely on overtime to patrol the additional areas. This approach is not cost effective, as the necessary staffing resources are not available and the labor costs would exceed the one time investment required to update the camera system. Upgrading the system is therefore the most practical and fiscally responsible option for ensuring comprehensive monitoring and safety.  The alternative to upgrading the camera system would be to increase personnel coverage within each building or rely on overtime to patrol the additional areas. This approach is not cost effective, as the necessary staffing resources are not available and the labor costs would exceed the one time investment required to update the camera system. Upgrading the system is therefore the most practical and fiscally responsible option for ensuring comprehensive monitoring and safety.</t>
  </si>
  <si>
    <t>02__Primary Asset Zip Code: 53226__Total Pop Srvd: 971__Minority Pop Srvd: 933__Addresses Racial Equity by: This project will ensure that there is an updated, safe and secure environment in the Youth Detention Center, which serves youth ages 17 and under and whose population is comprised of over 95% kids of color. This investment will ensure that kids who are in the care of the youth detention center are cared for in an equitable environment that values who they are. DHHS is committed to ensuring that the needs of kids, families and communities are met in all areas of their lives and empowering the youth in our care.</t>
  </si>
  <si>
    <t>03__YES__Category 2 = Addresses Assets anticipated to fail within the next 12 - 24 months__Deferred Maint issues addressed by project: This camera system is close to end of life. If the cameras fail, our annual operating costs will increase by approximately $100.00 per man hour in labor charges to diagnose the issue. Additional expenses would be incurred if the camera is determined to be unrepairable.</t>
  </si>
  <si>
    <t>10201 West Watertown Plank Road</t>
  </si>
  <si>
    <t>Replacements for existing obsolete cameras with new cameras. No 
new camera licenses are required and have not been included in this proposal. Pricing includes installation, wire, 
conduit, and programming.</t>
  </si>
  <si>
    <t>PF_WF062001_COUNTYWIDE VEHICLE AND EQUIPMENT REPLACEMENT (NEW) - 2027.XLSM</t>
  </si>
  <si>
    <t>WF062001</t>
  </si>
  <si>
    <t>COUNTYWIDE VEHICLE AND EQUIPMENT REPLACEMENT (NEW) - 2027</t>
  </si>
  <si>
    <t>03__YES_Fifty-nine pieces of replacement Fleet equipment are being requested as part of Fleet Management's County-wide Vehicle and Equipment Replacement program. Items being replaced are exceeding replacement criteria for their applications. Replacement of all items listed has been determined the most cost effective option. Maintaining a regular vehicle and equipment replacement schedule helps mitigate higher maintenance and operating costs and minimizes downtime.</t>
  </si>
  <si>
    <t xml:space="preserve">Since older vehicles and equipment are being replaced as part of this project, the technological advances in the new vehicles and equipment will reduce emissions. The Fleet Director is actively working to reduce emissions; he is trying to purchase fuel efficient and hybrid vehicles for the Fleet. In 2023, he procured numerous hybrid sedans and some hybrid SUVs. </t>
  </si>
  <si>
    <t xml:space="preserve">02_Since older vehicles and equipment are being replaced as part of this project, the technological advances in the new vehicles and equipment will reduce emissions. The Fleet Director is actively working to reduce emissions; he is trying to purchase fuel efficient and hybrid vehicles for the Fleet. In 2023, he procured numerous hybrid sedans and some hybrid SUVs. </t>
  </si>
  <si>
    <t>PF_WQ020501_700MHZ SIMULCAST NETWORK - OEM.XLSM</t>
  </si>
  <si>
    <t>WQ020501</t>
  </si>
  <si>
    <t>700MHZ SIMULCAST NETWORK - OEM</t>
  </si>
  <si>
    <t xml:space="preserve">TERESA BREYER - OEM RADIO DIRECTOR </t>
  </si>
  <si>
    <t>414-305-0012</t>
  </si>
  <si>
    <t>Teresa.Breyer@milwaukeecountywi.gov</t>
  </si>
  <si>
    <t xml:space="preserve">Many neighboring agencies operate on disparate radio systems with limited or no direct interconnectivity. This fragmentation impacts real-time coordination during joint operations. Milwaukee County municipal fire departments work with the City of Milwaukee's fire department regularly, but not having an interoperable conventional channel forces users to use an ISSI shared trunked talkgroup. If the ISSI gateway were to go down during a fire event, the fire departments would lose interoperable communications. 
Existing interoperability channels in the 800 MHz band, where Milwaukee County's current conventional channels are located, do not have room for addtional channels. Which could lead to insufficient channel availibity during multiple concurrent incidents, particularly in urban or high-traffic areas where interoperability resources are strained. </t>
  </si>
  <si>
    <t>NO__Please provide an explanation of why alternative options were not researched:  Milwaukee County's WiPSN is a Motorola system. To use a different vendor for a 700 MHz system would increase the cost based on the need fore additional equipment which is currently operational on the WiPSN system.</t>
  </si>
  <si>
    <t>02__YES__Annual financial impact includes: Additional years of any hardware, software, or security updates needed as WiPSN equipment gets updates.</t>
  </si>
  <si>
    <t>03__Primary Asset Zip Code: Countywide__Total Pop Srvd: 939450__Minority Pop Srvd: 364117__Addresses Racial Equity by: Additional conventional resources from a 700 Mhz simulcast network would provide more interoperability with surrounding agencies, escpecially the City of Milwaukee Fire department. Milwaukee County services include Health and Human Services, First Responders, Parks, and Highway. The ISSI connection to the City of Milwaukee OpenSky radio system allows Milwaukee County radios to cross-communicate with the City of Milwaukee First Responders in a collaborative and coordinated effort to increase the speed and efficiency of critical services being provided. 
Milwaukee County Ord. 91.09, provision of 9-1-1 emergency telecommunications service in the county as provided by s. 146.70, Wis. Stats. and chapter PSC 173 of the state Administrative Code. Section 146.70</t>
  </si>
  <si>
    <t>802 W State Street</t>
  </si>
  <si>
    <t xml:space="preserve">The scope of work includes adding a 10 site, 5 channel analog conventional simulcast cell to Milwaukee County's system. The 10 subsites will include a 5 channel 700MHz ESS rack as well as the TRAK8835 and a LAN switch to be installed in an existing rack. Includes an MPLS IP link to the microwave network; tower, shelter, and power (including backup) will be provided by Milwaukee County. </t>
  </si>
  <si>
    <t>5/22/25</t>
  </si>
  <si>
    <t>PF_WQ020301_COMMAND CENTRAL AWARE.XLSM</t>
  </si>
  <si>
    <t>WQ020301</t>
  </si>
  <si>
    <t>1, 2, 4</t>
  </si>
  <si>
    <t>COMMAND CENTRAL AWARE</t>
  </si>
  <si>
    <t>TERESA BREYER - OEM RADIO DIRECTOR TAHC</t>
  </si>
  <si>
    <t>Teresa.Breyer@milwaukeecountywi.com</t>
  </si>
  <si>
    <t xml:space="preserve">The County's 911 Communications is responsible for the prompt response and delivery of emergency services to 911 callers, serving as the PSAP Milwaukee County; dispatching for the Sheriff’s Office and several other county departments, and transferring data received from EMS field providers to receiving hospitals to ensure optimal care is provided immediately upon patient entry to the emergency department.
Dispatchers rely on data from numerous sources to make these quick, informed decisions. However, during peak call volumes or major incidents, managing this influx of information can become overwhelming. 
</t>
  </si>
  <si>
    <t>NO__Please provide an explanation of why alternative options were not researched:  Motorola is the only provider for CommandCentral Aware.</t>
  </si>
  <si>
    <t>02__YES__Annual financial impact includes: Increase Costs (Sucription Fees)
Costs will increase for additional program and security updates and patches for CommandCentral Aware.</t>
  </si>
  <si>
    <t>04__Primary Asset Zip Code: 53223__Total Pop Srvd: 939450__Minority Pop Srvd: 364117__Addresses Racial Equity by: 911 calls are  received from the entire County, including the most under served areas of Milwaukee County. This equipment refresh ensures OEM is able to fulfill its obligation of building equity, reliability, and serving Milwaukee County with the highest level of equality possible. 
Milwaukee County Ord. 91.09, provision of 9-1-1 emergency telecommunications service in the county as provided by s. 146.70, Wis. Stats. and chapter PSC 173 of the state Administrative Code. Section 146.70</t>
  </si>
  <si>
    <t>821 W State Street RM 305</t>
  </si>
  <si>
    <t>Prepare bid specs for RFP, work with Procurement to issue RFP, award bid and execute contract.  
Purchase and install new dedicated workstations and monitors
Configure system architecture and deploy software
Implement data feeds/interfaces to new system
Test 
Train staff
Go Live</t>
  </si>
  <si>
    <t>Complete any remaining activies from Year 1.  Based on need for RFP, this effort could extend beyond 12 months.  This would not require additional funding outside of what is approved in year 1.</t>
  </si>
  <si>
    <t>PF_WQ020701_911 DISPATCH ACADEMY EQUIPMENT.XLSM</t>
  </si>
  <si>
    <t>WQ020701</t>
  </si>
  <si>
    <t>911 DISPATCH ACADEMY EQUIPMENT</t>
  </si>
  <si>
    <t>KINNYETTA PATTERSON</t>
  </si>
  <si>
    <t xml:space="preserve">The Academy 911 Dispatch Center is the ONLY fully operational backup 911 center in Milwaukee County. The current equipment has been given an end of life and end of support. This backup dispatch center was opened up for the duration of COVID19 for continuity of operations, demonstrating its value to the residents of Milwaukee County. As dispatch consilidation (WI State Act 26) materializes, this backup location will become even more valuable as a Countywide resource. 
This equipment is in need of urgent replacement due to the end of life and end of support. If this equipment is not replaced, the 911 Dispatch center will not be able to effectively answer 911 calls or perform dispatch operations as mandated by County ordinance, if there is an issue at the primary OEM 911 facility.  
Milwaukee County Ord. 91.09, provision of 9-1-1 emergency telecommunications service in the county as provided by s. 146.70, Wis. Stats. and chapter PSC 173 of the state Administrative Code. Section 146.70 </t>
  </si>
  <si>
    <t xml:space="preserve">NO__Please provide an explanation of why alternative options were not researched:  911 equipment will need to be replaced due to age and end of life. Manufacturer will not service this equipment in the very near future. </t>
  </si>
  <si>
    <t xml:space="preserve">02__YES__Annual financial impact includes: -Increase annual costs
The equipment that OEM is standardizing within County dispatch requires a subscription for maintenance and upkeep. OEM radio is aware of this, and including this equipment in the 2024 operational budget for continued support. </t>
  </si>
  <si>
    <t>YES__Due to the end of life on the current equipment, this project must be completed to preserve the integrity of the 911 system.</t>
  </si>
  <si>
    <t xml:space="preserve">10__Safety-Risk Issue(s) Addressed:  911 operations are a critical service, protecting life sasfety within Milwaukee County. This equipment will be covered under the existing MDR/RSUS cybersecurity contracts. 
Milwaukee County Ord. 91.09, provision of 9-1-1 emergency telecommunications service in the county as provided by s. 146.70, Wis. Stats. and chapter PSC 173 of the state Administrative Code. Section 146.70 </t>
  </si>
  <si>
    <t xml:space="preserve">YES__Adopted Board File: __Agreement(s) Uploaded: __Partners and nature of Agreement(s): Milwaukee County Ord. 91.09, provision of 9-1-1 emergency telecommunications service in the county as provided by s. 146.70, Wis. Stats. and chapter PSC 173 of the state Administrative Code. Section 146.70 __Next Board cycle if agreement(s) not yet adopted: </t>
  </si>
  <si>
    <t xml:space="preserve">03__Primary Asset Zip Code: Countywide__Total Pop Srvd: 939450__Minority Pop Srvd: 364117__Addresses Racial Equity by: 911 calls are are received from the entire County, including the most under served areas of Milwaukee County. This equipment refresh ensures OEM is able to fullfill its obligation of building equity, reliability, and serving Milwaukee County with the highest level of equality possible. 
Milwaukee County Ord. 91.09, provision of 9-1-1 emergency telecommunications service in the county as provided by s. 146.70, Wis. Stats. and chapter PSC 173 of the state Administrative Code. Section 146.70 </t>
  </si>
  <si>
    <t xml:space="preserve">The scope of work includes ten (10) new CommandCentral AXS dispatch positions to support the 911 backup site at the Training Academy with CCHub, software encryption, 4 speakers, 2 headset jacks, microphone, and footswitch.  Also included are Site Controllers &amp; Firewall, Server, Dual Link Network Equipment, CCGWs, MC Edge for Aux I/Os, console implementation.
</t>
  </si>
  <si>
    <t>PF_WQ020801_STATION ALERTING LOUDSPEAKER SYSTEM – OEM.XLSM</t>
  </si>
  <si>
    <t>WQ020801</t>
  </si>
  <si>
    <t>STATION ALERTING LOUDSPEAKER SYSTEM – OEM</t>
  </si>
  <si>
    <t xml:space="preserve">Station alerting is a critical component of fire dispatching within 911. Computer Aided Dispatch (CAD) based data will initiate station alerting calls for both dispatch and responding fire agencies. This will increase speed, efficiency, and situational awareness of 911 Fire Dispatch within Milwaukee County by instantly sending alerts from dispatch to first responders, improving response times. This system currently does not exist within Milwaukee County. This project will include both Station Alerting and ProPhoenix CAD for the system to operate as intended. 
This system can be used with the existing CAD system but there would need to be some enhancement to incorporate other agencies that respond to fires. This system will work with any CAD system.
</t>
  </si>
  <si>
    <t xml:space="preserve">YES__Please provide a brief listing of options/alternatives researched and why the option your are requesting for this Cost Est is the best alternative:  This project will likely go out to RFP for competitive bids from different vendors. </t>
  </si>
  <si>
    <t xml:space="preserve">02__YES__Annual financial impact includes: Ongoing yearly fees from vendors will be accounted for in future year budgets, and possible offset with future revenues. </t>
  </si>
  <si>
    <t xml:space="preserve">05__Safety-Risk Issue(s) Addressed:  This system has the potential to increase speed and efficiency of 911 Fire Dispatch Countywide. Though Dispatch consolidation (WI Act 26), this equipment will be required for Fire Dispatch, and agencies will be provided with an opportunity to integrate their existing station alerting for both continuity of operations, and efficient response to significant life safety events. A Countywide system does not currently exist for this purpose. </t>
  </si>
  <si>
    <t>03__Primary Asset Zip Code: Countywide__Total Pop Srvd: 939117__Minority Pop Srvd: 364117__Addresses Racial Equity by: Municipal Fire provides mutual aid services countywide, on a daily basis, including the most underserved areas of Milwaukee.
Milwaukee County Ord. 91.09, provision of 9-1-1 emergency telecommunications service in the county as provided by s. 146.70, Wis. Stats. and chapter PSC 173 of the state Administrative Code. Section 146.70</t>
  </si>
  <si>
    <t>The scope of work includes the purchase, installation, and configuration of a new fire station alerting system that will interface with CAD and radio systems over an IP based network.  Equipment will be installed in the 911 center, backup center, and a Firestation.</t>
  </si>
  <si>
    <t>ANDY CARRION</t>
  </si>
  <si>
    <t>PF_WQ021101_CONVENTIONAL REPEATER EQUIPMENT – OEM.XLSM</t>
  </si>
  <si>
    <t>WQ021101</t>
  </si>
  <si>
    <t>CONVENTIONAL REPEATER EQUIPMENT – OEM</t>
  </si>
  <si>
    <t xml:space="preserve">Milwaukee County's Radio System, WiPSN, does not currently have a conventional repeater system. If the system were to go into Failsoft, users of WiPSN would have extremely limited use of the radio system. If failsoft were to happen, WiPSN radio sites would become short-range conventional sites. With the addition of conventional repeaters, the coverage for short-range conventional can be expanded to reduce the impact on Public Safety departments. </t>
  </si>
  <si>
    <t>PF_WQ020901_MOBILE RADIO SITE - OASIS 700.800MHZ.XLSM</t>
  </si>
  <si>
    <t>WQ020901</t>
  </si>
  <si>
    <t>MOBILE RADIO SITE - OASIS 700.800MHZ</t>
  </si>
  <si>
    <t>Reliable communication is essential during emergencies, whether in response to natural disasters, infrastructure failures, or unexpected events. Milwaukee County’s WiPSN system depends on fixed towers and sites. Although these radio sites are well-maintained and secure, they are still susceptible to natural disasters, power outages, or equipment failures. 
Without a mobile backup system, a major disruption to our radio network could lead to communication delays or failures during critical moments. This could impact emergency response, slow public safety efforts, and potentially put people at greater risk.</t>
  </si>
  <si>
    <t>NO__Please provide an explanation of why alternative options were not researched:  While the trailer could be sourced from multiple vendors, the radio system equipment needed for the Mobile Radio site needs to come from Motorola. Milwaukee County's WiPSN radio system is a Motorola P25 Simulcast radio system. The equipment proposed for use is the same euipment that is locted at the 10 radio sites.</t>
  </si>
  <si>
    <t>02__YES__Annual financial impact includes: Additional years of Warranty coverage or any hardware updates needed as the WiPSN equipment gets updated.</t>
  </si>
  <si>
    <t xml:space="preserve">03__Primary Asset Zip Code: Countywide__Total Pop Srvd: 939450__Minority Pop Srvd: 364117__Addresses Racial Equity by: A mobile radio site would keep communication open to services needed in the most underserved areas of Milwaukee County. Milwaukee County services include Health and Human Services, First Responders, Parks, and Highway. The ISSI connection to the City of Milwaukee OpenSky radio system allows Milwaukee County radios to cross-communicate with the City of Milwaukee First Responders in a collaborative and coordinated effort to increase the speed and efficiency of critical services being provided. 
Milwaukee County Ord. 91.09, provision of 9-1-1 emergency telecommunications service in the county as provided by s. 146.70, Wis. Stats. and chapter PSC 173 of the state Administrative Code. Section 146.70 </t>
  </si>
  <si>
    <t xml:space="preserve">Motorola will provide a site on wheels on a Prepo setup with a trailer, three 1/2 racks, and a 60ft telescopic tower. This site on wheels will be a 5-channel radio site which can be deployed as a stand-alone radio site or tied into the existing WiSPN system. </t>
  </si>
  <si>
    <t>TERESA BREYER</t>
  </si>
  <si>
    <t>5/16/25</t>
  </si>
  <si>
    <t>PF_WQ021301_RADIO ENCRYPTION - OEM.XLSM</t>
  </si>
  <si>
    <t>WQ021301</t>
  </si>
  <si>
    <t>RADIO ENCRYPTION - OEM</t>
  </si>
  <si>
    <t>CHRIS MCGOWAN</t>
  </si>
  <si>
    <t>christopher.mcgowan@milwaukeecountywi.gov</t>
  </si>
  <si>
    <t xml:space="preserve">Radio Encryption (Advanced Encryption Standard 256) is a software upgrade for radios that enables secure communication between users. This will disable the public from accessing medical and law enforcement information over radio frequencies during incidents.  
Milwaukee County's WiPSN radio system supports encryption on all frequencies, but only a fraction of radios have this capability. This upgrade would allow all users on WiPSN to prevent unauthorized access, by the public on easily purchased scanners, to this sensitive information. When critical information is heard over radio scanners, it allows law enforcement tactics to be leaked to offenders, and it also shares medical information that may be against HIPAA or harmful to a victim's family.  
This project will cover the implementation costs associated with the radio encryption software upgrade. Any increases in annual service and maintenance fees resulting from the upgrade will be absorbed with the Office of Emergency Management's operating budget.
</t>
  </si>
  <si>
    <t>YES__Please provide a brief listing of options/alternatives researched and why the option your are requesting for this Cost Est is the best alternative:  Encrypting radio channels is the only way to eliminate the public from accessing.  Radios are already equipped with authentication, which allows only authorized users to handle the radio but there is nothing preventing the frequencies from being listen to.</t>
  </si>
  <si>
    <t>00__NO__Annual financial impact includes: Once the software is loaded, there is no additional cost to maintain.  Our staff are able to review and upgrade codes as needed.</t>
  </si>
  <si>
    <t>03__Primary Asset Zip Code: Countywide__Total Pop Srvd: 939117__Minority Pop Srvd: 364117__Addresses Racial Equity by: Municipal Police and Fire provides mutual aid services countywide, on a daily basis, including the most underserved areas of Milwaukee.   This system will disable curious people from reporting to scenes that maybe unsafe.</t>
  </si>
  <si>
    <t>821 West State Street Room 305</t>
  </si>
  <si>
    <t>The scope of work includes adding radio encryption to all county suppport radio channels with media upgrades and AES encryption software, which will be added to the radio system to support encryption of all channels.</t>
  </si>
  <si>
    <t>PF_WQ021001-RF DOPPLER EQUIPMENT – OEM.XLSM</t>
  </si>
  <si>
    <t>WQ021001</t>
  </si>
  <si>
    <t>RF DOPPLER EQUIPMENT – OEM</t>
  </si>
  <si>
    <t>PF_WQ020401-OEM 911 - VESTA PHONE UPGRADE.XLSM</t>
  </si>
  <si>
    <t>WQ020401</t>
  </si>
  <si>
    <t>OEM 911 - VESTA PHONE UPGRADE</t>
  </si>
  <si>
    <t>PF_WQ020601-PUBLIC SAFETY COMMUNITY ENGAGEMENT APP.XLSM</t>
  </si>
  <si>
    <t>WQ020601</t>
  </si>
  <si>
    <t>PUBLIC SAFETY COMMUNITY ENGAGEMENT APP</t>
  </si>
  <si>
    <t>PF_WQ021401_OEM - APX 6000 HANDHELD RADIO REPLACEMENTS.XLSM</t>
  </si>
  <si>
    <t>WQ021401</t>
  </si>
  <si>
    <t>OEM - APX 6000 HANDHELD RADIO REPLACEMENTS</t>
  </si>
  <si>
    <t>Quote for $15,004619.70
The APX 6000 series of handheld radios is quickly becoming obsolete.  One version of the two versions of this radio has already been deemed to have reached its natural end-of-life, while technology upgrades are rapidly signaling the end-of-life for the second.  Currently, this is the most prevalent handheld radio model within the Milwaukee County user group.  At the time these were purchased, this radio version was among the more economical options, but newer technology offers better, more cost-effective solutions.  OEM intends to investigate the uses of handheld radios for each of the Milwaukee County user groups and design a capital project that most accurately aligns user needs with affordability and an appropriate number of features for replacement radios.
This project meets the following Capital Project criteria for the 2027 budget consideration:
Core Service Asset- One of two versions of this radio is already beyond its service life, and the second is anticipated within the next couple of years.  Looking ahead, the replacement will deliver better technology, more accurate features for users, and a lower overall cost per unit.  Funding this project now will avoid the need for emergency replacement funds when the second-generation radio reaches the end of its life.
Life-Safety Concerns- Handheld radios are the lifeline for all emergency services workers, and a critical communications tool for all other county users.  Recently, DAS Facilities workers have encountered communication issues in the depths of buildings that could pose a life-safety risk to their operations.  Replacement radios would provide features to minimize radio signal outages and leverage LTE (cellular/WiFi) communications for redundancy.
Design Readiness- There is no design risk.  Radio replacement would be a straight radio unit purchase. 
Binding Agreement- OEM is bound by agreement to provide handheld radios to all county users.  If 6000 series radios reach the end of their service life, an emergency purchase will be required for replacement.
Infrastructure Efficiency- Designing a smart replacement of APX 6000 radios will allow for a more accurate and cost-efficient replacement process.  Leveraging technology and features within specific radios will provide greater communication at a lower cost per unit.</t>
  </si>
  <si>
    <t>PF_WQ021501_OEM - RADIO SYSTEM INFRASTRUCTURE UPGRADE.XLSM</t>
  </si>
  <si>
    <t>WQ021501</t>
  </si>
  <si>
    <t>OEM - RADIO SYSTEM INFRASTRUCTURE UPGRADE</t>
  </si>
  <si>
    <t>4804
Motorola D-Series/TDMA Upgrade
Milwaukee County Office of Emergency Management, Radio Services, provides emergency land mobile radio services to local, state, and federal emergency services partners.  Originally established in 2013, the OASIS radio system began as a partnership between Milwaukee and Waukesha Counties to provide digital 800 MHz radio communications to users in both counties and was the first of its kind in southeastern Wisconsin.  In 2024, this radio system was partially upgraded to a hosted core system, in continued partnership with Motorola Solutions and Waukesha County, and renamed the Wisconsin Public Safety Network (WiPSN).  Over the years, some critical components of the service have been upgraded and replaced, but the underlying technology has largely remained the same.  Within the next 2 years, the City of Milwaukee, as well as Racine, Waukesha, and Ozaukee Counties, will have moved beyond our technology, creating a significant barrier to interoperable radio communications.  The D-Series Upgrade project will replace hardware and software at our radio broadcasting and tower sites to ensure our 90+ agencies have reliable, critical communications during emergency response. services.
This project meets the following Capital Project criteria for the 2027 budget consideration:
Core Service Asset- emergency radio communications is a critical function for public safety responders who utilize the Milwaukee County WiPSN radio system.  Our radio system provides over 22 million individual communications messages per year to over 90 police and fire departments, emergency medical services, hospitals, corrections, and many other emergency responder stakeholders.
Life-Safety Concern- This radio network directly supports ALL life-safety activity within Milwaukee County.
Binding Agreement- OEM holds over 90 Intergovernmental Agreements to provide this service to its user group.  Changing technology across the communities surrounding Milwaukee County threatens emergency communication interoperability and thereby jeopardizes current IGAs with users.
Leverage External Funding- There is an opportunity to partner with the user group to assist with the funding of this project.  Currently, each IGA holder contributes 20% of the system's annual cost, plus a contribution to a capital improvement fund that can be leveraged for this project.  IGA holders would need to be negotiated with for their portion of the upgrade.
Infrastructure Efficiency-In 2025, radio system costs necessitated deferring maintenance for components on the system.  As of 2026, we have already had to replace several components that have begun to fail regularly.  Making this upgrade will significantly reduce deferred maintenance and provide adequate levels of radio services well into the future.
Cost: $17,561,699</t>
  </si>
  <si>
    <t>PF_WP082001_KOPS PARK SPRAYGROUND - PLAYGROUND.XLSM</t>
  </si>
  <si>
    <t>WP082001</t>
  </si>
  <si>
    <t>KOPS PARK SPRAYGROUND - PLAYGROUND</t>
  </si>
  <si>
    <t>The playground at Kops Park is a Class 3 playground and is one of the oldest playgrounds in the Milwaukee County Parks system, having been installed in 1999. Based on age and condition this playground is a high priority for playground replacement within the Milwaukee County Parks System.  Milwaukee County Parks owns 111 playgrounds that have been averaging a useful life of approximately 23 years. Kops Park Playground will have been installed 28 years ago in 2027. In order to keep pace with the rate at which  facilities are aging out, Parks has set a goal of replacing 6 playgrounds per year and updating sites with exciting, up-to-date, accessible playgrounds that meet current safety standards and guidelines. Due to the proximity between the playground and the wading pool, playground plans would also include implementation of a sprayground feature at the playground to replace the pool, in accordance with the 2025 Aquatic Study recommendations.</t>
  </si>
  <si>
    <t>NO__Please provide an explanation of why alternative options were not researched:  The playground at Kops Park is an important asset within this neighborhood park, and greatly appreciated by the community therefore replacement is the only option.</t>
  </si>
  <si>
    <t>02__YES__Annual financial impact includes: Full replacement of the playground will allow Parks Trades and Operations the ability to expend time and resources at other needed playgrounds in the system, rather than on surfacing and equipment repair as is regularly needed at this site. Inclusion of a simple sprayground will also allow Parks to taking the aging wading pool offline, in compliance with the adopted 2025 Aquatic Study recommendations.</t>
  </si>
  <si>
    <t>03__Primary Asset Zip Code: 53222__Total Pop Srvd: 25422__Minority Pop Srvd: 11103__Addresses Racial Equity by: All residents of Milwaukee County, including the 23% that are children (ACS 2021), deserve the opportunity to play and recreate as a part of their physical and emotional health.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t>
  </si>
  <si>
    <t>03__YES__Page 218 of 2026 adopted budget.</t>
  </si>
  <si>
    <t>03__YES__Category 2 = Addresses Assets anticipated to fail within the next 12 - 24 months__Deferred Maint issues addressed by project: This playground is past the estimated useful life of a playground, which is 23 years.</t>
  </si>
  <si>
    <t>3321 N. 86th St.</t>
  </si>
  <si>
    <t>Inclusion of sprayground elements will provide free heat relief to residents during extreme temperature conditions.</t>
  </si>
  <si>
    <t>01_Inclusion of sprayground elements will provide free heat relief to residents during extreme temperature conditions.</t>
  </si>
  <si>
    <t>Full replacement of class-3 playground to ADA and current safety standards. Work to include all demo, installation, equipment, and supporting amenities for a sprayground.</t>
  </si>
  <si>
    <t>PF_WP082101_KK SPORTS CENTER PLAYGROUND REPLACEMENT.XLSM</t>
  </si>
  <si>
    <t>WP082101</t>
  </si>
  <si>
    <t>KK SPORTS CENTER PLAYGROUND REPLACEMENT</t>
  </si>
  <si>
    <t xml:space="preserve">The playground at the KK Sports park site is a Class 3 playground and is one of the oldest playgrounds in the Milwaukee County Parks system, having been installed in 2000. Based on age and condition this playground is a high priority for playground replacement within the Milwaukee County Parks System (with a new Class 3 playground).  Milwaukee County Parks owns 111 playgrounds that have been averaging a useful life of approximately 23 years. The playground at KK sports Center will have been installed 27 years ago in 2027. In order to keep pace with the rate at which facilities are aging out, Parks has set a goal of replacing 6 playgrounds per year and updating sites with exciting, up-to-date, accessible playgrounds that meet current safety standards and guidelines. </t>
  </si>
  <si>
    <t>NO__Please provide an explanation of why alternative options were not researched:  The playground at KK Sports is an important site amenity that supports the larger sports complex activities at the site, and therefore replacement is the only option.</t>
  </si>
  <si>
    <t>02__YES__Annual financial impact includes: Replacement of this asset will allow Parks Trades and Operations to expend time and resources at other facilities across the Parks system rather than addressing the regular repairs that are needed to surfacing and equipment currently.</t>
  </si>
  <si>
    <t>04__Primary Asset Zip Code: 53215__Total Pop Srvd: 59359__Minority Pop Srvd: 42427__Addresses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t>
  </si>
  <si>
    <t>03__YES__Category 2 = Addresses Assets anticipated to fail within the next 12 - 24 months__Deferred Maint issues addressed by project: This playground is past the typical useful life of 23 years and must be replaced.</t>
  </si>
  <si>
    <t>SD14</t>
  </si>
  <si>
    <t>3070 S. 20th St.</t>
  </si>
  <si>
    <t>PF_WP083801_SHERIDAN PARK BLUFF STABILITY.XLSM</t>
  </si>
  <si>
    <t>WP083801</t>
  </si>
  <si>
    <t>NO_Correct the FUNDING SOURCE 1 tab</t>
  </si>
  <si>
    <t>SHERIDAN PARK BLUFF STABILITY</t>
  </si>
  <si>
    <t xml:space="preserve">The bluffs in Sheridan Park, located along South Sheridan Drive between East Munkwitz Avenue and East Pulaski Avenue and between East Allerton Avenue and East Armour Avenue, have been identified as areas of significant coastal risk. The bluffs within this area are steep, unstable, and exhibit high bluff crest recession rates that have resulted in unsafe bluff conditions and increasing encroachment toward South Sheridan Drive. The ARPA funded Lake Michigan Bluff Repairs project (WY062509) evaluated and ranked Milwaukee County’s coastline and gave these sections of bluff an average resiliency rank of “F,” with risk values ranging from moderate to high. The bluffs at Sheridan Park were among the highest priorities identified by the evaluation.
The current condition of the bluff crests presents severe safety hazards and makes conventional repair methods, such as grading, both dangerous and cost prohibitive due to the proximity of City of Cudahy property and the height of the bluffs. Continued bluff recession poses a risk to public infrastructure, including South Sheridan Drive, park amenities, and surrounding properties.
While the ultimate bluff stabilization methods will be determined during the design phase, it is intended to follow the planning phase developed in the Lake Michigan Bluff Repairs project. The planning phase included recommended installation of armor stone groins preloaded with sand sediment or an armor stone revetment, designed to slow erosion at the toe of the existing slopes, and the potential removal or conversion of a section of South Sheridan Road, replacing it with a native vegetation buffer area and safety barriers near the bluff crest. To offset the potential loss of parking provided by South Sheridan Road, the design will also evaluate access and parking options. Design solutions shall also reference the Milwaukee County Coastal Management Guidelines for guidelines on project approach. </t>
  </si>
  <si>
    <t>YES__Please provide a brief listing of options/alternatives researched and why the option your are requesting for this Cost Est is the best alternative:  Sheridan Park bluffs are steep and unstable, creating a public safety hazard. The bluffs were evaluated as part of the Lake Michigan Bluff Repairs project for design solutions.</t>
  </si>
  <si>
    <t xml:space="preserve">YES__A&amp;E Project Charter https://milwaukeecountywi.sharepoint.com/:w:/r/sites/CapitalPlanning-Parks/Shared%20Documents/Parks/WP083801%20Sheridan%20Park%20Bluff%20Stability/Charter%20WP083801%20Sheridan%20Park%20Bluff%20Stability.docx?d=wc77c431e37da4e25ae72ce254ac8ad75&amp;csf=1&amp;web=1&amp;e=dkE6mp </t>
  </si>
  <si>
    <t>YES__The design component can be performed year round. Construction activities and site restoration are seasonally dependent.</t>
  </si>
  <si>
    <t>05__Safety-Risk Issue(s) Addressed:  Sheridan Park bluffs are steep, unstable and present a public safety hazard.</t>
  </si>
  <si>
    <t>02__Primary Asset Zip Code: 53110__Total Pop Srvd: 18204__Minority Pop Srvd: 4175__Addresses Racial Equity by: Sheridan Park is utilized by a diverse population for access to the Oak Leaf Trail, Lake Michigan, and many recreational opportunities. An active and healthy resident base is aligned with the County's goal of achieving racial equity.</t>
  </si>
  <si>
    <t>03__YES__Refer to Page 217 of the most recent 5-YR CIP (2026-2030).</t>
  </si>
  <si>
    <t>03__YES__Category 2 = Addresses Assets anticipated to fail within the next 12 - 24 months__Deferred Maint issues addressed by project: The Sheridan Park bluffs are steep and unstable, creating a safety hazard to park assets at the crest of the bluff.</t>
  </si>
  <si>
    <t>4800 S Lake Drive</t>
  </si>
  <si>
    <t>Design solutions for the Sheridan Park bluffs will help prevent bluff erosion, loss of parkland, and failure of the the steep, unstable sections of bluff. Additional work at the bluff toe will also prevent the bluff toe and face from undermining from severe Lake Michigan weather-related conditions.</t>
  </si>
  <si>
    <t>01_Design solutions for the Sheridan Park bluffs will help prevent bluff erosion, loss of parkland, and failure of the the steep, unstable sections of bluff. Additional work at the bluff toe will also prevent the bluff toe and face from undermining from severe Lake Michigan weather-related conditions.</t>
  </si>
  <si>
    <t xml:space="preserve">The scope of work includes evaluating Sheridan Park's bluff and immediately adjacent area's existing condition (soil boring, geotech, survey), life cycle options, funding opportunities, and creating a construction-ready design that will stabilize the bluff and protect park users, as well as assets at the top of the bluff.  </t>
  </si>
  <si>
    <t>Construction</t>
  </si>
  <si>
    <t>SEH, BRILL, DETZER</t>
  </si>
  <si>
    <t>PF_WP051701_NOYES PARK – ROAD, PARKING LOT &amp; WALKWAYS.XLSM</t>
  </si>
  <si>
    <t>WP051701</t>
  </si>
  <si>
    <t>NOYES PARK – ROAD, PARKING LOT &amp; WALKWAYS</t>
  </si>
  <si>
    <t>Noyes Park is a 71-acre park on the northwest side of the City of Milwaukee. Park assets and uses include an indoor deep well pool facility, parking lot, paved walkways, playground, forestry service yard, 9-hole golf course and simple golf range programmed in partnership with First Tee of Wisconsin, a 19-acre Isolated Natural Resource Area (INRA) comprised of woods, wetlands and soft trails, and overall site balance of wet meadow land cover. Many of the pavement surfaces in the park are in a very degraded condition, impacting both user experience and making maintenance more challenging than necessary. Pavement ratings were conducted in 2018, and at that time the entry drive to the park was rated 24/100, the connecting parking lot was rated 21/100 and one of the main walking path segments in the park, NOY08, was rated 24/100. Project design has been completed through 90%. This capital request is for the construction phase of the project.                                                                                                                                                                                                                                                Pavement Rating Index: 
80 - 100 = Excellent
70 - 80   =  Very good
50 - 70   =  Good
30 - 50   =  Fair                                  
20 - 30   =  Poor                                                                                                                                                                                                 10 - 20   =  Very Poor
  0 - 10   =  Failed</t>
  </si>
  <si>
    <t>NO__Please provide an explanation of why alternative options were not researched:  As an existing facility that supports the park, pool, and golf, replacement is the only viable option. Designs that reflect pavement reduction have been considered.</t>
  </si>
  <si>
    <t>02__YES__Annual financial impact includes: Full reconstruction is expected to reduce demands on Parks Trades through work orders.</t>
  </si>
  <si>
    <t xml:space="preserve">YES__https://milwaukeecountywi.sharepoint.com/:f:/r/sites/CapitalPlanning-Parks/Shared%20Documents/Parks/Funded/WP051701-Noyes%20Park%20Hard%20surfaces?csf=1&amp;web=1&amp;e=KJNTcj </t>
  </si>
  <si>
    <t>YES__Construction and restoration work will need to take place when conditions are seasonally favorable.</t>
  </si>
  <si>
    <t xml:space="preserve">04__Primary Asset Zip Code: 53223__Total Pop Srvd: 29287__Minority Pop Srvd: 20705__Addresses Racial Equity by: Noyes Park is utilized by all members of the community, and the pool is a regional draw. The neighborhood within the park's service area is very diverse. Creating a more efficient parking lot, road, entrance, and walkways will allow more people to utilize the park, and imrovements in ADA compliance will also increase inclusivity. </t>
  </si>
  <si>
    <t>03__YES__Refer to Page 209 of the most recent 5-YR CIP (2025-2029).</t>
  </si>
  <si>
    <t xml:space="preserve">03__YES__Category 2 = Addresses Assets anticipated to fail within the next 12 - 24 months__Deferred Maint issues addressed by project: The pavement surfaces in the park are in a very degraded condition, impacting both user experience and making maintenance more challenging than necessary. Pavement ratings are some of the worst in the countywide system. </t>
  </si>
  <si>
    <t>8201 W. Good Hope Road</t>
  </si>
  <si>
    <t>The scope of the work includes the construction phase to replace the entry drive to Noyes Park, the connecting parking lot, one of the main walking path segments in the park. This also includes earthwork, erosion control, restoration as needed, lighting, and storm and sanitary sewers.</t>
  </si>
  <si>
    <t>5/28/25</t>
  </si>
  <si>
    <t>PF_WP084501 - COUNTY PARKS LIGHTING AND ELECTRICAL SERVICE CONVERSIONS - PHASE 1.XLSM</t>
  </si>
  <si>
    <t>WP084501</t>
  </si>
  <si>
    <t>COUNTY PARKS LIGHTING AND ELECTRICAL SERVICE CONVERSIONS - PHASE 1</t>
  </si>
  <si>
    <t>PF_WZ021701_ZOO NEW WAREHOUSE.XLSM</t>
  </si>
  <si>
    <t>WZ021701</t>
  </si>
  <si>
    <t>ZOO NEW WAREHOUSE</t>
  </si>
  <si>
    <t>PF_WZ021101_ZOO – PECK WELCOME CENTER – MECHANICALS REPLACEMENT.XLSM</t>
  </si>
  <si>
    <t>WZ021101</t>
  </si>
  <si>
    <t>NO_BUDGET MODULE ACCT IMPORT tab needs to be REFRESHED for SHERPA import; FUNDING SOURCE 1 tab may need to be corrected before REFRESHING</t>
  </si>
  <si>
    <t>ZOO – PECK WELCOME CENTER – MECHANICALS REPLACEMENT</t>
  </si>
  <si>
    <t>VERA WESTPHAL (BUDGET)/MATT HASEMAN (PROJECT)</t>
  </si>
  <si>
    <t xml:space="preserve">There have been several internal improvements ($200k) in renovations thus far in 2026. Following these extensive updates, it is equally critical to address the condition of our building’s mechanical systems—including HVAC.  This system is operating beyond its intended service life, leading to frequent maintenance issues, inconsistent climate control, and increased operational costs. This system is nearly 40 years old and has a 20-year useful life.  There is no redundancy for this unit; if it fails, there is no backup, and it could potentially cost up to $40k / month to use alternate methods.
Failing to upgrade these systems poses several risks. Aging mechanical equipment can cause disruptions in daily operations, resulting in uncomfortable or even unsafe working conditions for employees. Inadequate heating, cooling, or ventilation directly affects productivity, morale, and attendance, while potential failures in electrical or plumbing systems could create hazards or require costly emergency repairs.
From a business standpoint, outdated mechanical systems also impact customer and client experience, which can reduce sales and weaken our competitive advantage. Unreliable climate control or visible equipment failures can diminish confidence in our operations and brand. Moreover, prospective tenants or partners are likely to view these deficiencies as red flags, lowering the property’s rental appeal and long-term value.
Investing now in upgraded mechanical systems will minimize future maintenance costs, ensure compliance with safety and efficiency standards, and support a safe, comfortable environment for employees and visitors alike. This proactive investment protects our staff, enhances workplace experience, supports consistent operations, and sustains the property’s marketability and overall performance.    </t>
  </si>
  <si>
    <t xml:space="preserve">YES__Please provide a brief listing of options/alternatives researched and why the option your are requesting for this Cost Est is the best alternative:  Multiple heat pumps would be an alternative option to the current air conditioning unit replacements; however they would be more costly to install.  </t>
  </si>
  <si>
    <t>02__YES__Annual financial impact includes: With new air conditioning units, we anticipate saving energy costs.  We wouldn't know the operational cost differences until design phase.  The rental of the Peck Welcome Center generates over $200,000 in Group Sales revenues and this amount could be in jeopardy if we do not have a working AC system.</t>
  </si>
  <si>
    <t>YES__Board File: __SD Uploaded: YES__Detail:  Each client signs a legally binding rental agreement to reserve the Peck Welcome Center, sample uploaded as SD_WZ020901-WZ021101 _LegalAgreement_Sales-contract (all pages).  If the A/C fails, an event may need to be canceled or heavily discounted during extreme heat.  Events are often scheduled years in advance.  In addition, we are obligated to provide proper working conditions for the Zoological Society, who leases space in the Peck Welcome Center.  SD_WZ021101 _LegalAgreement_MOU_ZSM (pg 3 and 17-18).</t>
  </si>
  <si>
    <t>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Upgrading the Zoo’s mechanical systems is also a direct investment in Milwaukee County’s racial equity goals. Reliable HVAC, electrical, and plumbing infrastructure help ensure that all employees—particularly those in frontline and facility-based roles, who are more likely to come from diverse and historically underrepresented communities—work in safe, healthy, and consistent conditions. Eliminating temperature extremes, poor air quality, and service disruptions reduces disparities in workplace experience that can disproportionately affect these staff.
For visitors, dependable climate control and fully functioning facilities create an inclusive and welcoming environment for all members of the community, including families from neighborhoods that have historically faced barriers to access public amenities. A well-maintained, comfortable Zoo experience encourages broader community participation and reinforces the County’s commitment to equitable access to public spaces.
In addition, modern, efficient systems reduce operating costs over time, allowing more resources to be directed toward community programming, workforce development, and outreach initiatives that advance equity. By proactively investing in infrastructure, Milwaukee County demonstrates a commitment to both the well-being of its diverse workforce and the equitable delivery of high-quality public services.</t>
  </si>
  <si>
    <t xml:space="preserve">03__YES__Category 2 = Addresses Assets anticipated to fail within the next 12 - 24 months__Deferred Maint issues addressed by project: All units are at end of life.  We are currently under contract for maintenance through December 2026, however the current maintenance contract would double in an effort to maintain or replace the units at that time.  </t>
  </si>
  <si>
    <t xml:space="preserve">The scope of work includes evaluating and designing the HVAC for the entire Peck Welcome Center.  The new design is not simply a 1 for 1 replacement, instead the most cost effective and sustainable (maintainable, energy efficient) solutions are to be evaluated.  Return on investments, an evaluation of the existing system and equiment, and construction estimates is included in the design package. HVAC controls with IMSD are also included.
</t>
  </si>
  <si>
    <t>PF_WZ021201_ZOO - BIG CAT BUILDING - HEATING SYSTEM REPLACEMENT.XLSM</t>
  </si>
  <si>
    <t>WZ021201</t>
  </si>
  <si>
    <t>ZOO - BIG CAT BUILDING - HEATING SYSTEM REPLACEMENT</t>
  </si>
  <si>
    <t xml:space="preserve">All four boiler units in the Big Cats building are at the end-of-life stages.  Two were installed in 1997 and two were installed in 2004, with a typical lifespan of 20 years. This building also has five rooftop heat recovery units that have chilled water and hot water coils, with a typical life span of 20 years. The Milwaukee County Zoo is currently under contract for maintenance through December 2027, however, the current maintenance contract would double to maintain or replace the units at that time.  Maintaining mechanicals within an animal's environment is vital to their health, well-being, and life safety.    </t>
  </si>
  <si>
    <t>02__YES__Annual financial impact includes: With new boiler units, we anticipate saving energy costs.  We wouldn't know the operational cost differences until design phase.</t>
  </si>
  <si>
    <t>YES__Work should begin in spring to be completed by fall.</t>
  </si>
  <si>
    <t>05__Safety-Risk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293 Section 3.126 Facilities Indoor - Other species.</t>
  </si>
  <si>
    <t>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of our animals; PDF pg 293 Section 3.126 Facilities Indoor - Other species.</t>
  </si>
  <si>
    <t xml:space="preserve">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Replacing the Big Cats boiler units will invest in Equity (3b) by enhancing the fiscal health and sustainability of this area.  </t>
  </si>
  <si>
    <t>03__YES__2026-2030 Adopted 5-YR Plan page 228</t>
  </si>
  <si>
    <t>03__YES__Category 2 = Addresses Assets anticipated to fail within the next 12 - 24 months__Deferred Maint issues addressed by project: All four boiler units in the Big Cats building are at the end-of-life stages.  Two were installed in 1997 and two were installed in 2004, with a typical lifespan of 20 years. This building also has five rooftop heat recovery units that have chilled water and hot water coils, with a typical life span of 20 years. We are currently under contract for maintenance through December 2027, however, the current maintenance contract would double to maintain or replace the units at that time.</t>
  </si>
  <si>
    <t>The scope of work for this design project includes an evaluation and design to replace the (4) boilers, (6) pumps, (2) expansion tanks, air separator, control panel, and ancillary pipe, duct, and accessories as needed. This also will include a full survey of the entire mechanical system at Big Cats to right-size and select the correct replacement boilers for more energy efficient and maintenance accomodating. Abatement or testing as required. HVAC controls with IMSD are also included.</t>
  </si>
  <si>
    <t xml:space="preserve">Construction of the design. </t>
  </si>
  <si>
    <t>MICHAEL SHEEHAN</t>
  </si>
  <si>
    <t>PF_WZ021301_ZOO - APES BUILDING – HVAC SYSTEM MODERNIZATION.XLSM</t>
  </si>
  <si>
    <t>WZ021301</t>
  </si>
  <si>
    <t>ZOO - APES BUILDING - HVAC SYSTEM MODERNIZATION</t>
  </si>
  <si>
    <t xml:space="preserve">All four air conditioning units in the Apes building are at the end of their life cycle.  The units are 30 years old and the typical life span of an air conditioning unit is 20-25 years.  The Milwaukee County Zoo is currently under contract for maintenance through December 2027, however, the current maintenance contract would double in an effort to maintain or replace the units at that time.  Maintaining mechanicals within an animal's environment is vital to their health, wellbeing, and life safety.      </t>
  </si>
  <si>
    <t xml:space="preserve">YES__Please provide a brief listing of options/alternatives researched and why the option your are requesting for this Cost Est is the best alternative:  Current environmental initiatives underway may be evaluated to see if there is a more carbon neutral option such as heat pumps.  In that case we may receive government funding for something like this.  </t>
  </si>
  <si>
    <t xml:space="preserve">02__YES__Annual financial impact includes: With new air conditioning units, we anticipate saving energy costs.  We wouldn't know the operational cost differences until design phase.  </t>
  </si>
  <si>
    <t xml:space="preserve">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Replacing the Apes AC units will invest in Equity (3b) by enhancing the fiscal health and sustainability of this area.  </t>
  </si>
  <si>
    <t xml:space="preserve">03__YES__Category 2 = Addresses Assets anticipated to fail within the next 12 - 24 months__Deferred Maint issues addressed by project: All four air conditioning units are at end of their life cycle.  The units are 30 years old and the typical life span of an air conditioning unit is 20-25 years.   We are currently under contract for maintenance through December 2027, however, the current maintenance contract would double in an effort to maintain or replace the units at that time.  </t>
  </si>
  <si>
    <t xml:space="preserve">The scope of work includes evaluating the hot water and associated air handler systems for the entire Apes Building and developing a design.  The Primates Building is excluded from this scope.  The design is not a 1 for 1 replacement, but will develop the most cost effective and sustainable (maintainable, energy effective) solutions. A construction cost estimate and return on investment will be included with the new design. HVAC controls with IMSD are also included.
</t>
  </si>
  <si>
    <t>Construction of the desgin</t>
  </si>
  <si>
    <t>PF_WZ021601_ZOO – SMALL MAMMALS BUILDING DEMOLITION.XLSM</t>
  </si>
  <si>
    <t>WZ021601</t>
  </si>
  <si>
    <t>ZOO – SMALL MAMMALS BUILDING DEMOLITION</t>
  </si>
  <si>
    <t>VERA WESTPHAL (BUDGET)/AMOS MORRIS (PROJECT)</t>
  </si>
  <si>
    <t xml:space="preserve">This project is for the demolition of the small mammals building, built in 1963, which is obsolete and does not meet modern zoological practices. The building is empty and will remain that way until it is removed. An asbestos inspection was conducted in 2005 by Sigma, and asbestos was found within the building. Considering the building age, lead containing material such as paint may be present. 
The Small Mammal Building compliance with handicapped accessibility was evaluated utilizing the Wisconsin Administrative Code, Comm. Section 69 and ADAAG.  This building is not exempt per the Codes.  The building does have an accessible entranceway.  The building lacks Braille signage and compliant architectural hardware.  
Asphalt pathways to the building will be removed, but the path adjacent to the building that is used for bringing in rotational exhibits should remain. The project should include landscaping materials, but the Zoo will handle the installation of the landscaping out of operations. Landscaping materials to include seeding, mulching, and potential for a few trees. 
</t>
  </si>
  <si>
    <t>YES__Please provide a brief listing of options/alternatives researched and why the option your are requesting for this Cost Est is the best alternative:  Alternative is to leave the building unoccupied as is, but this is not viable. Poses a risk to increased pests.</t>
  </si>
  <si>
    <t>YES__AE Charter; https://milwaukeecountywi.sharepoint.com/:w:/r/sites/CapitalPlanning-Zoo/Shared%20Documents/Zoo/Demo%20Small%20Mammal%20Bldg/Charter%20Demo%20Small%20Mammal%20Bldg.docx?d=w1bffa3cb45b44bc283a3ec6f9abdd523&amp;csf=1&amp;web=1&amp;e=tdPlQO</t>
  </si>
  <si>
    <t>YES__Avoid doing work between Memorial Day and the October Free Day (first Saturday of October)</t>
  </si>
  <si>
    <t>05__Safety-Risk Issue(s) Addressed:  Asbestos / Mold / Lead Paint abatement possible. 1963 building, 2005 Sigma report: SD_WZ021601_Life Safety Risk; pgs 4-21.</t>
  </si>
  <si>
    <t>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Fiscal Health: Save on utilities maintenance costs if the building is demolished.</t>
  </si>
  <si>
    <t>Currently the building drawing electricity and gas. If demolished, it would save on energy costs. Potential for demo contracts to recycle building components.</t>
  </si>
  <si>
    <t>02_Currently the building drawing electricity and gas. If demolished, it would save on energy costs. Potential for demo contracts to recycle building components.</t>
  </si>
  <si>
    <t>The scope of work includes design and construction to demolish the small mammals building, removal of the existing structure and adjacent pavement, map and terminate utility services and restore the site. This also includes restoring the site with landscaping.</t>
  </si>
  <si>
    <t>80</t>
  </si>
  <si>
    <t>PF_WZ017401_ZOO FRONT ENTRANCE - ADMISSIONS RECONFIGURATION.XLSM</t>
  </si>
  <si>
    <t>WZ017401</t>
  </si>
  <si>
    <t>ZOO FRONT ENTRANCE - ADMISSIONS RECONFIGURATION</t>
  </si>
  <si>
    <t>VERA WESTPHAL(BUDGET) ANDREW STOCKEL (PROJECT DETAILS)</t>
  </si>
  <si>
    <t>The Zoo is seeking $17.6 million to renovate its main entrance, an essential project to improve safety, guest experience, operational efficiency, and long-term financial sustainability.
The project is critical because the current admission process, where guests are screened from their vehicles before parking, creates significant traffic congestion, leading to unsafe delays on Bluemound Road and surrounding freeways. Wait times can exceed an hour, resulting in frustrated visitors, lost revenue, and missed opportunities to engage guests at the start of their visit. Staff are unable to adequately assist during guest arrival, and the outdated entrance creates a negative first impression, leading to frequent visitor complaints. 
Benefits of the renovation include:
1) enhanced guest safety by eliminating traffic backups by moving admission inside the Zoo grounds and establishing a single, secure entry point for more effective guest screening and monitoring and adding to the Zoo’s perimeter fencing will further strength Zoo security; 
2) increased revenue potential with shorter wait times reducing guest attrition and increasing ticket sales and improving entry processes creating opportunities for new revenue streams through early engagement, upselling, increased points of sale, and enhanced customer service. Guest arrival will become less transactional, and more customer service based;
 3) Improved and Targeted Guest Experience by streamlining entry, setting a welcoming tone and reduces stress for visitors and onsite staff can assist guests with directions, services and purchases as they enter and improved accessibility with strollers, wheelchairs, mobility scooters and sensory bags available at the front and digital signage and multilingual maps enhance communication and inclusivity.
This project will provide operational efficiency and cost savings. Centralized operations and reduced congestion will lower staffing and maintenance costs over time.  Fewer complaints and smoother guest flow improve overall efficiency.
This renovation is much more than a simple infrastructure upgrade, it represents a strategic investment in the Zoo’s future. Resolving longstanding issues at the entrance, it will create a safer, more welcoming, and more efficient gateway to the Zoo’s visitor experience.</t>
  </si>
  <si>
    <t>NO__Please provide an explanation of why alternative options were not researched:  During the design phase the Zoo has explored alternate options to a more efficient operation and guest experience.  Even with adding additional staff to help with traffic flow, the current process is unsafe for pedestrians, inefficient, and puts a strain on the Zoo's labor budget.</t>
  </si>
  <si>
    <t>02__YES__Annual financial impact includes: See the attachment titled SD_WZ017401_Operational Cost Impact#1 and SD_WZ017401_Operational Cost Impact#2 for estimated revenue loss from the inefficient entry process at the east gate.  Also see pages 3 &amp; 4 of the attachment titled SD_WZ017401_Operational Cost Impact#3 for information from Cincinnati Zoo that saw a revenue growth of 25% over a 3 year period when they renovated their entrance similar to what is being requested for the Zoo.  The revenue estimates were based on the Cincinnati Zoo.  There is no guarantee that the same revenue impact will occur with the new entrance; however, we do anticipate revenue increases due to the ability to count each visitor versus the old way of paying while in your car and upselling rides and experiences.</t>
  </si>
  <si>
    <t xml:space="preserve">YES__Construction phasing should be planned during the Zoo's shoulder seasons to avoid high traffic patterns.  </t>
  </si>
  <si>
    <t>10__Safety-Risk Issue(s) Addressed:  The traffic congestion that is caused by the current inefficient east entry process is a life/safety issue.  A perfect example is included in the supporting documentation (SD_WZ017401_LifeSafetyRisk_#1).  As you can see from the photos from April 23, 2023, a safety hazard is created by the current inefficient entry to the Zoo.  The hazard begins prior to entering the Zoo from freeway exit ramp backups and eventual closing of these ramps surrounding the Zoo and severe traffic congestion on Bluemound Road from the east and west.  Wait times can be an hour or longer to enter the Zoo.  Another safety issue occurs when guests need to walk through the traffic congestion because they choose to park in surrounding neighborhoods and local businesses.  There have been 3 pedestrian deaths (2014, 2017, 2019) that occurred at the crosswalk on Bluemound Road.   The traffic congestion also creates unsafe conditions in neighborhoods from heavy car traffic as the roads were not designed as parking lots.  With the new entrance, the Zoo will be able to check bags for weapons to provide a secured entry for the health and safety of guests, employees and animals at the Zoo.</t>
  </si>
  <si>
    <t xml:space="preserve">02__Primary Asset Zip Code: 53226__Total Pop Srvd: 1213095__Minority Pop Srvd: 582286__Addresses Racial Equity by: The minority population/customers served by asset is calculated based on the percentage of minorities represented in the Milwaukee County subsample from the Zoo's 2024 Annual Exit Survey.  The survey sample is collected throughout our summer peak visitation season and the sample size provides an accurate snapshot of zoo visitor demographics.  
Improving the Zoo's East entrance will have direct impacts on all three of the County's Racial Equity Goals of Creating Intentional Inclusion, Bridging the Gap and Investing in Equity.  1b: Create and nurture an inclusive culture across the Milwaukee County Governments (currently it is often hard to access the Zoo on busy days, especially on Family Free Days).  2c: Apply a racial equity lens to all decisions (during design phasing a racial equity lens has been applied in all decisions).  3b: Enhance Milwaukee County's fiscal health and sustainability (without a reconfiguration of the East entrance, we will continue to lose revenue on busy days).  </t>
  </si>
  <si>
    <t>The scope of work includes construction of architectural, civil engineer and traffic engineer services to redesign the east vehicular entry/egress, traffic pattern and new ticketing facilities. Remove existing ticket booths, redesign access road for traffic cue and place automatic parking machines at the south end of the access road. Provide new directions for traffic ingress/egress. Eight ticketing booths with turnstiles shall be provided, four at the main entry and four off Lot #4 at the picnic area. An entry canopy shall be provided off Lot #4 at the picnic area. Complete a secure perimeter at the east end of the campus and allow walk-up patrons.</t>
  </si>
  <si>
    <t>CONCORD , BRILL</t>
  </si>
  <si>
    <t>6/2/25</t>
  </si>
  <si>
    <t>PF_WZ022001_ZOO FRONT ENTRANCE - PARKING LOT 3.XLSM</t>
  </si>
  <si>
    <t>WZ022001</t>
  </si>
  <si>
    <t>ZOO FRONT ENTRANCE - PARKING LOT 3</t>
  </si>
  <si>
    <t>VERA WESTPHAL (BUDGET) MATT HASEMAN (PROJECT)</t>
  </si>
  <si>
    <t>This project fully reconstructs the asphalt in Parking Lot #3. This project removes existing pavement down to the substrate and rebuild it, as milling only addresses the surface layer and has proven to be short-lived and less cost-effective over time. The lot currently contains numerous cracks and potholes, creating ongoing maintenance challenges, safety risks, and a diminished guest experience. With parking operations generating more than $2 million in annual revenue, this investment is essential to protect a key revenue stream while ensuring safe, reliable, and accessible parking for all guests.
Once the design is finalized, the Zoo will also explore grant opportunities to help offset project costs.</t>
  </si>
  <si>
    <t>NO__There are no alternatives.  There are no alternatives.</t>
  </si>
  <si>
    <t>02__YES__Annual financial impact includes: The project will help reduce increasing annual operating costs associated with temporary repairs. As Parking Lot 3 continues to deteriorate, the Zoo is incurring costs for short-term fixes such as patching potholes, which are not durable and require frequent rework. While the lot remains operational today, ongoing degradation will drive up maintenance and may eventually lead to partial or full closure, negatively impacting parking revenue. Investing in full reconstruction now will minimize recurring repair costs, prevent operational disruptions, and protect a critical revenue stream.</t>
  </si>
  <si>
    <t>YES__This project needs to be completed prior to the Zoo's busy season.</t>
  </si>
  <si>
    <t>05__Safety-Risk Issue(s) Addressed:  This project will eliminate health and safety hazard posed by the current condition of Parking Lot 3. Numerous potholes and uneven surfaces create trip-and-fall risks for visitors and staff, as well as potential vehicle damage. If left unaddressed, these conditions could lead to injuries and liability issues. Full reconstruction within the next 12–36 months will restore a safe, even driving and walking surface, directly mitigating these hazards and protecting the health and safety of all Zoo guests and employees.</t>
  </si>
  <si>
    <t>02__Primary Asset Zip Code: 53226__Total Pop Srvd: 1213095__Minority Pop Srvd: 582286__Addresses Racial Equity by: The minority population/customers served by the asset is calculated as the percentage of minorities in the Milwaukee County subsample of the Zoo’s 2025 Annual Exit Survey. The survey sample is collected throughout our summer peak visitation season and the sample size provides an accurate snapshot of zoo visitor demographics.  
This project aligns with the County's goal of 1) Create Intentional Inclusion: Reconstructing the Zoo's parking lot advances the County's commitment to intentional inclusion by ensuring safe, accessible entry for all residents.  Improvements such as ADA-compliant spaces, lighting and clear pedestrian routes support equitable access for people of all abilities and backgrounds; 2) Bridge the Gap: Safe, reliable parking is a critical point to Zoo services and public spaces.  Reinvesting in this infrastructure removes barriers and ensures all guests can access the Zoo's educational, recreational and wellness benefits.  This project reflects a coordinated, equity-focused approach to service delivery by improving safety, access and the overall guest experience; 3) Invest in Equity: With parking generating more than $2 million annually, this project protects a key Zoo revenue stream while addressing infrastructure needs.  A full reconstruction, replacing the lot down to the substrate rather than short-term milling, provides a more durable, cost-effective solution that reduces lifecycle maintenance costs and supports long-term fiscal sustainability.  This investment removes physical barriers to access and reinforces the County's commitment to equitable, inclusive public spaces.</t>
  </si>
  <si>
    <t>The project will include compliance with City of Milwaukee stormwater management requirements due to reconstruction down to the substrate. This presents an opportunity to incorporate improved stormwater controls that better manage runoff, reduce localized flooding, and support water quality standards. While construction activities will have a temporary environmental impact, the long-term outcome can provide more effective drainage and resilience compared to the existing deteriorated surface.</t>
  </si>
  <si>
    <t>01_The project will include compliance with City of Milwaukee stormwater management requirements due to reconstruction down to the substrate. This presents an opportunity to incorporate improved stormwater controls that better manage runoff, reduce localized flooding, and support water quality standards. While construction activities will have a temporary environmental impact, the long-term outcome can provide more effective drainage and resilience compared to the existing deteriorated surface.</t>
  </si>
  <si>
    <t>The scope of work includes the planning and design for the replacement of Lot #3, including pulverizing the existing pavement; placement of 8 inches of stone base and 4 inches of asphalt pavement; replacement of concrete curb and gutter, storm sewer structures, and storm sewer pipe; and installation of new truncated domes at pedestrian ramps to meet ADA requirements. Asphaltic concrete surface and binder courses may contain salvaged or reclaimed asphaltic material. Crushed gravel base course may include crushed stone, crushed gravel, crushed concrete, reclaimed asphaltic pavement, reprocessed material, or blended material. Stormwater management measures will likely be required in accordance with Section 120-7 of the City of Milwaukee Storm Water Management Regulations. Work may also include associated utility adjustments, sidewalk, curb ramp, and curb improvements.</t>
  </si>
  <si>
    <t>PF_WZ022101_ZOO - AHC CT SCANNER AND BUILDING IMPROVEMENTS.XLSM</t>
  </si>
  <si>
    <t>WZ022101</t>
  </si>
  <si>
    <t>ZOO - AHC CT SCANNER AND BUILDING IMPROVEMENTS</t>
  </si>
  <si>
    <t>VERA WESTPHAL (BUDGET) SHERI CROCE (PROJECT)</t>
  </si>
  <si>
    <t>414-256-5404 (Vera); 414-256-5478 (Sheri)</t>
  </si>
  <si>
    <t>This project is to purchase a Computed Tomography (CT) scanner for the Animal Health Center (AHC) at the Milwaukee County Zoo.  This piece of equipment would elevate animal welfare by providing diagnostic precision with high-resolution, three-dimensional views of bony and soft tissue structures when conventional imaging is not sensitive enough to provide a diagnosis.  
The Zoo is looking to purchase a refurbished CT GE Optima 660 64 slice CT.  This CT scanner is ideal as the table has a weight capacity that would be adequate for many of the animals at the zoo, it provides high-resolution imaging and is the appropriate size to fit into an existing room at the AHC.  The cost of this refurbished CT scanner, including delivery, staff training, and a one-year warranty, is $365,000.  
Purchasing a CT scanner that fits into an existing space will reduce the amount of structural modifications needed for the AHC, which would be more costly.   The extent of modification needed for the room (surgical suite) where the CT would be housed is currently unknown, but will likely involve modifications to run electricity to the machine, as well as ensuring that appropriate radiation screening is in place to protect staff and visitors.  A physicist, as well as an electrician, or other qualified professional, is needed to evaluate the room where the CT will be installed and advise on modifications needed and their cost.</t>
  </si>
  <si>
    <t>YES__We have explored alternative options for using a CT scanner that is offsite.  There is a local small animal veterinary clinic that will allow us to use their CT scanner which is about 20 minutes from the zoo.  There are several limitations inherent in using an offsite CT location.  The most significant is the safety risk to staff when transporting dangerous animals off-site; consequently, these species rarely receive advanced imaging, which limits our diagnostic capabilities with many of these charismatic species and potentially compromises their care. In addition, if transported animals are fractious, dangerous or stressed during transport they may need to be anesthetized for transport.   Taking zoo animals off grounds while under anesthesia will significantly increase the anesthesia time by at least one hour which could be detrimental to our animals where shorter anesthesia times are often critical.   We must also account for transport stress and potential vehicle emergencies.  Finally, reliance on an outside clinic’s schedule delays urgent diagnostics, while zoonotic concerns may prevent these facilities from hosting non-human primates and some other zoo species due to increased risk for staff.  We have explored alternative options for using a CT scanner that is offsite.  There is a local small animal veterinary clinic that will allow us to use their CT scanner which is about 20 minutes from the zoo.  There are several limitations inherent in using an offsite CT location.  The most significant is the safety risk to staff when transporting dangerous animals off-site; consequently, these species rarely receive advanced imaging, which limits our diagnostic capabilities with many of these charismatic species and potentially compromises their care. In addition, if transported animals are fractious, dangerous or stressed during transport they may need to be anesthetized for transport.   Taking zoo animals off grounds while under anesthesia will significantly increase the anesthesia time by at least one hour which could be detrimental to our animals where shorter anesthesia times are often critical.   We must also account for transport stress and potential vehicle emergencies.  Finally, reliance on an outside clinic’s schedule delays urgent diagnostics, while zoonotic concerns may prevent these facilities from hosting non-human primates and some other zoo species due to increased risk for staff.</t>
  </si>
  <si>
    <t>02__YES__Annual financial impact includes: A preventative maintenance agreement would be needed to ensure that the CT scanner remained functional and if we performed a significant amount of CT scans, this could increase our consultant budget as these CT scans would need to be interpreted by a veterinary radiologist.  However, with onsite CT capabilities, there would be a reduction in staff time and potentially amount of staff needed for these procedures since animals would no longer need to be transported off site.</t>
  </si>
  <si>
    <t xml:space="preserve">YES__Adopted Board File: __Agreement(s) Uploaded: __Partners and nature of Agreement(s): The Zoo will explore a partnership with the Zoological Society to secure donor support for this project.__Next Board cycle if agreement(s) not yet adopted: </t>
  </si>
  <si>
    <t xml:space="preserve">02__Primary Asset Zip Code: 53226__Total Pop Srvd: 1213095__Minority Pop Srvd: 582286__Addresses Racial Equity by: The minority population/customers served by the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Purchasing an onsite CT scanner for the Animal Health Center advances Milwaukee County’s Strategic Plan by strengthening inclusion, improving service delivery, and supporting long-term sustainability.
Create Intentional Inclusion
An onsite CT scanner ensures all animals, regardless of species or transport limitations, have equitable access to advanced diagnostics, eliminating gaps in care.  Additionally, expanding access to advanced technology fosters a culture of innovation and inclusion among veterinary and animal care staff, ensuring all team members are equipped with the tools needed to contribute meaningfully to animal health outcomes.
Bridge the Gap
Bringing CT imaging onsite eliminates delays, safety risks, and stress associated with transporting animals, especially those that are dangerous or under anesthesia. This enables faster, more accurate diagnoses and improves coordination across veterinary and animal care teams, enhancing overall service delivery.
Invest in Equity
This investment supports early detection and better health outcomes, reducing long-term costs and operational risks. Utilizing a refurbished unit that fits within existing space demonstrates fiscal responsibility while minimizing renovation needs. Overall, the project enhances animal welfare, operational efficiency, and the Zoo’s ability to serve the community sustainably.
</t>
  </si>
  <si>
    <t>03__YES__Zoo's Strategic Plan: Care Key Commitment; pages 5, 6, 7</t>
  </si>
  <si>
    <t>10001 W. Bluemound Road</t>
  </si>
  <si>
    <t xml:space="preserve">The scope of work includes design and construction to buy and install a Computed Tomography (CT) scanner for the Animal Health Center (AHC) at the Zoo. Also includes it the electrical, IMSD, controls, and any structural components needed such as building interior walls modifications for safety.  
Design and construction: Project requires non intensive design, budget largely equipment costs, and involves mostly trades work. Minimal project risk/unknowns with medium probability of budget cost issues and/or project delays as defined in the cost estimate. </t>
  </si>
  <si>
    <t>PF_WZ022201 - ZOO GROUNDS WI-FI MODERNIZATION.XLSM</t>
  </si>
  <si>
    <t>WZ022201</t>
  </si>
  <si>
    <t>ZOO GROUNDS WI-FI MODERNIZATION</t>
  </si>
  <si>
    <t>VERA WESTPHAL (BUDGET); ANDREW STOCKEL (PROJECT)</t>
  </si>
  <si>
    <t>Project Description: Milwaukee County Zoo WiFi Modernization Initiative
The Milwaukee County Zoo is seeking capital funding to modernize and expand its WiFi infrastructure to meet the growing expectations of guests and the operational demands of our evolving digital services. As guest behaviors move increasingly toward mobile based interactions, reliable and high capacity WiFi has become essential—not optional—for delivering a seamless, inclusive, and revenue supportive guest experience.
This modernization will enhance coverage across the Zoo’s 190 acre campus, increase network capacity, improve stability during peak attendance periods, and support the Zoo’s expanding portfolio of digital guest services, including online ticketing, mobile parking QR codes, language access initiatives, and real time engagement tools.
________________________________________
Internal Benefits
1. Moving between WiFi and Cellular
•	Once disconnected from hardwire connections, Wifi fails requiring frequent restarts causing inefficiency in daily process3
2. Enhanced Support for Revenue Generating Business Partners
•	Create more POS options
•	More reliable timely transaction
•	Consistency of data access
3. Direct Alignment with Milwaukee County’s AMOP Language Access Initiative
Milwaukee County’s AMOP initiative increases accessibility by allowing guests to select from multiple languages across digital platforms. The Zoo’s modernization aligns directly with this countywide priority:
•	Visitors who rely on translated content can access it more easily when strong WiFi is available throughout their visit.
•	Non English speaking guests have improved access to online maps, audio tours, translated signs, and multilingual support resources.
•	This supports a more inclusive guest experience and ensures equal access for diverse communities.
Upgraded WiFi becomes a foundational tool for expanding language access and removing digital barriers for underserved populations.
________________________________________
Organizational and Revenue Benefits
1. Increased Revenue Potential
Better WiFi supports:
•	Higher uptake of online ticketing purchases.
•	Increased use of mobile based platforms.
•	More efficient digital marketing engagement, including on site promotions.
A more connected guest is more likely to purchase, donate, and engage.
2. Operational Efficiency
With upgraded WiFi, staff can:
•	Troubleshoot guest ticketing issues more quickly.
•	Communicate more effectively across the large grounds.
•	Support mobile based point of sale systems for pop up shops and events.
•	Utilize real time data for crowd management, safety, and guest services.
3. Competitive Positioning
Most modern zoos and cultural attractions now rely on robust guest WiFi as a standard amenity.
Upgrading our system ensures the Milwaukee County Zoo remains competitive, technologically current, and responsive to the needs of today’s digital first visitor.
________________________________________
Project Scope
Infrastructure Enhancements
•	Expand coverage to outdoor habitats, guest service zones, event spaces, and high traffic pathways.
•	Upgrade fiber backbones and cabling where necessary to ensure scalability.
•	Enhance network bandwidth to support increased device usage and digital transactions.
Guest-Facing Enhancements
•	Improved login and captive portal experience.
•	Increase speed enhancement for mobile transactions
•	Support for high volume multilingual digital content (AMOP).
Operational Support
•	Coverage improvements for staff only areas.
•	Support for roaming staff devices, handheld scanners, and mobile POS systems.
Transitioning from wireless to cellular has proven to be a challenge requiring frequent restarts
________________________________________
Timeline
Phase 1 – Outdoor Priority
     Caribou Village, Lake Evinrude, Sky Glide, Giraffe intersection, outside of rhino habitat
Phase 2 – Indoor 
     Admin offices, Admin conference room, Family Farm Encounter Area</t>
  </si>
  <si>
    <t>NO__There are no alternatives to enhancing the Zoo's Wi-Fi. With limited outdoor Wifi gaps reduce the opportunity for the zoo to generate additional revenue or cause additional expenses to hardwire to additional locations  There are no alternatives to enhancing the Zoo's Wi-Fi. With limited outdoor Wifi gaps reduce the opportunity for the zoo to generate additional revenue or cause additional expenses to hardwire to additional locations</t>
  </si>
  <si>
    <t>YES__Ideally, the work would be done during the Zoo's non-peak season.</t>
  </si>
  <si>
    <t>02__Primary Asset Zip Code: 53226__Total Pop Srvd: 1213095__Minority Pop Srvd: 582286__Addresses Racial Equity by: The minority population/customers served by the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Create Intentional Inclusion
Expanded, reliable Wi-Fi improves access for all guests, including those who rely on mobile devices for navigation, translation, accessibility tools (e.g., screen readers, captions), and digital content. This helps ensure visitors of different backgrounds, languages, and abilities can fully engage with the Zoo experience. From an internal perspective, better connectivity supports staff communication and training tools, helping foster a more inclusive workplace culture.
Bridge the Gap
Wi-Fi modernization allows the Zoo to better understand and respond to visitor needs through data (e.g., usage patterns), helping tailor services to communities that may be underserved or face barriers to access. It also enables more integrated, cross-departmental systems, improving coordination between operations, guest services, events, group sales and animal and safety teams. By expanding access to digital resources, the Zoo reduces barriers that can disproportionately impact visitors unfamiliar with the space or lacking prior access to information.
Invest in Equity
This investment strengthens long-term infrastructure that supports equitable access to information and services. By improving the guest experience and operational efficiency, it contributes to financial sustainability through increased visits, longer stays, and enhanced revenue opportunities (e.g., mobile ordering, donations). It also removes barriers to participation, ensuring that all visitors, regardless of background or resources, can engage fully with the Zoo’s mission.</t>
  </si>
  <si>
    <t>10001 W Bluemound Road</t>
  </si>
  <si>
    <t>Install 17 additional Access Points around the Zoo campus to enhance the WiFi strength for visitors. Install 4 new switches, cabling, and necessary boring the ground to make the connections. Access points are in-stock at IMSD and will have no equipment cost to the Zoo.</t>
  </si>
  <si>
    <t>SBP:  Set and keep slicer to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</si>
</sst>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5" formatCode="&quot;$&quot;#,##0_);\(&quot;$&quot;#,##0\)"/>
    <numFmt numFmtId="7" formatCode="&quot;$&quot;#,##0.00_);\(&quot;$&quot;#,##0.00\)"/>
    <numFmt numFmtId="44" formatCode="_(&quot;$&quot;* #,##0.00_);_(&quot;$&quot;* \(#,##0.00\);_(&quot;$&quot;* &quot;-&quot;??_);_(@_)"/>
    <numFmt numFmtId="43" formatCode="_(* #,##0.00_);_(* \(#,##0.00\);_(* &quot;-&quot;??_);_(@_)"/>
    <numFmt numFmtId="164" formatCode="0_);\(0\)"/>
    <numFmt numFmtId="165" formatCode="0.0%"/>
    <numFmt numFmtId="166" formatCode="&quot;$&quot;#,##0;[Red]&quot;$&quot;#,##0"/>
    <numFmt numFmtId="167" formatCode="&quot;$&quot;#,##0.0_);\(&quot;$&quot;#,##0.0\)"/>
  </numFmts>
  <fonts count="30" x14ac:knownFonts="1">
    <font>
      <sz val="11"/>
      <color theme="1"/>
      <name val="Calibri"/>
      <family val="2"/>
      <scheme val="minor"/>
    </font>
    <font>
      <sz val="11"/>
      <color theme="1"/>
      <name val="Calibri"/>
      <family val="2"/>
      <scheme val="minor"/>
    </font>
    <font>
      <sz val="11"/>
      <color theme="1"/>
      <name val="Univers Condensed Light"/>
      <family val="2"/>
    </font>
    <font>
      <b/>
      <sz val="11"/>
      <color theme="1"/>
      <name val="Univers Condensed Light"/>
      <family val="2"/>
    </font>
    <font>
      <b/>
      <sz val="11"/>
      <color theme="9"/>
      <name val="Univers Condensed Light"/>
      <family val="2"/>
    </font>
    <font>
      <b/>
      <sz val="18"/>
      <color theme="9"/>
      <name val="Univers Condensed Light"/>
      <family val="2"/>
    </font>
    <font>
      <sz val="10"/>
      <name val="Arial"/>
      <family val="2"/>
    </font>
    <font>
      <u/>
      <sz val="10"/>
      <color theme="10"/>
      <name val="Arial"/>
      <family val="2"/>
    </font>
    <font>
      <sz val="10"/>
      <color rgb="FF000000"/>
      <name val="Arial"/>
      <family val="2"/>
    </font>
    <font>
      <b/>
      <sz val="11"/>
      <name val="Calibri"/>
      <family val="2"/>
      <scheme val="minor"/>
    </font>
    <font>
      <sz val="11"/>
      <name val="Calibri"/>
      <family val="2"/>
      <scheme val="minor"/>
    </font>
    <font>
      <u/>
      <sz val="11"/>
      <name val="Calibri"/>
      <family val="2"/>
      <scheme val="minor"/>
    </font>
    <font>
      <u/>
      <sz val="11"/>
      <color theme="1"/>
      <name val="Univers Condensed Light"/>
      <family val="2"/>
    </font>
    <font>
      <i/>
      <sz val="11"/>
      <color theme="1"/>
      <name val="Univers Condensed Light"/>
      <family val="2"/>
    </font>
    <font>
      <sz val="12"/>
      <color theme="1"/>
      <name val="Univers Condensed Light"/>
      <family val="2"/>
    </font>
    <font>
      <b/>
      <sz val="12"/>
      <color theme="1"/>
      <name val="Univers Condensed Light"/>
      <family val="2"/>
    </font>
    <font>
      <b/>
      <sz val="11"/>
      <color theme="7"/>
      <name val="Univers Condensed Light"/>
      <family val="2"/>
    </font>
    <font>
      <sz val="10"/>
      <color theme="1"/>
      <name val="Univers Condensed Light"/>
      <family val="2"/>
    </font>
    <font>
      <b/>
      <sz val="10"/>
      <color theme="1"/>
      <name val="Arial"/>
      <family val="2"/>
    </font>
    <font>
      <b/>
      <sz val="14"/>
      <color theme="1"/>
      <name val="Arial"/>
      <family val="2"/>
    </font>
    <font>
      <sz val="10"/>
      <color theme="1"/>
      <name val="Arial"/>
      <family val="2"/>
    </font>
    <font>
      <i/>
      <sz val="9"/>
      <color rgb="FF808080"/>
      <name val="Arial"/>
      <family val="2"/>
    </font>
    <font>
      <b/>
      <sz val="11"/>
      <color theme="1"/>
      <name val="Arial"/>
      <family val="2"/>
    </font>
    <font>
      <b/>
      <sz val="11"/>
      <color theme="1"/>
      <name val="Calibri"/>
      <family val="2"/>
      <scheme val="minor"/>
    </font>
    <font>
      <b/>
      <u/>
      <sz val="11"/>
      <color theme="1"/>
      <name val="Calibri"/>
      <family val="2"/>
      <scheme val="minor"/>
    </font>
    <font>
      <b/>
      <i/>
      <sz val="11"/>
      <color theme="1"/>
      <name val="Calibri"/>
      <family val="2"/>
      <scheme val="minor"/>
    </font>
    <font>
      <b/>
      <i/>
      <sz val="10"/>
      <color theme="1"/>
      <name val="Arial"/>
      <family val="2"/>
    </font>
    <font>
      <sz val="11"/>
      <color theme="1"/>
      <name val="Univers Condensed Light"/>
      <family val="2"/>
    </font>
    <font>
      <b/>
      <sz val="11"/>
      <color theme="9"/>
      <name val="Univers Condensed Light"/>
      <family val="2"/>
    </font>
    <font>
      <b/>
      <sz val="11"/>
      <color theme="7"/>
      <name val="Univers Condensed Light"/>
      <family val="2"/>
    </font>
  </fonts>
  <fills count="12">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theme="4"/>
        <bgColor indexed="64"/>
      </patternFill>
    </fill>
    <fill>
      <patternFill patternType="solid">
        <fgColor theme="1"/>
        <bgColor indexed="64"/>
      </patternFill>
    </fill>
    <fill>
      <patternFill patternType="solid">
        <fgColor rgb="FFD9D9D9"/>
        <bgColor indexed="64"/>
      </patternFill>
    </fill>
    <fill>
      <patternFill patternType="solid">
        <fgColor rgb="FFF2F2F2"/>
        <bgColor indexed="64"/>
      </patternFill>
    </fill>
    <fill>
      <patternFill patternType="solid">
        <fgColor rgb="FFFFFF00"/>
        <bgColor indexed="64"/>
      </patternFill>
    </fill>
    <fill>
      <patternFill patternType="solid">
        <fgColor rgb="FFBFBFBF"/>
        <bgColor indexed="64"/>
      </patternFill>
    </fill>
    <fill>
      <patternFill patternType="solid">
        <fgColor theme="4" tint="0.59999389629810485"/>
        <bgColor indexed="64"/>
      </patternFill>
    </fill>
    <fill>
      <patternFill patternType="solid">
        <fgColor theme="3" tint="0.79998168889431442"/>
        <bgColor indexed="64"/>
      </patternFill>
    </fill>
  </fills>
  <borders count="45">
    <border>
      <left/>
      <right/>
      <top/>
      <bottom/>
      <diagonal/>
    </border>
    <border>
      <left/>
      <right/>
      <top/>
      <bottom style="thin">
        <color rgb="FF999999"/>
      </bottom>
      <diagonal/>
    </border>
    <border>
      <left style="double">
        <color auto="1"/>
      </left>
      <right/>
      <top/>
      <bottom style="thin">
        <color rgb="FF999999"/>
      </bottom>
      <diagonal/>
    </border>
    <border>
      <left style="double">
        <color auto="1"/>
      </left>
      <right/>
      <top style="thin">
        <color auto="1"/>
      </top>
      <bottom style="thin">
        <color auto="1"/>
      </bottom>
      <diagonal/>
    </border>
    <border>
      <left style="mediumDashed">
        <color theme="1"/>
      </left>
      <right/>
      <top style="thin">
        <color theme="1"/>
      </top>
      <bottom style="thin">
        <color theme="1"/>
      </bottom>
      <diagonal/>
    </border>
    <border>
      <left style="thin">
        <color rgb="FFABABAB"/>
      </left>
      <right/>
      <top style="thin">
        <color rgb="FFABABAB"/>
      </top>
      <bottom/>
      <diagonal/>
    </border>
    <border>
      <left style="thin">
        <color indexed="65"/>
      </left>
      <right/>
      <top style="thin">
        <color rgb="FFABABAB"/>
      </top>
      <bottom/>
      <diagonal/>
    </border>
    <border>
      <left style="thin">
        <color indexed="65"/>
      </left>
      <right style="thin">
        <color rgb="FFABABAB"/>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style="thin">
        <color indexed="65"/>
      </top>
      <bottom/>
      <diagonal/>
    </border>
    <border>
      <left style="thin">
        <color rgb="FFABABAB"/>
      </left>
      <right/>
      <top style="thin">
        <color rgb="FFABABAB"/>
      </top>
      <bottom style="thin">
        <color rgb="FFABABAB"/>
      </bottom>
      <diagonal/>
    </border>
    <border>
      <left style="thin">
        <color indexed="65"/>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right style="mediumDashed">
        <color rgb="FF999999"/>
      </right>
      <top style="thin">
        <color rgb="FFABABAB"/>
      </top>
      <bottom/>
      <diagonal/>
    </border>
    <border>
      <left/>
      <right style="mediumDashed">
        <color rgb="FF999999"/>
      </right>
      <top style="thin">
        <color rgb="FFABABAB"/>
      </top>
      <bottom style="thin">
        <color rgb="FFABABAB"/>
      </bottom>
      <diagonal/>
    </border>
    <border>
      <left style="thin">
        <color rgb="FFABABAB"/>
      </left>
      <right style="thin">
        <color rgb="FF999999"/>
      </right>
      <top style="thin">
        <color rgb="FFABABAB"/>
      </top>
      <bottom/>
      <diagonal/>
    </border>
    <border>
      <left style="thin">
        <color rgb="FFABABAB"/>
      </left>
      <right style="thin">
        <color rgb="FF999999"/>
      </right>
      <top style="thin">
        <color rgb="FFABABAB"/>
      </top>
      <bottom style="thin">
        <color rgb="FFABABAB"/>
      </bottom>
      <diagonal/>
    </border>
    <border>
      <left style="double">
        <color rgb="FF999999"/>
      </left>
      <right/>
      <top style="thin">
        <color rgb="FFABABAB"/>
      </top>
      <bottom/>
      <diagonal/>
    </border>
    <border>
      <left style="double">
        <color rgb="FF999999"/>
      </left>
      <right/>
      <top style="thin">
        <color rgb="FFABABAB"/>
      </top>
      <bottom style="thin">
        <color rgb="FFABABAB"/>
      </bottom>
      <diagonal/>
    </border>
    <border>
      <left style="mediumDashed">
        <color rgb="FF999999"/>
      </left>
      <right/>
      <top style="thin">
        <color rgb="FFABABAB"/>
      </top>
      <bottom/>
      <diagonal/>
    </border>
    <border>
      <left style="mediumDashed">
        <color rgb="FF999999"/>
      </left>
      <right/>
      <top style="thin">
        <color rgb="FFABABAB"/>
      </top>
      <bottom style="thin">
        <color rgb="FFABABAB"/>
      </bottom>
      <diagonal/>
    </border>
    <border>
      <left style="double">
        <color auto="1"/>
      </left>
      <right/>
      <top style="thin">
        <color rgb="FFABABAB"/>
      </top>
      <bottom/>
      <diagonal/>
    </border>
    <border>
      <left/>
      <right style="thin">
        <color rgb="FFABABAB"/>
      </right>
      <top style="thin">
        <color theme="1"/>
      </top>
      <bottom style="thin">
        <color theme="1"/>
      </bottom>
      <diagonal/>
    </border>
    <border>
      <left style="thin">
        <color rgb="FFABABAB"/>
      </left>
      <right style="thin">
        <color rgb="FFABABAB"/>
      </right>
      <top style="thin">
        <color rgb="FFABABAB"/>
      </top>
      <bottom style="thin">
        <color rgb="FFABABAB"/>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Dashed">
        <color rgb="FFFF0000"/>
      </left>
      <right/>
      <top style="thin">
        <color indexed="64"/>
      </top>
      <bottom style="thin">
        <color indexed="64"/>
      </bottom>
      <diagonal/>
    </border>
    <border>
      <left style="mediumDashed">
        <color rgb="FFFF0000"/>
      </left>
      <right style="thin">
        <color indexed="64"/>
      </right>
      <top style="thin">
        <color indexed="64"/>
      </top>
      <bottom style="thin">
        <color indexed="64"/>
      </bottom>
      <diagonal/>
    </border>
    <border>
      <left style="mediumDashed">
        <color rgb="FFFF0000"/>
      </left>
      <right/>
      <top/>
      <bottom/>
      <diagonal/>
    </border>
    <border>
      <left style="mediumDashed">
        <color rgb="FFFF0000"/>
      </left>
      <right style="thin">
        <color indexed="64"/>
      </right>
      <top style="thin">
        <color indexed="64"/>
      </top>
      <bottom style="double">
        <color indexed="64"/>
      </bottom>
      <diagonal/>
    </border>
    <border>
      <left style="mediumDashed">
        <color rgb="FFFF0000"/>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3">
    <xf numFmtId="0" fontId="0" fillId="0" borderId="0"/>
    <xf numFmtId="0" fontId="6" fillId="0" borderId="0"/>
    <xf numFmtId="0" fontId="1"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0" fontId="6" fillId="0" borderId="0"/>
    <xf numFmtId="0" fontId="7" fillId="0" borderId="0" applyNumberFormat="0" applyFill="0" applyBorder="0" applyAlignment="0" applyProtection="0"/>
    <xf numFmtId="0" fontId="6" fillId="0" borderId="0"/>
    <xf numFmtId="0" fontId="8" fillId="0" borderId="0"/>
    <xf numFmtId="44"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cellStyleXfs>
  <cellXfs count="173">
    <xf numFmtId="0" fontId="0" fillId="0" borderId="0" xfId="0"/>
    <xf numFmtId="0" fontId="2" fillId="0" borderId="0" xfId="0" applyFont="1" applyAlignment="1">
      <alignment vertical="center" wrapText="1"/>
    </xf>
    <xf numFmtId="0" fontId="0" fillId="0" borderId="0" xfId="0" applyAlignment="1">
      <alignmen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wrapText="1"/>
    </xf>
    <xf numFmtId="0" fontId="9" fillId="0" borderId="0" xfId="0" applyFont="1" applyAlignment="1">
      <alignment horizontal="left"/>
    </xf>
    <xf numFmtId="0" fontId="10" fillId="0" borderId="0" xfId="0" applyFont="1" applyAlignment="1">
      <alignment horizontal="center"/>
    </xf>
    <xf numFmtId="0" fontId="10" fillId="0" borderId="0" xfId="0" applyFont="1" applyAlignment="1">
      <alignment horizontal="left"/>
    </xf>
    <xf numFmtId="0" fontId="10" fillId="0" borderId="0" xfId="0" applyFont="1"/>
    <xf numFmtId="0" fontId="10" fillId="0" borderId="0" xfId="0" applyFont="1" applyAlignment="1">
      <alignment horizontal="right"/>
    </xf>
    <xf numFmtId="0" fontId="9" fillId="0" borderId="0" xfId="0" applyFont="1" applyAlignment="1">
      <alignment horizontal="right"/>
    </xf>
    <xf numFmtId="0" fontId="9" fillId="0" borderId="0" xfId="0" applyFont="1" applyAlignment="1">
      <alignment horizontal="center"/>
    </xf>
    <xf numFmtId="14" fontId="10" fillId="0" borderId="0" xfId="0" applyNumberFormat="1" applyFont="1" applyAlignment="1">
      <alignment horizontal="center"/>
    </xf>
    <xf numFmtId="0" fontId="0" fillId="0" borderId="0" xfId="0" applyProtection="1">
      <protection locked="0"/>
    </xf>
    <xf numFmtId="5" fontId="2" fillId="0" borderId="0" xfId="0" applyNumberFormat="1" applyFont="1" applyAlignment="1">
      <alignment vertical="center" wrapText="1"/>
    </xf>
    <xf numFmtId="5" fontId="12" fillId="0" borderId="0" xfId="0" applyNumberFormat="1" applyFont="1" applyAlignment="1">
      <alignment horizontal="center" vertical="center" wrapText="1"/>
    </xf>
    <xf numFmtId="0" fontId="2" fillId="0" borderId="0" xfId="0" applyFont="1" applyAlignment="1">
      <alignment horizontal="right" vertical="center" wrapText="1"/>
    </xf>
    <xf numFmtId="5" fontId="2" fillId="0" borderId="0" xfId="0" applyNumberFormat="1" applyFont="1" applyAlignment="1">
      <alignment horizontal="center" vertical="center" wrapText="1"/>
    </xf>
    <xf numFmtId="5" fontId="2" fillId="0" borderId="0" xfId="0" applyNumberFormat="1" applyFont="1" applyAlignment="1">
      <alignment horizontal="right" vertical="center" wrapText="1"/>
    </xf>
    <xf numFmtId="165" fontId="2" fillId="0" borderId="0" xfId="12" applyNumberFormat="1" applyFont="1" applyAlignment="1">
      <alignment horizontal="center" vertical="center" wrapText="1"/>
    </xf>
    <xf numFmtId="0" fontId="15" fillId="0" borderId="0" xfId="0" applyFont="1" applyAlignment="1">
      <alignment vertical="center" wrapText="1"/>
    </xf>
    <xf numFmtId="0" fontId="14" fillId="0" borderId="0" xfId="0" applyFont="1" applyAlignment="1">
      <alignment vertical="center" wrapText="1"/>
    </xf>
    <xf numFmtId="0" fontId="16" fillId="3" borderId="5" xfId="0" applyFont="1" applyFill="1" applyBorder="1" applyAlignment="1">
      <alignment horizontal="center" wrapText="1"/>
    </xf>
    <xf numFmtId="0" fontId="2" fillId="0" borderId="5" xfId="0" applyFont="1" applyBorder="1" applyAlignment="1">
      <alignment vertical="center"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12" xfId="0" applyFont="1" applyBorder="1" applyAlignment="1">
      <alignment vertical="center" wrapText="1"/>
    </xf>
    <xf numFmtId="44" fontId="2" fillId="0" borderId="8" xfId="0" applyNumberFormat="1" applyFont="1" applyBorder="1" applyAlignment="1">
      <alignment horizontal="center" vertical="center" wrapText="1"/>
    </xf>
    <xf numFmtId="44" fontId="2" fillId="0" borderId="13" xfId="0" applyNumberFormat="1" applyFont="1" applyBorder="1" applyAlignment="1">
      <alignment horizontal="center" vertical="center" wrapText="1"/>
    </xf>
    <xf numFmtId="0" fontId="4" fillId="3" borderId="5" xfId="0" applyFont="1" applyFill="1" applyBorder="1" applyAlignment="1">
      <alignment wrapText="1"/>
    </xf>
    <xf numFmtId="0" fontId="4" fillId="3" borderId="6" xfId="0" applyFont="1" applyFill="1" applyBorder="1" applyAlignment="1">
      <alignment wrapText="1"/>
    </xf>
    <xf numFmtId="0" fontId="4" fillId="3" borderId="6" xfId="0" applyFont="1" applyFill="1" applyBorder="1" applyAlignment="1">
      <alignment horizontal="center" wrapText="1"/>
    </xf>
    <xf numFmtId="44" fontId="4" fillId="3" borderId="8" xfId="0" applyNumberFormat="1" applyFont="1" applyFill="1" applyBorder="1" applyAlignment="1">
      <alignment horizont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44" fontId="2" fillId="2" borderId="8" xfId="0" applyNumberFormat="1" applyFont="1" applyFill="1" applyBorder="1" applyAlignment="1">
      <alignment horizontal="center" vertical="center" wrapText="1"/>
    </xf>
    <xf numFmtId="44" fontId="4" fillId="3" borderId="15" xfId="0" applyNumberFormat="1" applyFont="1" applyFill="1" applyBorder="1" applyAlignment="1">
      <alignment horizontal="center" wrapText="1"/>
    </xf>
    <xf numFmtId="44" fontId="2" fillId="0" borderId="15" xfId="0" applyNumberFormat="1" applyFont="1" applyBorder="1" applyAlignment="1">
      <alignment horizontal="center" vertical="center" wrapText="1"/>
    </xf>
    <xf numFmtId="44" fontId="2" fillId="2" borderId="15" xfId="0" applyNumberFormat="1" applyFont="1" applyFill="1" applyBorder="1" applyAlignment="1">
      <alignment horizontal="center" vertical="center" wrapText="1"/>
    </xf>
    <xf numFmtId="44" fontId="2" fillId="0" borderId="16" xfId="0" applyNumberFormat="1" applyFont="1" applyBorder="1" applyAlignment="1">
      <alignment horizontal="center" vertical="center" wrapText="1"/>
    </xf>
    <xf numFmtId="0" fontId="4" fillId="4" borderId="6" xfId="0" applyFont="1" applyFill="1" applyBorder="1" applyAlignment="1">
      <alignment horizontal="center" wrapText="1"/>
    </xf>
    <xf numFmtId="0" fontId="4" fillId="4" borderId="7" xfId="0" applyFont="1" applyFill="1" applyBorder="1" applyAlignment="1">
      <alignment horizontal="center" wrapText="1"/>
    </xf>
    <xf numFmtId="0" fontId="4" fillId="4" borderId="23" xfId="0" applyFont="1" applyFill="1" applyBorder="1" applyAlignment="1">
      <alignment horizontal="center" wrapText="1"/>
    </xf>
    <xf numFmtId="44" fontId="2" fillId="0" borderId="19" xfId="0" applyNumberFormat="1" applyFont="1" applyBorder="1" applyAlignment="1">
      <alignment horizontal="center" vertical="center" wrapText="1"/>
    </xf>
    <xf numFmtId="44" fontId="2" fillId="2" borderId="19" xfId="0" applyNumberFormat="1" applyFont="1" applyFill="1" applyBorder="1" applyAlignment="1">
      <alignment horizontal="center" vertical="center" wrapText="1"/>
    </xf>
    <xf numFmtId="44" fontId="2" fillId="0" borderId="20" xfId="0" applyNumberFormat="1" applyFont="1" applyBorder="1" applyAlignment="1">
      <alignment horizontal="center" vertical="center" wrapText="1"/>
    </xf>
    <xf numFmtId="44" fontId="2" fillId="0" borderId="21" xfId="0" applyNumberFormat="1" applyFont="1" applyBorder="1" applyAlignment="1">
      <alignment horizontal="center" vertical="center" wrapText="1"/>
    </xf>
    <xf numFmtId="44" fontId="2" fillId="2" borderId="21" xfId="0" applyNumberFormat="1" applyFont="1" applyFill="1" applyBorder="1" applyAlignment="1">
      <alignment horizontal="center" vertical="center" wrapText="1"/>
    </xf>
    <xf numFmtId="44" fontId="2" fillId="0" borderId="22" xfId="0" applyNumberFormat="1" applyFont="1" applyBorder="1" applyAlignment="1">
      <alignment horizontal="center" vertical="center" wrapText="1"/>
    </xf>
    <xf numFmtId="44" fontId="2" fillId="0" borderId="9" xfId="0" applyNumberFormat="1" applyFont="1" applyBorder="1" applyAlignment="1">
      <alignment horizontal="center" vertical="center" wrapText="1"/>
    </xf>
    <xf numFmtId="44" fontId="2" fillId="2" borderId="9" xfId="0" applyNumberFormat="1" applyFont="1" applyFill="1" applyBorder="1" applyAlignment="1">
      <alignment horizontal="center" vertical="center" wrapText="1"/>
    </xf>
    <xf numFmtId="44" fontId="2" fillId="0" borderId="14" xfId="0" applyNumberFormat="1" applyFont="1" applyBorder="1" applyAlignment="1">
      <alignment horizontal="center" vertical="center" wrapText="1"/>
    </xf>
    <xf numFmtId="0" fontId="4" fillId="3" borderId="17" xfId="0" applyFont="1" applyFill="1" applyBorder="1" applyAlignment="1">
      <alignment wrapText="1"/>
    </xf>
    <xf numFmtId="44" fontId="4" fillId="4" borderId="3" xfId="0" applyNumberFormat="1" applyFont="1" applyFill="1" applyBorder="1" applyAlignment="1">
      <alignment horizontal="center" wrapText="1"/>
    </xf>
    <xf numFmtId="44" fontId="4" fillId="4" borderId="4" xfId="0" applyNumberFormat="1" applyFont="1" applyFill="1" applyBorder="1" applyAlignment="1">
      <alignment horizontal="center" wrapText="1"/>
    </xf>
    <xf numFmtId="44" fontId="4" fillId="4" borderId="24" xfId="0" applyNumberFormat="1" applyFont="1" applyFill="1" applyBorder="1" applyAlignment="1">
      <alignment horizontal="center" wrapText="1"/>
    </xf>
    <xf numFmtId="5" fontId="17" fillId="0" borderId="0" xfId="0" applyNumberFormat="1" applyFont="1" applyAlignment="1">
      <alignment horizontal="center" vertical="center" wrapText="1"/>
    </xf>
    <xf numFmtId="0" fontId="18" fillId="6" borderId="26" xfId="0" applyFont="1" applyFill="1" applyBorder="1" applyAlignment="1">
      <alignment horizontal="left" vertical="center"/>
    </xf>
    <xf numFmtId="0" fontId="18" fillId="6" borderId="26" xfId="0" applyFont="1" applyFill="1" applyBorder="1" applyAlignment="1">
      <alignment horizontal="center" vertical="center"/>
    </xf>
    <xf numFmtId="0" fontId="20" fillId="0" borderId="26" xfId="0" applyFont="1" applyBorder="1" applyAlignment="1">
      <alignment horizontal="left" vertical="center"/>
    </xf>
    <xf numFmtId="5" fontId="20" fillId="7" borderId="26" xfId="0" applyNumberFormat="1" applyFont="1" applyFill="1" applyBorder="1" applyAlignment="1">
      <alignment horizontal="right" vertical="center"/>
    </xf>
    <xf numFmtId="0" fontId="18" fillId="9" borderId="26" xfId="0" applyFont="1" applyFill="1" applyBorder="1" applyAlignment="1">
      <alignment horizontal="left" vertical="center"/>
    </xf>
    <xf numFmtId="5" fontId="18" fillId="9" borderId="26" xfId="0" applyNumberFormat="1" applyFont="1" applyFill="1" applyBorder="1" applyAlignment="1">
      <alignment horizontal="right" vertical="center"/>
    </xf>
    <xf numFmtId="0" fontId="18" fillId="0" borderId="0" xfId="0" applyFont="1" applyAlignment="1">
      <alignment horizontal="left" vertical="center"/>
    </xf>
    <xf numFmtId="5" fontId="20" fillId="0" borderId="26" xfId="0" applyNumberFormat="1" applyFont="1" applyBorder="1" applyAlignment="1">
      <alignment horizontal="right" vertical="center"/>
    </xf>
    <xf numFmtId="5" fontId="20" fillId="8" borderId="26" xfId="0" applyNumberFormat="1" applyFont="1" applyFill="1" applyBorder="1" applyAlignment="1">
      <alignment horizontal="right" vertical="center"/>
    </xf>
    <xf numFmtId="0" fontId="20" fillId="0" borderId="0" xfId="0" applyFont="1" applyAlignment="1">
      <alignment horizontal="left" vertical="center"/>
    </xf>
    <xf numFmtId="166" fontId="0" fillId="0" borderId="0" xfId="0" applyNumberFormat="1"/>
    <xf numFmtId="0" fontId="0" fillId="0" borderId="0" xfId="0" applyAlignment="1">
      <alignment horizontal="left"/>
    </xf>
    <xf numFmtId="0" fontId="24" fillId="0" borderId="0" xfId="0" applyFont="1" applyAlignment="1">
      <alignment horizontal="right"/>
    </xf>
    <xf numFmtId="7" fontId="20" fillId="0" borderId="0" xfId="0" applyNumberFormat="1" applyFont="1" applyAlignment="1">
      <alignment horizontal="left" vertical="center"/>
    </xf>
    <xf numFmtId="0" fontId="23" fillId="0" borderId="0" xfId="0" applyFont="1"/>
    <xf numFmtId="0" fontId="24" fillId="0" borderId="0" xfId="0" applyFont="1" applyAlignment="1">
      <alignment horizontal="center"/>
    </xf>
    <xf numFmtId="166" fontId="0" fillId="0" borderId="0" xfId="0" applyNumberFormat="1" applyAlignment="1">
      <alignment horizontal="center"/>
    </xf>
    <xf numFmtId="0" fontId="0" fillId="0" borderId="0" xfId="0" applyAlignment="1">
      <alignment horizontal="center"/>
    </xf>
    <xf numFmtId="0" fontId="22" fillId="0" borderId="0" xfId="0" applyFont="1" applyAlignment="1">
      <alignment horizontal="center" vertical="center"/>
    </xf>
    <xf numFmtId="5" fontId="20" fillId="7" borderId="0" xfId="0" applyNumberFormat="1" applyFont="1" applyFill="1" applyAlignment="1">
      <alignment horizontal="right" vertical="center"/>
    </xf>
    <xf numFmtId="167" fontId="20" fillId="7" borderId="26" xfId="0" applyNumberFormat="1" applyFont="1" applyFill="1" applyBorder="1" applyAlignment="1">
      <alignment horizontal="right" vertical="center"/>
    </xf>
    <xf numFmtId="165" fontId="20" fillId="7" borderId="26" xfId="0" applyNumberFormat="1" applyFont="1" applyFill="1" applyBorder="1" applyAlignment="1">
      <alignment horizontal="center" vertical="center"/>
    </xf>
    <xf numFmtId="165" fontId="18" fillId="9" borderId="26" xfId="0" applyNumberFormat="1" applyFont="1" applyFill="1" applyBorder="1" applyAlignment="1">
      <alignment horizontal="center" vertical="center"/>
    </xf>
    <xf numFmtId="0" fontId="25" fillId="0" borderId="0" xfId="0" quotePrefix="1" applyFont="1" applyAlignment="1">
      <alignment horizontal="center"/>
    </xf>
    <xf numFmtId="5" fontId="20" fillId="8" borderId="0" xfId="0" applyNumberFormat="1" applyFont="1" applyFill="1" applyAlignment="1">
      <alignment horizontal="right" vertical="center"/>
    </xf>
    <xf numFmtId="0" fontId="26" fillId="0" borderId="0" xfId="0" applyFont="1" applyAlignment="1">
      <alignment horizontal="left" vertical="center"/>
    </xf>
    <xf numFmtId="5" fontId="26" fillId="7" borderId="28" xfId="0" applyNumberFormat="1" applyFont="1" applyFill="1" applyBorder="1" applyAlignment="1">
      <alignment horizontal="right" vertical="center"/>
    </xf>
    <xf numFmtId="5" fontId="20" fillId="7" borderId="27" xfId="0" applyNumberFormat="1" applyFont="1" applyFill="1" applyBorder="1" applyAlignment="1">
      <alignment horizontal="right" vertical="center"/>
    </xf>
    <xf numFmtId="0" fontId="18" fillId="6" borderId="29" xfId="0" applyFont="1" applyFill="1" applyBorder="1" applyAlignment="1">
      <alignment horizontal="center" vertical="center"/>
    </xf>
    <xf numFmtId="165" fontId="20" fillId="7" borderId="29" xfId="0" applyNumberFormat="1" applyFont="1" applyFill="1" applyBorder="1" applyAlignment="1">
      <alignment horizontal="center" vertical="center"/>
    </xf>
    <xf numFmtId="165" fontId="18" fillId="9" borderId="29" xfId="0" applyNumberFormat="1" applyFont="1" applyFill="1" applyBorder="1" applyAlignment="1">
      <alignment horizontal="center" vertical="center"/>
    </xf>
    <xf numFmtId="0" fontId="18" fillId="6" borderId="33" xfId="0" applyFont="1" applyFill="1" applyBorder="1" applyAlignment="1">
      <alignment horizontal="center" vertical="center"/>
    </xf>
    <xf numFmtId="5" fontId="20" fillId="8" borderId="33" xfId="0" applyNumberFormat="1" applyFont="1" applyFill="1" applyBorder="1" applyAlignment="1">
      <alignment horizontal="right" vertical="center"/>
    </xf>
    <xf numFmtId="5" fontId="20" fillId="7" borderId="33" xfId="0" applyNumberFormat="1" applyFont="1" applyFill="1" applyBorder="1" applyAlignment="1">
      <alignment horizontal="right" vertical="center"/>
    </xf>
    <xf numFmtId="5" fontId="18" fillId="9" borderId="33" xfId="0" applyNumberFormat="1" applyFont="1" applyFill="1" applyBorder="1" applyAlignment="1">
      <alignment horizontal="right" vertical="center"/>
    </xf>
    <xf numFmtId="0" fontId="0" fillId="0" borderId="34" xfId="0" applyBorder="1"/>
    <xf numFmtId="5" fontId="20" fillId="7" borderId="35" xfId="0" applyNumberFormat="1" applyFont="1" applyFill="1" applyBorder="1" applyAlignment="1">
      <alignment horizontal="right" vertical="center"/>
    </xf>
    <xf numFmtId="5" fontId="26" fillId="7" borderId="36" xfId="0" applyNumberFormat="1" applyFont="1" applyFill="1" applyBorder="1" applyAlignment="1">
      <alignment horizontal="right" vertical="center"/>
    </xf>
    <xf numFmtId="0" fontId="27" fillId="0" borderId="25" xfId="0" pivotButton="1" applyFont="1" applyBorder="1" applyAlignment="1">
      <alignment vertical="center" wrapText="1"/>
    </xf>
    <xf numFmtId="0" fontId="27" fillId="0" borderId="25" xfId="0" applyFont="1" applyBorder="1" applyAlignment="1">
      <alignment vertical="center" wrapText="1"/>
    </xf>
    <xf numFmtId="0" fontId="27" fillId="0" borderId="5" xfId="0" applyFont="1" applyBorder="1" applyAlignment="1">
      <alignment vertical="center" wrapText="1"/>
    </xf>
    <xf numFmtId="0" fontId="27" fillId="0" borderId="10" xfId="0" applyFont="1" applyBorder="1" applyAlignment="1">
      <alignment vertical="center" wrapText="1"/>
    </xf>
    <xf numFmtId="0" fontId="27" fillId="0" borderId="11" xfId="0" applyFont="1" applyBorder="1" applyAlignment="1">
      <alignment vertical="center" wrapText="1"/>
    </xf>
    <xf numFmtId="0" fontId="27" fillId="0" borderId="12" xfId="0" applyFont="1" applyBorder="1" applyAlignment="1">
      <alignment vertical="center" wrapText="1"/>
    </xf>
    <xf numFmtId="44" fontId="27" fillId="0" borderId="8" xfId="0" applyNumberFormat="1" applyFont="1" applyBorder="1" applyAlignment="1">
      <alignment horizontal="center" vertical="center" wrapText="1"/>
    </xf>
    <xf numFmtId="44" fontId="27" fillId="0" borderId="13" xfId="0" applyNumberFormat="1" applyFont="1" applyBorder="1" applyAlignment="1">
      <alignment horizontal="center" vertical="center" wrapText="1"/>
    </xf>
    <xf numFmtId="0" fontId="28" fillId="3" borderId="5" xfId="0" applyFont="1" applyFill="1" applyBorder="1" applyAlignment="1">
      <alignment wrapText="1"/>
    </xf>
    <xf numFmtId="0" fontId="28" fillId="3" borderId="6" xfId="0" applyFont="1" applyFill="1" applyBorder="1" applyAlignment="1">
      <alignment wrapText="1"/>
    </xf>
    <xf numFmtId="0" fontId="29" fillId="3" borderId="5" xfId="0" applyFont="1" applyFill="1" applyBorder="1" applyAlignment="1">
      <alignment horizontal="center" wrapText="1"/>
    </xf>
    <xf numFmtId="0" fontId="28" fillId="3" borderId="6" xfId="0" applyFont="1" applyFill="1" applyBorder="1" applyAlignment="1">
      <alignment horizontal="center" wrapText="1"/>
    </xf>
    <xf numFmtId="44" fontId="28" fillId="3" borderId="8" xfId="0" applyNumberFormat="1" applyFont="1" applyFill="1" applyBorder="1" applyAlignment="1">
      <alignment horizontal="center" wrapText="1"/>
    </xf>
    <xf numFmtId="0" fontId="27" fillId="2" borderId="5" xfId="0" applyFont="1" applyFill="1" applyBorder="1" applyAlignment="1">
      <alignment vertical="center" wrapText="1"/>
    </xf>
    <xf numFmtId="0" fontId="27" fillId="2" borderId="6" xfId="0" applyFont="1" applyFill="1" applyBorder="1" applyAlignment="1">
      <alignment vertical="center" wrapText="1"/>
    </xf>
    <xf numFmtId="44" fontId="27" fillId="2" borderId="8" xfId="0" applyNumberFormat="1" applyFont="1" applyFill="1" applyBorder="1" applyAlignment="1">
      <alignment horizontal="center" vertical="center" wrapText="1"/>
    </xf>
    <xf numFmtId="44" fontId="28" fillId="3" borderId="15" xfId="0" applyNumberFormat="1" applyFont="1" applyFill="1" applyBorder="1" applyAlignment="1">
      <alignment horizontal="center" wrapText="1"/>
    </xf>
    <xf numFmtId="44" fontId="27" fillId="0" borderId="15" xfId="0" applyNumberFormat="1" applyFont="1" applyBorder="1" applyAlignment="1">
      <alignment horizontal="center" vertical="center" wrapText="1"/>
    </xf>
    <xf numFmtId="44" fontId="27" fillId="2" borderId="15" xfId="0" applyNumberFormat="1" applyFont="1" applyFill="1" applyBorder="1" applyAlignment="1">
      <alignment horizontal="center" vertical="center" wrapText="1"/>
    </xf>
    <xf numFmtId="44" fontId="27" fillId="0" borderId="16" xfId="0" applyNumberFormat="1" applyFont="1" applyBorder="1" applyAlignment="1">
      <alignment horizontal="center" vertical="center" wrapText="1"/>
    </xf>
    <xf numFmtId="0" fontId="27" fillId="0" borderId="17" xfId="0" applyFont="1" applyBorder="1" applyAlignment="1">
      <alignment horizontal="center" vertical="center" wrapText="1"/>
    </xf>
    <xf numFmtId="0" fontId="27" fillId="2" borderId="17" xfId="0" applyFont="1" applyFill="1" applyBorder="1" applyAlignment="1">
      <alignment horizontal="center" vertical="center" wrapText="1"/>
    </xf>
    <xf numFmtId="0" fontId="27" fillId="0" borderId="18" xfId="0" applyFont="1" applyBorder="1" applyAlignment="1">
      <alignment horizontal="center" vertical="center" wrapText="1"/>
    </xf>
    <xf numFmtId="0" fontId="28" fillId="4" borderId="6" xfId="0" applyFont="1" applyFill="1" applyBorder="1" applyAlignment="1">
      <alignment horizontal="center" wrapText="1"/>
    </xf>
    <xf numFmtId="0" fontId="28" fillId="4" borderId="7" xfId="0" applyFont="1" applyFill="1" applyBorder="1" applyAlignment="1">
      <alignment horizontal="center" wrapText="1"/>
    </xf>
    <xf numFmtId="0" fontId="28" fillId="4" borderId="23" xfId="0" applyFont="1" applyFill="1" applyBorder="1" applyAlignment="1">
      <alignment horizontal="center" wrapText="1"/>
    </xf>
    <xf numFmtId="44" fontId="27" fillId="0" borderId="19" xfId="0" applyNumberFormat="1" applyFont="1" applyBorder="1" applyAlignment="1">
      <alignment horizontal="center" vertical="center" wrapText="1"/>
    </xf>
    <xf numFmtId="44" fontId="27" fillId="2" borderId="19" xfId="0" applyNumberFormat="1" applyFont="1" applyFill="1" applyBorder="1" applyAlignment="1">
      <alignment horizontal="center" vertical="center" wrapText="1"/>
    </xf>
    <xf numFmtId="44" fontId="27" fillId="0" borderId="20" xfId="0" applyNumberFormat="1" applyFont="1" applyBorder="1" applyAlignment="1">
      <alignment horizontal="center" vertical="center" wrapText="1"/>
    </xf>
    <xf numFmtId="44" fontId="27" fillId="0" borderId="21" xfId="0" applyNumberFormat="1" applyFont="1" applyBorder="1" applyAlignment="1">
      <alignment horizontal="center" vertical="center" wrapText="1"/>
    </xf>
    <xf numFmtId="44" fontId="27" fillId="2" borderId="21" xfId="0" applyNumberFormat="1" applyFont="1" applyFill="1" applyBorder="1" applyAlignment="1">
      <alignment horizontal="center" vertical="center" wrapText="1"/>
    </xf>
    <xf numFmtId="44" fontId="27" fillId="0" borderId="22" xfId="0" applyNumberFormat="1" applyFont="1" applyBorder="1" applyAlignment="1">
      <alignment horizontal="center" vertical="center" wrapText="1"/>
    </xf>
    <xf numFmtId="44" fontId="27" fillId="0" borderId="9" xfId="0" applyNumberFormat="1" applyFont="1" applyBorder="1" applyAlignment="1">
      <alignment horizontal="center" vertical="center" wrapText="1"/>
    </xf>
    <xf numFmtId="44" fontId="27" fillId="2" borderId="9" xfId="0" applyNumberFormat="1" applyFont="1" applyFill="1" applyBorder="1" applyAlignment="1">
      <alignment horizontal="center" vertical="center" wrapText="1"/>
    </xf>
    <xf numFmtId="44" fontId="27" fillId="0" borderId="14" xfId="0" applyNumberFormat="1" applyFont="1" applyBorder="1" applyAlignment="1">
      <alignment horizontal="center" vertical="center" wrapText="1"/>
    </xf>
    <xf numFmtId="0" fontId="28" fillId="3" borderId="17" xfId="0" applyFont="1" applyFill="1" applyBorder="1" applyAlignment="1">
      <alignment wrapText="1"/>
    </xf>
    <xf numFmtId="44" fontId="28" fillId="4" borderId="3" xfId="0" applyNumberFormat="1" applyFont="1" applyFill="1" applyBorder="1" applyAlignment="1">
      <alignment horizontal="center" wrapText="1"/>
    </xf>
    <xf numFmtId="44" fontId="28" fillId="4" borderId="4" xfId="0" applyNumberFormat="1" applyFont="1" applyFill="1" applyBorder="1" applyAlignment="1">
      <alignment horizontal="center" wrapText="1"/>
    </xf>
    <xf numFmtId="44" fontId="28" fillId="4" borderId="24" xfId="0" applyNumberFormat="1" applyFont="1" applyFill="1" applyBorder="1" applyAlignment="1">
      <alignment horizontal="center" wrapText="1"/>
    </xf>
    <xf numFmtId="0" fontId="3" fillId="0" borderId="0" xfId="0" applyFont="1" applyAlignment="1">
      <alignment horizontal="center" wrapText="1"/>
    </xf>
    <xf numFmtId="0" fontId="2" fillId="0" borderId="40" xfId="0" applyFont="1" applyBorder="1" applyAlignment="1">
      <alignment horizontal="center" vertical="center" wrapText="1"/>
    </xf>
    <xf numFmtId="0" fontId="2" fillId="0" borderId="41"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0" xfId="0" applyFont="1" applyBorder="1" applyAlignment="1">
      <alignment horizontal="center" wrapText="1"/>
    </xf>
    <xf numFmtId="0" fontId="3" fillId="0" borderId="41" xfId="0" applyFont="1" applyBorder="1" applyAlignment="1">
      <alignment horizontal="center" wrapText="1"/>
    </xf>
    <xf numFmtId="0" fontId="3" fillId="0" borderId="42" xfId="0" applyFont="1" applyBorder="1" applyAlignment="1">
      <alignment horizontal="center" wrapText="1"/>
    </xf>
    <xf numFmtId="0" fontId="3" fillId="0" borderId="43" xfId="0" applyFont="1" applyBorder="1" applyAlignment="1">
      <alignment horizontal="center" wrapText="1"/>
    </xf>
    <xf numFmtId="0" fontId="3" fillId="0" borderId="44" xfId="0" applyFont="1" applyBorder="1" applyAlignment="1">
      <alignment horizontal="center" wrapText="1"/>
    </xf>
    <xf numFmtId="0" fontId="2" fillId="0" borderId="17" xfId="0" applyFont="1" applyBorder="1" applyAlignment="1">
      <alignment horizontal="center" vertical="center" wrapText="1"/>
    </xf>
    <xf numFmtId="0" fontId="2" fillId="2" borderId="17" xfId="0" applyFont="1" applyFill="1" applyBorder="1" applyAlignment="1">
      <alignment horizontal="center" vertical="center" wrapText="1"/>
    </xf>
    <xf numFmtId="0" fontId="2" fillId="0" borderId="18" xfId="0" applyFont="1" applyBorder="1" applyAlignment="1">
      <alignment horizontal="center" vertical="center" wrapText="1"/>
    </xf>
    <xf numFmtId="164" fontId="3" fillId="0" borderId="0" xfId="0" applyNumberFormat="1" applyFont="1" applyAlignment="1">
      <alignment horizontal="center" vertical="center" wrapText="1"/>
    </xf>
    <xf numFmtId="0" fontId="13" fillId="0" borderId="0" xfId="0" applyFont="1" applyAlignment="1">
      <alignment horizontal="left" vertical="center" wrapText="1"/>
    </xf>
    <xf numFmtId="44" fontId="4" fillId="3" borderId="0" xfId="0" applyNumberFormat="1" applyFont="1" applyFill="1" applyAlignment="1">
      <alignment horizontal="center" wrapText="1"/>
    </xf>
    <xf numFmtId="44" fontId="4" fillId="4" borderId="2" xfId="0" applyNumberFormat="1" applyFont="1" applyFill="1" applyBorder="1" applyAlignment="1">
      <alignment horizontal="center" wrapText="1"/>
    </xf>
    <xf numFmtId="44" fontId="4" fillId="4" borderId="1" xfId="0" applyNumberFormat="1" applyFont="1" applyFill="1" applyBorder="1" applyAlignment="1">
      <alignment horizontal="center" wrapText="1"/>
    </xf>
    <xf numFmtId="0" fontId="5" fillId="5" borderId="0" xfId="0" applyFont="1" applyFill="1" applyAlignment="1">
      <alignment horizontal="center" vertical="center" wrapText="1"/>
    </xf>
    <xf numFmtId="0" fontId="14" fillId="0" borderId="0" xfId="0" applyFont="1" applyAlignment="1">
      <alignment horizontal="left"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11" fillId="0" borderId="0" xfId="0" applyFont="1" applyAlignment="1">
      <alignment horizontal="center"/>
    </xf>
    <xf numFmtId="0" fontId="2" fillId="0" borderId="0" xfId="0" applyFont="1" applyAlignment="1">
      <alignment horizontal="left" vertical="center" wrapText="1"/>
    </xf>
    <xf numFmtId="0" fontId="18" fillId="0" borderId="0" xfId="0" applyFont="1" applyAlignment="1">
      <alignment horizontal="left" vertical="center"/>
    </xf>
    <xf numFmtId="0" fontId="0" fillId="0" borderId="0" xfId="0"/>
    <xf numFmtId="0" fontId="21" fillId="0" borderId="0" xfId="0" applyFont="1" applyAlignment="1">
      <alignment horizontal="left" vertical="center" wrapText="1"/>
    </xf>
    <xf numFmtId="0" fontId="0" fillId="11" borderId="0" xfId="0" applyFill="1" applyAlignment="1">
      <alignment horizontal="center"/>
    </xf>
    <xf numFmtId="0" fontId="19" fillId="0" borderId="0" xfId="0" applyFont="1" applyAlignment="1">
      <alignment horizontal="center" vertical="center"/>
    </xf>
    <xf numFmtId="0" fontId="22" fillId="0" borderId="0" xfId="0" applyFont="1" applyAlignment="1">
      <alignment horizontal="center" vertical="center"/>
    </xf>
    <xf numFmtId="0" fontId="25" fillId="0" borderId="29" xfId="0" quotePrefix="1" applyFont="1" applyBorder="1" applyAlignment="1">
      <alignment horizontal="center"/>
    </xf>
    <xf numFmtId="0" fontId="25" fillId="0" borderId="31" xfId="0" quotePrefix="1" applyFont="1" applyBorder="1" applyAlignment="1">
      <alignment horizontal="center"/>
    </xf>
    <xf numFmtId="0" fontId="25" fillId="0" borderId="32" xfId="0" quotePrefix="1" applyFont="1" applyBorder="1" applyAlignment="1">
      <alignment horizontal="center"/>
    </xf>
    <xf numFmtId="0" fontId="25" fillId="0" borderId="30" xfId="0" quotePrefix="1" applyFont="1" applyBorder="1" applyAlignment="1">
      <alignment horizontal="center"/>
    </xf>
    <xf numFmtId="0" fontId="23" fillId="10" borderId="0" xfId="0" applyFont="1" applyFill="1" applyAlignment="1">
      <alignment horizontal="center"/>
    </xf>
  </cellXfs>
  <cellStyles count="13">
    <cellStyle name="Comma 2" xfId="5" xr:uid="{8E17617A-AC16-4551-9C9B-0DA93D8F8D0C}"/>
    <cellStyle name="Currency 2" xfId="3" xr:uid="{DFD056B7-C09C-47A4-903F-492FD06F6CF4}"/>
    <cellStyle name="Currency 3" xfId="10" xr:uid="{316CB728-C233-4A8D-A0B2-B7060BD79170}"/>
    <cellStyle name="Hyperlink 2" xfId="7" xr:uid="{CC996C23-6DD9-4885-B24E-B4B58F320807}"/>
    <cellStyle name="Normal" xfId="0" builtinId="0"/>
    <cellStyle name="Normal 11" xfId="2" xr:uid="{BD7A3EB2-30C0-4269-9509-36F2FA3AEDFE}"/>
    <cellStyle name="Normal 2" xfId="1" xr:uid="{9F02F5F1-24F2-4630-AA2C-1263D16B3B2A}"/>
    <cellStyle name="Normal 3" xfId="6" xr:uid="{622D0843-C9E3-4626-810F-4313DE1583DD}"/>
    <cellStyle name="Normal 4" xfId="8" xr:uid="{23AE1020-7EF0-4429-A464-5A674C11656C}"/>
    <cellStyle name="Normal 5" xfId="9" xr:uid="{0853FC5E-646C-48EC-9B91-A163E64FE8BB}"/>
    <cellStyle name="Percent" xfId="12" builtinId="5"/>
    <cellStyle name="Percent 2" xfId="4" xr:uid="{663DF963-7631-419F-88A4-7E771335B795}"/>
    <cellStyle name="Percent 3" xfId="11" xr:uid="{46B55662-FFEE-4DA8-88E3-514B8D7EF606}"/>
  </cellStyles>
  <dxfs count="2173">
    <dxf>
      <font>
        <color rgb="FF9C0006"/>
      </font>
      <fill>
        <patternFill>
          <bgColor rgb="FFFFC7CE"/>
        </patternFill>
      </fill>
    </dxf>
    <dxf>
      <font>
        <color rgb="FF9C0006"/>
      </font>
      <fill>
        <patternFill>
          <bgColor rgb="FFFFC7CE"/>
        </patternFill>
      </fill>
    </dxf>
    <dxf>
      <alignment wrapText="1"/>
    </dxf>
    <dxf>
      <alignment vertical="bottom"/>
    </dxf>
    <dxf>
      <alignment vertical="bottom"/>
    </dxf>
    <dxf>
      <alignment vertical="bottom"/>
    </dxf>
    <dxf>
      <alignment vertical="bottom"/>
    </dxf>
    <dxf>
      <alignment vertical="bottom"/>
    </dxf>
    <dxf>
      <alignment vertical="bottom"/>
    </dxf>
    <dxf>
      <alignment vertical="bottom"/>
    </dxf>
    <dxf>
      <numFmt numFmtId="34" formatCode="_(&quot;$&quot;* #,##0.00_);_(&quot;$&quot;* \(#,##0.00\);_(&quot;$&quot;* &quot;-&quot;??_);_(@_)"/>
    </dxf>
    <dxf>
      <numFmt numFmtId="34" formatCode="_(&quot;$&quot;* #,##0.00_);_(&quot;$&quot;* \(#,##0.00\);_(&quot;$&quot;* &quot;-&quot;??_);_(@_)"/>
    </dxf>
    <dxf>
      <numFmt numFmtId="34" formatCode="_(&quot;$&quot;* #,##0.00_);_(&quot;$&quot;* \(#,##0.00\);_(&quot;$&quot;* &quot;-&quot;??_);_(@_)"/>
    </dxf>
    <dxf>
      <border>
        <top style="thin">
          <color theme="1"/>
        </top>
        <bottom style="thin">
          <color theme="1"/>
        </bottom>
      </border>
    </dxf>
    <dxf>
      <border>
        <left style="mediumDashed">
          <color theme="1"/>
        </left>
      </border>
    </dxf>
    <dxf>
      <border>
        <left style="double">
          <color auto="1"/>
        </left>
      </border>
    </dxf>
    <dxf>
      <border>
        <left style="double">
          <color auto="1"/>
        </left>
        <top style="thin">
          <color auto="1"/>
        </top>
        <bottom style="thin">
          <color auto="1"/>
        </bottom>
      </border>
    </dxf>
    <dxf>
      <fill>
        <patternFill>
          <bgColor theme="4"/>
        </patternFill>
      </fill>
    </dxf>
    <dxf>
      <fill>
        <patternFill>
          <bgColor theme="4"/>
        </patternFill>
      </fill>
    </dxf>
    <dxf>
      <border>
        <left style="mediumDashed">
          <color rgb="FF999999"/>
        </left>
      </border>
    </dxf>
    <dxf>
      <border>
        <left style="double">
          <color rgb="FF999999"/>
        </left>
      </border>
    </dxf>
    <dxf>
      <font>
        <b/>
        <color theme="9"/>
      </font>
      <numFmt numFmtId="34" formatCode="_(&quot;$&quot;* #,##0.00_);_(&quot;$&quot;* \(#,##0.00\);_(&quot;$&quot;* &quot;-&quot;??_);_(@_)"/>
      <fill>
        <patternFill patternType="solid">
          <fgColor indexed="64"/>
          <bgColor theme="7"/>
        </patternFill>
      </fill>
      <alignment horizontal="center"/>
    </dxf>
    <dxf>
      <border>
        <right style="thin">
          <color rgb="FF999999"/>
        </right>
      </border>
    </dxf>
    <dxf>
      <font>
        <b/>
        <color theme="9"/>
      </font>
      <fill>
        <patternFill patternType="solid">
          <fgColor indexed="64"/>
          <bgColor theme="7"/>
        </patternFill>
      </fill>
    </dxf>
    <dxf>
      <border>
        <right style="mediumDashed">
          <color rgb="FF999999"/>
        </right>
      </border>
    </dxf>
    <dxf>
      <numFmt numFmtId="34" formatCode="_(&quot;$&quot;* #,##0.00_);_(&quot;$&quot;* \(#,##0.00\);_(&quot;$&quot;* &quot;-&quot;??_);_(@_)"/>
    </dxf>
    <dxf>
      <numFmt numFmtId="34" formatCode="_(&quot;$&quot;* #,##0.00_);_(&quot;$&quot;* \(#,##0.00\);_(&quot;$&quot;* &quot;-&quot;??_);_(@_)"/>
    </dxf>
    <dxf>
      <fill>
        <patternFill patternType="solid">
          <bgColor theme="0"/>
        </patternFill>
      </fill>
    </dxf>
    <dxf>
      <font>
        <b/>
      </font>
    </dxf>
    <dxf>
      <font>
        <b/>
      </font>
    </dxf>
    <dxf>
      <font>
        <b/>
      </font>
    </dxf>
    <dxf>
      <font>
        <b/>
      </font>
    </dxf>
    <dxf>
      <font>
        <b/>
      </font>
    </dxf>
    <dxf>
      <font>
        <b/>
      </font>
    </dxf>
    <dxf>
      <font>
        <b/>
      </font>
    </dxf>
    <dxf>
      <font>
        <b/>
      </font>
    </dxf>
    <dxf>
      <font>
        <b/>
      </font>
    </dxf>
    <dxf>
      <font>
        <b/>
      </font>
    </dxf>
    <dxf>
      <alignment vertical="bottom"/>
    </dxf>
    <dxf>
      <alignment vertical="bottom"/>
    </dxf>
    <dxf>
      <alignment vertical="bottom"/>
    </dxf>
    <dxf>
      <alignment vertical="bottom"/>
    </dxf>
    <dxf>
      <alignment vertical="bottom"/>
    </dxf>
    <dxf>
      <alignment vertical="bottom"/>
    </dxf>
    <dxf>
      <alignment vertical="bottom"/>
    </dxf>
    <dxf>
      <alignment wrapText="1"/>
    </dxf>
    <dxf>
      <alignment wrapText="1"/>
    </dxf>
    <dxf>
      <alignment wrapText="1"/>
    </dxf>
    <dxf>
      <alignment wrapText="1"/>
    </dxf>
    <dxf>
      <alignment wrapText="1"/>
    </dxf>
    <dxf>
      <alignment wrapText="1"/>
    </dxf>
    <dxf>
      <alignment wrapText="1"/>
    </dxf>
    <dxf>
      <font>
        <color theme="9"/>
      </font>
      <fill>
        <patternFill patternType="solid">
          <fgColor indexed="64"/>
          <bgColor theme="7"/>
        </patternFill>
      </fill>
    </dxf>
    <dxf>
      <font>
        <color theme="9"/>
      </font>
      <fill>
        <patternFill patternType="solid">
          <fgColor indexed="64"/>
          <bgColor theme="7"/>
        </patternFill>
      </fill>
    </dxf>
    <dxf>
      <font>
        <color theme="9"/>
      </font>
      <numFmt numFmtId="34" formatCode="_(&quot;$&quot;* #,##0.00_);_(&quot;$&quot;* \(#,##0.00\);_(&quot;$&quot;* &quot;-&quot;??_);_(@_)"/>
      <fill>
        <patternFill patternType="solid">
          <fgColor indexed="64"/>
          <bgColor theme="7"/>
        </patternFill>
      </fill>
      <alignment horizontal="center"/>
    </dxf>
    <dxf>
      <alignment horizontal="center"/>
    </dxf>
    <dxf>
      <alignment horizontal="center"/>
    </dxf>
    <dxf>
      <alignment horizontal="center"/>
    </dxf>
    <dxf>
      <alignment horizontal="center"/>
    </dxf>
    <dxf>
      <font>
        <color theme="9"/>
      </font>
      <numFmt numFmtId="34" formatCode="_(&quot;$&quot;* #,##0.00_);_(&quot;$&quot;* \(#,##0.00\);_(&quot;$&quot;* &quot;-&quot;??_);_(@_)"/>
      <fill>
        <patternFill patternType="solid">
          <fgColor indexed="64"/>
          <bgColor theme="7"/>
        </patternFill>
      </fill>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color theme="7"/>
      </font>
    </dxf>
    <dxf>
      <font>
        <color theme="9"/>
      </font>
    </dxf>
    <dxf>
      <font>
        <color theme="9"/>
      </font>
    </dxf>
    <dxf>
      <font>
        <color theme="9"/>
      </font>
    </dxf>
    <dxf>
      <font>
        <color theme="9"/>
      </font>
    </dxf>
    <dxf>
      <font>
        <color theme="9"/>
      </font>
    </dxf>
    <dxf>
      <font>
        <color theme="9"/>
      </font>
    </dxf>
    <dxf>
      <font>
        <color theme="9"/>
      </font>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patternType="solid">
          <bgColor theme="0"/>
        </patternFill>
      </fill>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wrapText="1"/>
    </dxf>
    <dxf>
      <alignment wrapText="1"/>
    </dxf>
    <dxf>
      <alignment wrapText="1"/>
    </dxf>
    <dxf>
      <alignment wrapText="1"/>
    </dxf>
    <dxf>
      <numFmt numFmtId="34" formatCode="_(&quot;$&quot;* #,##0.00_);_(&quot;$&quot;* \(#,##0.00\);_(&quot;$&quot;* &quot;-&quot;??_);_(@_)"/>
    </dxf>
    <dxf>
      <numFmt numFmtId="34" formatCode="_(&quot;$&quot;* #,##0.00_);_(&quot;$&quot;* \(#,##0.00\);_(&quot;$&quot;* &quot;-&quot;??_);_(@_)"/>
    </dxf>
    <dxf>
      <alignment wrapText="1"/>
    </dxf>
    <dxf>
      <alignment wrapText="1"/>
    </dxf>
    <dxf>
      <alignment wrapText="1"/>
    </dxf>
    <dxf>
      <alignment wrapText="1"/>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alignment wrapText="1"/>
    </dxf>
    <dxf>
      <alignment vertical="bottom"/>
    </dxf>
    <dxf>
      <alignment vertical="bottom"/>
    </dxf>
    <dxf>
      <alignment vertical="bottom"/>
    </dxf>
    <dxf>
      <alignment vertical="bottom"/>
    </dxf>
    <dxf>
      <alignment vertical="bottom"/>
    </dxf>
    <dxf>
      <alignment vertical="bottom"/>
    </dxf>
    <dxf>
      <alignment vertical="bottom"/>
    </dxf>
    <dxf>
      <numFmt numFmtId="34" formatCode="_(&quot;$&quot;* #,##0.00_);_(&quot;$&quot;* \(#,##0.00\);_(&quot;$&quot;* &quot;-&quot;??_);_(@_)"/>
    </dxf>
    <dxf>
      <numFmt numFmtId="34" formatCode="_(&quot;$&quot;* #,##0.00_);_(&quot;$&quot;* \(#,##0.00\);_(&quot;$&quot;* &quot;-&quot;??_);_(@_)"/>
    </dxf>
    <dxf>
      <numFmt numFmtId="34" formatCode="_(&quot;$&quot;* #,##0.00_);_(&quot;$&quot;* \(#,##0.00\);_(&quot;$&quot;* &quot;-&quot;??_);_(@_)"/>
    </dxf>
    <dxf>
      <border>
        <top style="thin">
          <color theme="1"/>
        </top>
        <bottom style="thin">
          <color theme="1"/>
        </bottom>
      </border>
    </dxf>
    <dxf>
      <border>
        <left style="mediumDashed">
          <color theme="1"/>
        </left>
      </border>
    </dxf>
    <dxf>
      <border>
        <left style="double">
          <color auto="1"/>
        </left>
      </border>
    </dxf>
    <dxf>
      <border>
        <left style="double">
          <color auto="1"/>
        </left>
        <top style="thin">
          <color auto="1"/>
        </top>
        <bottom style="thin">
          <color auto="1"/>
        </bottom>
      </border>
    </dxf>
    <dxf>
      <fill>
        <patternFill>
          <bgColor theme="4"/>
        </patternFill>
      </fill>
    </dxf>
    <dxf>
      <fill>
        <patternFill>
          <bgColor theme="4"/>
        </patternFill>
      </fill>
    </dxf>
    <dxf>
      <border>
        <left style="mediumDashed">
          <color rgb="FF999999"/>
        </left>
      </border>
    </dxf>
    <dxf>
      <border>
        <left style="double">
          <color rgb="FF999999"/>
        </left>
      </border>
    </dxf>
    <dxf>
      <font>
        <b/>
        <color theme="9"/>
      </font>
      <numFmt numFmtId="34" formatCode="_(&quot;$&quot;* #,##0.00_);_(&quot;$&quot;* \(#,##0.00\);_(&quot;$&quot;* &quot;-&quot;??_);_(@_)"/>
      <fill>
        <patternFill patternType="solid">
          <fgColor indexed="64"/>
          <bgColor theme="7"/>
        </patternFill>
      </fill>
      <alignment horizontal="center"/>
    </dxf>
    <dxf>
      <border>
        <right style="thin">
          <color rgb="FF999999"/>
        </right>
      </border>
    </dxf>
    <dxf>
      <font>
        <b/>
        <color theme="9"/>
      </font>
      <fill>
        <patternFill patternType="solid">
          <fgColor indexed="64"/>
          <bgColor theme="7"/>
        </patternFill>
      </fill>
    </dxf>
    <dxf>
      <border>
        <right style="mediumDashed">
          <color rgb="FF999999"/>
        </right>
      </border>
    </dxf>
    <dxf>
      <numFmt numFmtId="34" formatCode="_(&quot;$&quot;* #,##0.00_);_(&quot;$&quot;* \(#,##0.00\);_(&quot;$&quot;* &quot;-&quot;??_);_(@_)"/>
    </dxf>
    <dxf>
      <numFmt numFmtId="34" formatCode="_(&quot;$&quot;* #,##0.00_);_(&quot;$&quot;* \(#,##0.00\);_(&quot;$&quot;* &quot;-&quot;??_);_(@_)"/>
    </dxf>
    <dxf>
      <fill>
        <patternFill patternType="solid">
          <bgColor theme="0"/>
        </patternFill>
      </fill>
    </dxf>
    <dxf>
      <font>
        <b/>
      </font>
    </dxf>
    <dxf>
      <font>
        <b/>
      </font>
    </dxf>
    <dxf>
      <font>
        <b/>
      </font>
    </dxf>
    <dxf>
      <font>
        <b/>
      </font>
    </dxf>
    <dxf>
      <font>
        <b/>
      </font>
    </dxf>
    <dxf>
      <font>
        <b/>
      </font>
    </dxf>
    <dxf>
      <font>
        <b/>
      </font>
    </dxf>
    <dxf>
      <font>
        <b/>
      </font>
    </dxf>
    <dxf>
      <font>
        <b/>
      </font>
    </dxf>
    <dxf>
      <font>
        <b/>
      </font>
    </dxf>
    <dxf>
      <alignment vertical="bottom"/>
    </dxf>
    <dxf>
      <alignment vertical="bottom"/>
    </dxf>
    <dxf>
      <alignment vertical="bottom"/>
    </dxf>
    <dxf>
      <alignment vertical="bottom"/>
    </dxf>
    <dxf>
      <alignment vertical="bottom"/>
    </dxf>
    <dxf>
      <alignment vertical="bottom"/>
    </dxf>
    <dxf>
      <alignment vertical="bottom"/>
    </dxf>
    <dxf>
      <alignment wrapText="1"/>
    </dxf>
    <dxf>
      <alignment wrapText="1"/>
    </dxf>
    <dxf>
      <alignment wrapText="1"/>
    </dxf>
    <dxf>
      <alignment wrapText="1"/>
    </dxf>
    <dxf>
      <alignment wrapText="1"/>
    </dxf>
    <dxf>
      <alignment wrapText="1"/>
    </dxf>
    <dxf>
      <alignment wrapText="1"/>
    </dxf>
    <dxf>
      <font>
        <color theme="9"/>
      </font>
      <fill>
        <patternFill patternType="solid">
          <fgColor indexed="64"/>
          <bgColor theme="7"/>
        </patternFill>
      </fill>
    </dxf>
    <dxf>
      <font>
        <color theme="9"/>
      </font>
      <fill>
        <patternFill patternType="solid">
          <fgColor indexed="64"/>
          <bgColor theme="7"/>
        </patternFill>
      </fill>
    </dxf>
    <dxf>
      <font>
        <color theme="9"/>
      </font>
      <numFmt numFmtId="34" formatCode="_(&quot;$&quot;* #,##0.00_);_(&quot;$&quot;* \(#,##0.00\);_(&quot;$&quot;* &quot;-&quot;??_);_(@_)"/>
      <fill>
        <patternFill patternType="solid">
          <fgColor indexed="64"/>
          <bgColor theme="7"/>
        </patternFill>
      </fill>
      <alignment horizontal="center"/>
    </dxf>
    <dxf>
      <alignment horizontal="center"/>
    </dxf>
    <dxf>
      <alignment horizontal="center"/>
    </dxf>
    <dxf>
      <alignment horizontal="center"/>
    </dxf>
    <dxf>
      <alignment horizontal="center"/>
    </dxf>
    <dxf>
      <font>
        <color theme="9"/>
      </font>
      <numFmt numFmtId="34" formatCode="_(&quot;$&quot;* #,##0.00_);_(&quot;$&quot;* \(#,##0.00\);_(&quot;$&quot;* &quot;-&quot;??_);_(@_)"/>
      <fill>
        <patternFill patternType="solid">
          <fgColor indexed="64"/>
          <bgColor theme="7"/>
        </patternFill>
      </fill>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color theme="7"/>
      </font>
    </dxf>
    <dxf>
      <font>
        <color theme="9"/>
      </font>
    </dxf>
    <dxf>
      <font>
        <color theme="9"/>
      </font>
    </dxf>
    <dxf>
      <font>
        <color theme="9"/>
      </font>
    </dxf>
    <dxf>
      <font>
        <color theme="9"/>
      </font>
    </dxf>
    <dxf>
      <font>
        <color theme="9"/>
      </font>
    </dxf>
    <dxf>
      <font>
        <color theme="9"/>
      </font>
    </dxf>
    <dxf>
      <font>
        <color theme="9"/>
      </font>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patternType="solid">
          <bgColor theme="0"/>
        </patternFill>
      </fill>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wrapText="1"/>
    </dxf>
    <dxf>
      <alignment wrapText="1"/>
    </dxf>
    <dxf>
      <alignment wrapText="1"/>
    </dxf>
    <dxf>
      <alignment wrapText="1"/>
    </dxf>
    <dxf>
      <numFmt numFmtId="34" formatCode="_(&quot;$&quot;* #,##0.00_);_(&quot;$&quot;* \(#,##0.00\);_(&quot;$&quot;* &quot;-&quot;??_);_(@_)"/>
    </dxf>
    <dxf>
      <numFmt numFmtId="34" formatCode="_(&quot;$&quot;* #,##0.00_);_(&quot;$&quot;* \(#,##0.00\);_(&quot;$&quot;* &quot;-&quot;??_);_(@_)"/>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alignment wrapText="1"/>
    </dxf>
    <dxf>
      <alignment vertical="bottom"/>
    </dxf>
    <dxf>
      <alignment vertical="bottom"/>
    </dxf>
    <dxf>
      <alignment vertical="bottom"/>
    </dxf>
    <dxf>
      <alignment vertical="bottom"/>
    </dxf>
    <dxf>
      <alignment vertical="bottom"/>
    </dxf>
    <dxf>
      <alignment vertical="bottom"/>
    </dxf>
    <dxf>
      <alignment vertical="bottom"/>
    </dxf>
    <dxf>
      <numFmt numFmtId="34" formatCode="_(&quot;$&quot;* #,##0.00_);_(&quot;$&quot;* \(#,##0.00\);_(&quot;$&quot;* &quot;-&quot;??_);_(@_)"/>
    </dxf>
    <dxf>
      <numFmt numFmtId="34" formatCode="_(&quot;$&quot;* #,##0.00_);_(&quot;$&quot;* \(#,##0.00\);_(&quot;$&quot;* &quot;-&quot;??_);_(@_)"/>
    </dxf>
    <dxf>
      <numFmt numFmtId="34" formatCode="_(&quot;$&quot;* #,##0.00_);_(&quot;$&quot;* \(#,##0.00\);_(&quot;$&quot;* &quot;-&quot;??_);_(@_)"/>
    </dxf>
    <dxf>
      <border>
        <top style="thin">
          <color theme="1"/>
        </top>
        <bottom style="thin">
          <color theme="1"/>
        </bottom>
      </border>
    </dxf>
    <dxf>
      <border>
        <left style="mediumDashed">
          <color theme="1"/>
        </left>
      </border>
    </dxf>
    <dxf>
      <border>
        <left style="double">
          <color auto="1"/>
        </left>
      </border>
    </dxf>
    <dxf>
      <border>
        <left style="double">
          <color auto="1"/>
        </left>
        <top style="thin">
          <color auto="1"/>
        </top>
        <bottom style="thin">
          <color auto="1"/>
        </bottom>
      </border>
    </dxf>
    <dxf>
      <fill>
        <patternFill>
          <bgColor theme="4"/>
        </patternFill>
      </fill>
    </dxf>
    <dxf>
      <fill>
        <patternFill>
          <bgColor theme="4"/>
        </patternFill>
      </fill>
    </dxf>
    <dxf>
      <border>
        <left style="mediumDashed">
          <color rgb="FF999999"/>
        </left>
      </border>
    </dxf>
    <dxf>
      <border>
        <left style="double">
          <color rgb="FF999999"/>
        </left>
      </border>
    </dxf>
    <dxf>
      <font>
        <b/>
        <color theme="9"/>
      </font>
      <numFmt numFmtId="34" formatCode="_(&quot;$&quot;* #,##0.00_);_(&quot;$&quot;* \(#,##0.00\);_(&quot;$&quot;* &quot;-&quot;??_);_(@_)"/>
      <fill>
        <patternFill patternType="solid">
          <fgColor indexed="64"/>
          <bgColor theme="7"/>
        </patternFill>
      </fill>
      <alignment horizontal="center"/>
    </dxf>
    <dxf>
      <border>
        <right style="thin">
          <color rgb="FF999999"/>
        </right>
      </border>
    </dxf>
    <dxf>
      <font>
        <b/>
        <color theme="9"/>
      </font>
      <fill>
        <patternFill patternType="solid">
          <fgColor indexed="64"/>
          <bgColor theme="7"/>
        </patternFill>
      </fill>
    </dxf>
    <dxf>
      <border>
        <right style="mediumDashed">
          <color rgb="FF999999"/>
        </right>
      </border>
    </dxf>
    <dxf>
      <numFmt numFmtId="34" formatCode="_(&quot;$&quot;* #,##0.00_);_(&quot;$&quot;* \(#,##0.00\);_(&quot;$&quot;* &quot;-&quot;??_);_(@_)"/>
    </dxf>
    <dxf>
      <numFmt numFmtId="34" formatCode="_(&quot;$&quot;* #,##0.00_);_(&quot;$&quot;* \(#,##0.00\);_(&quot;$&quot;* &quot;-&quot;??_);_(@_)"/>
    </dxf>
    <dxf>
      <fill>
        <patternFill patternType="solid">
          <bgColor theme="0"/>
        </patternFill>
      </fill>
    </dxf>
    <dxf>
      <font>
        <b/>
      </font>
    </dxf>
    <dxf>
      <font>
        <b/>
      </font>
    </dxf>
    <dxf>
      <font>
        <b/>
      </font>
    </dxf>
    <dxf>
      <font>
        <b/>
      </font>
    </dxf>
    <dxf>
      <font>
        <b/>
      </font>
    </dxf>
    <dxf>
      <font>
        <b/>
      </font>
    </dxf>
    <dxf>
      <font>
        <b/>
      </font>
    </dxf>
    <dxf>
      <font>
        <b/>
      </font>
    </dxf>
    <dxf>
      <font>
        <b/>
      </font>
    </dxf>
    <dxf>
      <font>
        <b/>
      </font>
    </dxf>
    <dxf>
      <alignment vertical="bottom"/>
    </dxf>
    <dxf>
      <alignment vertical="bottom"/>
    </dxf>
    <dxf>
      <alignment vertical="bottom"/>
    </dxf>
    <dxf>
      <alignment vertical="bottom"/>
    </dxf>
    <dxf>
      <alignment vertical="bottom"/>
    </dxf>
    <dxf>
      <alignment vertical="bottom"/>
    </dxf>
    <dxf>
      <alignment vertical="bottom"/>
    </dxf>
    <dxf>
      <alignment wrapText="1"/>
    </dxf>
    <dxf>
      <alignment wrapText="1"/>
    </dxf>
    <dxf>
      <alignment wrapText="1"/>
    </dxf>
    <dxf>
      <alignment wrapText="1"/>
    </dxf>
    <dxf>
      <alignment wrapText="1"/>
    </dxf>
    <dxf>
      <alignment wrapText="1"/>
    </dxf>
    <dxf>
      <alignment wrapText="1"/>
    </dxf>
    <dxf>
      <font>
        <color theme="9"/>
      </font>
      <fill>
        <patternFill patternType="solid">
          <fgColor indexed="64"/>
          <bgColor theme="7"/>
        </patternFill>
      </fill>
    </dxf>
    <dxf>
      <font>
        <color theme="9"/>
      </font>
      <fill>
        <patternFill patternType="solid">
          <fgColor indexed="64"/>
          <bgColor theme="7"/>
        </patternFill>
      </fill>
    </dxf>
    <dxf>
      <font>
        <color theme="9"/>
      </font>
      <numFmt numFmtId="34" formatCode="_(&quot;$&quot;* #,##0.00_);_(&quot;$&quot;* \(#,##0.00\);_(&quot;$&quot;* &quot;-&quot;??_);_(@_)"/>
      <fill>
        <patternFill patternType="solid">
          <fgColor indexed="64"/>
          <bgColor theme="7"/>
        </patternFill>
      </fill>
      <alignment horizontal="center"/>
    </dxf>
    <dxf>
      <alignment horizontal="center"/>
    </dxf>
    <dxf>
      <alignment horizontal="center"/>
    </dxf>
    <dxf>
      <alignment horizontal="center"/>
    </dxf>
    <dxf>
      <alignment horizontal="center"/>
    </dxf>
    <dxf>
      <font>
        <color theme="9"/>
      </font>
      <numFmt numFmtId="34" formatCode="_(&quot;$&quot;* #,##0.00_);_(&quot;$&quot;* \(#,##0.00\);_(&quot;$&quot;* &quot;-&quot;??_);_(@_)"/>
      <fill>
        <patternFill patternType="solid">
          <fgColor indexed="64"/>
          <bgColor theme="7"/>
        </patternFill>
      </fill>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color theme="7"/>
      </font>
    </dxf>
    <dxf>
      <font>
        <color theme="9"/>
      </font>
    </dxf>
    <dxf>
      <font>
        <color theme="9"/>
      </font>
    </dxf>
    <dxf>
      <font>
        <color theme="9"/>
      </font>
    </dxf>
    <dxf>
      <font>
        <color theme="9"/>
      </font>
    </dxf>
    <dxf>
      <font>
        <color theme="9"/>
      </font>
    </dxf>
    <dxf>
      <font>
        <color theme="9"/>
      </font>
    </dxf>
    <dxf>
      <font>
        <color theme="9"/>
      </font>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patternType="solid">
          <bgColor theme="0"/>
        </patternFill>
      </fill>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wrapText="1"/>
    </dxf>
    <dxf>
      <alignment wrapText="1"/>
    </dxf>
    <dxf>
      <alignment wrapText="1"/>
    </dxf>
    <dxf>
      <alignment wrapText="1"/>
    </dxf>
    <dxf>
      <numFmt numFmtId="34" formatCode="_(&quot;$&quot;* #,##0.00_);_(&quot;$&quot;* \(#,##0.00\);_(&quot;$&quot;* &quot;-&quot;??_);_(@_)"/>
    </dxf>
    <dxf>
      <numFmt numFmtId="34" formatCode="_(&quot;$&quot;* #,##0.00_);_(&quot;$&quot;* \(#,##0.00\);_(&quot;$&quot;* &quot;-&quot;??_);_(@_)"/>
    </dxf>
    <dxf>
      <alignment wrapText="1"/>
    </dxf>
    <dxf>
      <alignment wrapText="1"/>
    </dxf>
    <dxf>
      <alignment wrapText="1"/>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alignment wrapText="1"/>
    </dxf>
    <dxf>
      <alignment vertical="bottom"/>
    </dxf>
    <dxf>
      <alignment vertical="bottom"/>
    </dxf>
    <dxf>
      <alignment vertical="bottom"/>
    </dxf>
    <dxf>
      <alignment vertical="bottom"/>
    </dxf>
    <dxf>
      <alignment vertical="bottom"/>
    </dxf>
    <dxf>
      <alignment vertical="bottom"/>
    </dxf>
    <dxf>
      <alignment vertical="bottom"/>
    </dxf>
    <dxf>
      <numFmt numFmtId="34" formatCode="_(&quot;$&quot;* #,##0.00_);_(&quot;$&quot;* \(#,##0.00\);_(&quot;$&quot;* &quot;-&quot;??_);_(@_)"/>
    </dxf>
    <dxf>
      <numFmt numFmtId="34" formatCode="_(&quot;$&quot;* #,##0.00_);_(&quot;$&quot;* \(#,##0.00\);_(&quot;$&quot;* &quot;-&quot;??_);_(@_)"/>
    </dxf>
    <dxf>
      <numFmt numFmtId="34" formatCode="_(&quot;$&quot;* #,##0.00_);_(&quot;$&quot;* \(#,##0.00\);_(&quot;$&quot;* &quot;-&quot;??_);_(@_)"/>
    </dxf>
    <dxf>
      <border>
        <top style="thin">
          <color theme="1"/>
        </top>
        <bottom style="thin">
          <color theme="1"/>
        </bottom>
      </border>
    </dxf>
    <dxf>
      <border>
        <left style="mediumDashed">
          <color theme="1"/>
        </left>
      </border>
    </dxf>
    <dxf>
      <border>
        <left style="double">
          <color auto="1"/>
        </left>
      </border>
    </dxf>
    <dxf>
      <border>
        <left style="double">
          <color auto="1"/>
        </left>
        <top style="thin">
          <color auto="1"/>
        </top>
        <bottom style="thin">
          <color auto="1"/>
        </bottom>
      </border>
    </dxf>
    <dxf>
      <fill>
        <patternFill>
          <bgColor theme="4"/>
        </patternFill>
      </fill>
    </dxf>
    <dxf>
      <fill>
        <patternFill>
          <bgColor theme="4"/>
        </patternFill>
      </fill>
    </dxf>
    <dxf>
      <border>
        <left style="mediumDashed">
          <color rgb="FF999999"/>
        </left>
      </border>
    </dxf>
    <dxf>
      <border>
        <left style="double">
          <color rgb="FF999999"/>
        </left>
      </border>
    </dxf>
    <dxf>
      <font>
        <b/>
        <color theme="9"/>
      </font>
      <numFmt numFmtId="34" formatCode="_(&quot;$&quot;* #,##0.00_);_(&quot;$&quot;* \(#,##0.00\);_(&quot;$&quot;* &quot;-&quot;??_);_(@_)"/>
      <fill>
        <patternFill patternType="solid">
          <fgColor indexed="64"/>
          <bgColor theme="7"/>
        </patternFill>
      </fill>
      <alignment horizontal="center"/>
    </dxf>
    <dxf>
      <border>
        <right style="thin">
          <color rgb="FF999999"/>
        </right>
      </border>
    </dxf>
    <dxf>
      <font>
        <b/>
        <color theme="9"/>
      </font>
      <fill>
        <patternFill patternType="solid">
          <fgColor indexed="64"/>
          <bgColor theme="7"/>
        </patternFill>
      </fill>
    </dxf>
    <dxf>
      <border>
        <right style="mediumDashed">
          <color rgb="FF999999"/>
        </right>
      </border>
    </dxf>
    <dxf>
      <numFmt numFmtId="34" formatCode="_(&quot;$&quot;* #,##0.00_);_(&quot;$&quot;* \(#,##0.00\);_(&quot;$&quot;* &quot;-&quot;??_);_(@_)"/>
    </dxf>
    <dxf>
      <numFmt numFmtId="34" formatCode="_(&quot;$&quot;* #,##0.00_);_(&quot;$&quot;* \(#,##0.00\);_(&quot;$&quot;* &quot;-&quot;??_);_(@_)"/>
    </dxf>
    <dxf>
      <fill>
        <patternFill patternType="solid">
          <bgColor theme="0"/>
        </patternFill>
      </fill>
    </dxf>
    <dxf>
      <font>
        <b/>
      </font>
    </dxf>
    <dxf>
      <font>
        <b/>
      </font>
    </dxf>
    <dxf>
      <font>
        <b/>
      </font>
    </dxf>
    <dxf>
      <font>
        <b/>
      </font>
    </dxf>
    <dxf>
      <font>
        <b/>
      </font>
    </dxf>
    <dxf>
      <font>
        <b/>
      </font>
    </dxf>
    <dxf>
      <font>
        <b/>
      </font>
    </dxf>
    <dxf>
      <font>
        <b/>
      </font>
    </dxf>
    <dxf>
      <font>
        <b/>
      </font>
    </dxf>
    <dxf>
      <font>
        <b/>
      </font>
    </dxf>
    <dxf>
      <alignment vertical="bottom"/>
    </dxf>
    <dxf>
      <alignment vertical="bottom"/>
    </dxf>
    <dxf>
      <alignment vertical="bottom"/>
    </dxf>
    <dxf>
      <alignment vertical="bottom"/>
    </dxf>
    <dxf>
      <alignment vertical="bottom"/>
    </dxf>
    <dxf>
      <alignment vertical="bottom"/>
    </dxf>
    <dxf>
      <alignment vertical="bottom"/>
    </dxf>
    <dxf>
      <alignment wrapText="1"/>
    </dxf>
    <dxf>
      <alignment wrapText="1"/>
    </dxf>
    <dxf>
      <alignment wrapText="1"/>
    </dxf>
    <dxf>
      <alignment wrapText="1"/>
    </dxf>
    <dxf>
      <alignment wrapText="1"/>
    </dxf>
    <dxf>
      <alignment wrapText="1"/>
    </dxf>
    <dxf>
      <alignment wrapText="1"/>
    </dxf>
    <dxf>
      <font>
        <color theme="9"/>
      </font>
      <fill>
        <patternFill patternType="solid">
          <fgColor indexed="64"/>
          <bgColor theme="7"/>
        </patternFill>
      </fill>
    </dxf>
    <dxf>
      <font>
        <color theme="9"/>
      </font>
      <fill>
        <patternFill patternType="solid">
          <fgColor indexed="64"/>
          <bgColor theme="7"/>
        </patternFill>
      </fill>
    </dxf>
    <dxf>
      <font>
        <color theme="9"/>
      </font>
      <numFmt numFmtId="34" formatCode="_(&quot;$&quot;* #,##0.00_);_(&quot;$&quot;* \(#,##0.00\);_(&quot;$&quot;* &quot;-&quot;??_);_(@_)"/>
      <fill>
        <patternFill patternType="solid">
          <fgColor indexed="64"/>
          <bgColor theme="7"/>
        </patternFill>
      </fill>
      <alignment horizontal="center"/>
    </dxf>
    <dxf>
      <alignment horizontal="center"/>
    </dxf>
    <dxf>
      <alignment horizontal="center"/>
    </dxf>
    <dxf>
      <alignment horizontal="center"/>
    </dxf>
    <dxf>
      <alignment horizontal="center"/>
    </dxf>
    <dxf>
      <numFmt numFmtId="34" formatCode="_(&quot;$&quot;* #,##0.00_);_(&quot;$&quot;* \(#,##0.00\);_(&quot;$&quot;* &quot;-&quot;??_);_(@_)"/>
    </dxf>
    <dxf>
      <font>
        <color theme="9"/>
      </font>
      <numFmt numFmtId="34" formatCode="_(&quot;$&quot;* #,##0.00_);_(&quot;$&quot;* \(#,##0.00\);_(&quot;$&quot;* &quot;-&quot;??_);_(@_)"/>
      <fill>
        <patternFill patternType="solid">
          <fgColor indexed="64"/>
          <bgColor theme="7"/>
        </patternFill>
      </fill>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color theme="7"/>
      </font>
    </dxf>
    <dxf>
      <font>
        <color theme="9"/>
      </font>
    </dxf>
    <dxf>
      <font>
        <color theme="9"/>
      </font>
    </dxf>
    <dxf>
      <font>
        <color theme="9"/>
      </font>
    </dxf>
    <dxf>
      <font>
        <color theme="9"/>
      </font>
    </dxf>
    <dxf>
      <font>
        <color theme="9"/>
      </font>
    </dxf>
    <dxf>
      <font>
        <color theme="9"/>
      </font>
    </dxf>
    <dxf>
      <font>
        <color theme="9"/>
      </font>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bgColor theme="7"/>
        </patternFill>
      </fill>
    </dxf>
    <dxf>
      <fill>
        <patternFill patternType="solid">
          <bgColor theme="0"/>
        </patternFill>
      </fill>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wrapText="1"/>
    </dxf>
    <dxf>
      <alignment wrapText="1"/>
    </dxf>
    <dxf>
      <alignment wrapText="1"/>
    </dxf>
    <dxf>
      <alignment wrapText="1"/>
    </dxf>
    <dxf>
      <numFmt numFmtId="34" formatCode="_(&quot;$&quot;* #,##0.00_);_(&quot;$&quot;* \(#,##0.00\);_(&quot;$&quot;* &quot;-&quot;??_);_(@_)"/>
    </dxf>
    <dxf>
      <numFmt numFmtId="34" formatCode="_(&quot;$&quot;* #,##0.00_);_(&quot;$&quot;* \(#,##0.00\);_(&quot;$&quot;* &quot;-&quot;??_);_(@_)"/>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
      <font>
        <name val="Univers Condensed Light"/>
        <scheme val="none"/>
      </font>
    </dxf>
  </dxfs>
  <tableStyles count="1" defaultTableStyle="TableStyleMedium2" defaultPivotStyle="PivotStyleLight16">
    <tableStyle name="Invisible" pivot="0" table="0" count="0" xr9:uid="{ACB46A2D-C27D-4CF2-BE00-72A5893D2A9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3.xml"/><Relationship Id="rId18" Type="http://schemas.microsoft.com/office/2007/relationships/slicerCache" Target="slicerCaches/slicerCache5.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microsoft.com/office/2007/relationships/slicerCache" Target="slicerCaches/slicerCache4.xml"/><Relationship Id="rId25" Type="http://schemas.openxmlformats.org/officeDocument/2006/relationships/calcChain" Target="calcChain.xml"/><Relationship Id="rId2" Type="http://schemas.openxmlformats.org/officeDocument/2006/relationships/worksheet" Target="worksheets/sheet2.xml"/><Relationship Id="rId16" Type="http://schemas.microsoft.com/office/2007/relationships/slicerCache" Target="slicerCaches/slicerCache3.xml"/><Relationship Id="rId20" Type="http://schemas.microsoft.com/office/2007/relationships/slicerCache" Target="slicerCaches/slicerCache7.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24" Type="http://schemas.openxmlformats.org/officeDocument/2006/relationships/sharedStrings" Target="sharedStrings.xml"/><Relationship Id="rId5" Type="http://schemas.openxmlformats.org/officeDocument/2006/relationships/worksheet" Target="worksheets/sheet5.xml"/><Relationship Id="rId15" Type="http://schemas.microsoft.com/office/2007/relationships/slicerCache" Target="slicerCaches/slicerCache2.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externalLink" Target="externalLinks/externalLink1.xml"/><Relationship Id="rId19" Type="http://schemas.microsoft.com/office/2007/relationships/slicerCache" Target="slicerCaches/slicerCache6.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1.xml"/><Relationship Id="rId22" Type="http://schemas.openxmlformats.org/officeDocument/2006/relationships/connections" Target="connections.xml"/><Relationship Id="rId27"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County $s in the Millions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1"/>
          <c:tx>
            <c:strRef>
              <c:f>'County $ Summary (-Airport)'!$CQ$9</c:f>
              <c:strCache>
                <c:ptCount val="1"/>
                <c:pt idx="0">
                  <c:v>County $s</c:v>
                </c:pt>
              </c:strCache>
            </c:strRef>
          </c:tx>
          <c:spPr>
            <a:solidFill>
              <a:schemeClr val="accent6">
                <a:lumMod val="6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'County $ Summary (-Airport)'!$A$9:$A$26</c:f>
              <c:strCache>
                <c:ptCount val="18"/>
                <c:pt idx="0">
                  <c:v>DAS-FMD</c:v>
                </c:pt>
                <c:pt idx="1">
                  <c:v>PARKS</c:v>
                </c:pt>
                <c:pt idx="2">
                  <c:v>EMERGENCY MANAGEMENT</c:v>
                </c:pt>
                <c:pt idx="3">
                  <c:v>TRANSIT</c:v>
                </c:pt>
                <c:pt idx="4">
                  <c:v>ZOO</c:v>
                </c:pt>
                <c:pt idx="5">
                  <c:v>SHERIFF</c:v>
                </c:pt>
                <c:pt idx="6">
                  <c:v>IMSD</c:v>
                </c:pt>
                <c:pt idx="7">
                  <c:v>TRANSPORTATION SERVICES</c:v>
                </c:pt>
                <c:pt idx="8">
                  <c:v>FLEET MANAGEMENT</c:v>
                </c:pt>
                <c:pt idx="9">
                  <c:v>CRC (FORMERLY HOC)</c:v>
                </c:pt>
                <c:pt idx="10">
                  <c:v>CLERK</c:v>
                </c:pt>
                <c:pt idx="11">
                  <c:v>WMC</c:v>
                </c:pt>
                <c:pt idx="12">
                  <c:v>MCPA</c:v>
                </c:pt>
                <c:pt idx="13">
                  <c:v>COURTS</c:v>
                </c:pt>
                <c:pt idx="14">
                  <c:v>DOT-DIR OFFC</c:v>
                </c:pt>
                <c:pt idx="15">
                  <c:v>DAS-ENV</c:v>
                </c:pt>
                <c:pt idx="16">
                  <c:v>VILLLA TERRACE</c:v>
                </c:pt>
                <c:pt idx="17">
                  <c:v>CHARLES ALLIS</c:v>
                </c:pt>
              </c:strCache>
            </c:strRef>
          </c:cat>
          <c:val>
            <c:numRef>
              <c:f>'County $ Summary (-Airport)'!$CQ$10:$CQ$27</c:f>
              <c:numCache>
                <c:formatCode>"$"#,##0.0_);\("$"#,##0.0\)</c:formatCode>
                <c:ptCount val="18"/>
                <c:pt idx="0">
                  <c:v>872.55890999999997</c:v>
                </c:pt>
                <c:pt idx="1">
                  <c:v>64.778001000000003</c:v>
                </c:pt>
                <c:pt idx="2">
                  <c:v>9.5269519999999996</c:v>
                </c:pt>
                <c:pt idx="3">
                  <c:v>9.4579249999999995</c:v>
                </c:pt>
                <c:pt idx="4">
                  <c:v>9.2752499999999998</c:v>
                </c:pt>
                <c:pt idx="5">
                  <c:v>9.2232310000000002</c:v>
                </c:pt>
                <c:pt idx="6">
                  <c:v>7.6788550000000004</c:v>
                </c:pt>
                <c:pt idx="7">
                  <c:v>6.0324289999999996</c:v>
                </c:pt>
                <c:pt idx="8">
                  <c:v>4.0139300000000002</c:v>
                </c:pt>
                <c:pt idx="9">
                  <c:v>3.1132300000000002</c:v>
                </c:pt>
                <c:pt idx="10">
                  <c:v>2.6053899999999999</c:v>
                </c:pt>
                <c:pt idx="11">
                  <c:v>2.1728399999999999</c:v>
                </c:pt>
                <c:pt idx="12">
                  <c:v>0.755</c:v>
                </c:pt>
                <c:pt idx="13">
                  <c:v>0.64151000000000002</c:v>
                </c:pt>
                <c:pt idx="14">
                  <c:v>0.59071499999999999</c:v>
                </c:pt>
                <c:pt idx="15">
                  <c:v>0.40199000000000001</c:v>
                </c:pt>
                <c:pt idx="16">
                  <c:v>0.4</c:v>
                </c:pt>
                <c:pt idx="17">
                  <c:v>0.25</c:v>
                </c:pt>
              </c:numCache>
            </c:numRef>
          </c:val>
          <c:extLst>
            <c:ext xmlns:c16="http://schemas.microsoft.com/office/drawing/2014/chart" uri="{C3380CC4-5D6E-409C-BE32-E72D297353CC}">
              <c16:uniqueId val="{00000001-C51A-460B-B128-ED512A6DA29F}"/>
            </c:ext>
          </c:extLst>
        </c:ser>
        <c:dLbls>
          <c:showLegendKey val="0"/>
          <c:showVal val="0"/>
          <c:showCatName val="0"/>
          <c:showSerName val="0"/>
          <c:showPercent val="0"/>
          <c:showBubbleSize val="0"/>
        </c:dLbls>
        <c:gapWidth val="150"/>
        <c:axId val="72995631"/>
        <c:axId val="72997071"/>
        <c:extLst>
          <c:ext xmlns:c15="http://schemas.microsoft.com/office/drawing/2012/chart" uri="{02D57815-91ED-43cb-92C2-25804820EDAC}">
            <c15:filteredBarSeries>
              <c15:ser>
                <c:idx val="0"/>
                <c:order val="0"/>
                <c:tx>
                  <c:strRef>
                    <c:extLst>
                      <c:ext uri="{02D57815-91ED-43cb-92C2-25804820EDAC}">
                        <c15:formulaRef>
                          <c15:sqref>'County $ Summary (-Airport)'!$B$8</c15:sqref>
                        </c15:formulaRef>
                      </c:ext>
                    </c:extLst>
                    <c:strCache>
                      <c:ptCount val="1"/>
                      <c:pt idx="0">
                        <c:v>County $s</c:v>
                      </c:pt>
                    </c:strCache>
                  </c:strRef>
                </c:tx>
                <c:spPr>
                  <a:solidFill>
                    <a:schemeClr val="accent1"/>
                  </a:solidFill>
                  <a:ln>
                    <a:noFill/>
                  </a:ln>
                  <a:effectLst/>
                </c:spPr>
                <c:invertIfNegative val="0"/>
                <c:cat>
                  <c:strRef>
                    <c:extLst>
                      <c:ext uri="{02D57815-91ED-43cb-92C2-25804820EDAC}">
                        <c15:formulaRef>
                          <c15:sqref>'County $ Summary (-Airport)'!$A$9:$A$26</c15:sqref>
                        </c15:formulaRef>
                      </c:ext>
                    </c:extLst>
                    <c:strCache>
                      <c:ptCount val="18"/>
                      <c:pt idx="0">
                        <c:v>DAS-FMD</c:v>
                      </c:pt>
                      <c:pt idx="1">
                        <c:v>PARKS</c:v>
                      </c:pt>
                      <c:pt idx="2">
                        <c:v>EMERGENCY MANAGEMENT</c:v>
                      </c:pt>
                      <c:pt idx="3">
                        <c:v>TRANSIT</c:v>
                      </c:pt>
                      <c:pt idx="4">
                        <c:v>ZOO</c:v>
                      </c:pt>
                      <c:pt idx="5">
                        <c:v>SHERIFF</c:v>
                      </c:pt>
                      <c:pt idx="6">
                        <c:v>IMSD</c:v>
                      </c:pt>
                      <c:pt idx="7">
                        <c:v>TRANSPORTATION SERVICES</c:v>
                      </c:pt>
                      <c:pt idx="8">
                        <c:v>FLEET MANAGEMENT</c:v>
                      </c:pt>
                      <c:pt idx="9">
                        <c:v>CRC (FORMERLY HOC)</c:v>
                      </c:pt>
                      <c:pt idx="10">
                        <c:v>CLERK</c:v>
                      </c:pt>
                      <c:pt idx="11">
                        <c:v>WMC</c:v>
                      </c:pt>
                      <c:pt idx="12">
                        <c:v>MCPA</c:v>
                      </c:pt>
                      <c:pt idx="13">
                        <c:v>COURTS</c:v>
                      </c:pt>
                      <c:pt idx="14">
                        <c:v>DOT-DIR OFFC</c:v>
                      </c:pt>
                      <c:pt idx="15">
                        <c:v>DAS-ENV</c:v>
                      </c:pt>
                      <c:pt idx="16">
                        <c:v>VILLLA TERRACE</c:v>
                      </c:pt>
                      <c:pt idx="17">
                        <c:v>CHARLES ALLIS</c:v>
                      </c:pt>
                    </c:strCache>
                  </c:strRef>
                </c:cat>
                <c:val>
                  <c:numRef>
                    <c:extLst>
                      <c:ext uri="{02D57815-91ED-43cb-92C2-25804820EDAC}">
                        <c15:formulaRef>
                          <c15:sqref>'County $ Summary (-Airport)'!$B$9:$B$26</c15:sqref>
                        </c15:formulaRef>
                      </c:ext>
                    </c:extLst>
                    <c:numCache>
                      <c:formatCode>"$"#,##0_);\("$"#,##0\)</c:formatCode>
                      <c:ptCount val="18"/>
                      <c:pt idx="0">
                        <c:v>872558910</c:v>
                      </c:pt>
                      <c:pt idx="1">
                        <c:v>64778001</c:v>
                      </c:pt>
                      <c:pt idx="2">
                        <c:v>9526952</c:v>
                      </c:pt>
                      <c:pt idx="3">
                        <c:v>9457925</c:v>
                      </c:pt>
                      <c:pt idx="4">
                        <c:v>9275250</c:v>
                      </c:pt>
                      <c:pt idx="5">
                        <c:v>9223231</c:v>
                      </c:pt>
                      <c:pt idx="6">
                        <c:v>7678855</c:v>
                      </c:pt>
                      <c:pt idx="7">
                        <c:v>6032429</c:v>
                      </c:pt>
                      <c:pt idx="8">
                        <c:v>4013930</c:v>
                      </c:pt>
                      <c:pt idx="9">
                        <c:v>3113230</c:v>
                      </c:pt>
                      <c:pt idx="10">
                        <c:v>2605390</c:v>
                      </c:pt>
                      <c:pt idx="11">
                        <c:v>2172840</c:v>
                      </c:pt>
                      <c:pt idx="12">
                        <c:v>755000</c:v>
                      </c:pt>
                      <c:pt idx="13">
                        <c:v>641510</c:v>
                      </c:pt>
                      <c:pt idx="14">
                        <c:v>590715</c:v>
                      </c:pt>
                      <c:pt idx="15">
                        <c:v>401990</c:v>
                      </c:pt>
                      <c:pt idx="16">
                        <c:v>400000</c:v>
                      </c:pt>
                      <c:pt idx="17">
                        <c:v>250000</c:v>
                      </c:pt>
                    </c:numCache>
                  </c:numRef>
                </c:val>
                <c:extLst>
                  <c:ext xmlns:c16="http://schemas.microsoft.com/office/drawing/2014/chart" uri="{C3380CC4-5D6E-409C-BE32-E72D297353CC}">
                    <c16:uniqueId val="{00000000-C51A-460B-B128-ED512A6DA29F}"/>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'County $ Summary (-Airport)'!$C$8</c15:sqref>
                        </c15:formulaRef>
                      </c:ext>
                    </c:extLst>
                    <c:strCache>
                      <c:ptCount val="1"/>
                      <c:pt idx="0">
                        <c:v>Total as %</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'County $ Summary (-Airport)'!$A$9:$A$26</c15:sqref>
                        </c15:formulaRef>
                      </c:ext>
                    </c:extLst>
                    <c:strCache>
                      <c:ptCount val="18"/>
                      <c:pt idx="0">
                        <c:v>DAS-FMD</c:v>
                      </c:pt>
                      <c:pt idx="1">
                        <c:v>PARKS</c:v>
                      </c:pt>
                      <c:pt idx="2">
                        <c:v>EMERGENCY MANAGEMENT</c:v>
                      </c:pt>
                      <c:pt idx="3">
                        <c:v>TRANSIT</c:v>
                      </c:pt>
                      <c:pt idx="4">
                        <c:v>ZOO</c:v>
                      </c:pt>
                      <c:pt idx="5">
                        <c:v>SHERIFF</c:v>
                      </c:pt>
                      <c:pt idx="6">
                        <c:v>IMSD</c:v>
                      </c:pt>
                      <c:pt idx="7">
                        <c:v>TRANSPORTATION SERVICES</c:v>
                      </c:pt>
                      <c:pt idx="8">
                        <c:v>FLEET MANAGEMENT</c:v>
                      </c:pt>
                      <c:pt idx="9">
                        <c:v>CRC (FORMERLY HOC)</c:v>
                      </c:pt>
                      <c:pt idx="10">
                        <c:v>CLERK</c:v>
                      </c:pt>
                      <c:pt idx="11">
                        <c:v>WMC</c:v>
                      </c:pt>
                      <c:pt idx="12">
                        <c:v>MCPA</c:v>
                      </c:pt>
                      <c:pt idx="13">
                        <c:v>COURTS</c:v>
                      </c:pt>
                      <c:pt idx="14">
                        <c:v>DOT-DIR OFFC</c:v>
                      </c:pt>
                      <c:pt idx="15">
                        <c:v>DAS-ENV</c:v>
                      </c:pt>
                      <c:pt idx="16">
                        <c:v>VILLLA TERRACE</c:v>
                      </c:pt>
                      <c:pt idx="17">
                        <c:v>CHARLES ALLIS</c:v>
                      </c:pt>
                    </c:strCache>
                  </c:strRef>
                </c:cat>
                <c:val>
                  <c:numRef>
                    <c:extLst xmlns:c15="http://schemas.microsoft.com/office/drawing/2012/chart">
                      <c:ext xmlns:c15="http://schemas.microsoft.com/office/drawing/2012/chart" uri="{02D57815-91ED-43cb-92C2-25804820EDAC}">
                        <c15:formulaRef>
                          <c15:sqref>'County $ Summary (-Airport)'!$C$9:$C$26</c15:sqref>
                        </c15:formulaRef>
                      </c:ext>
                    </c:extLst>
                    <c:numCache>
                      <c:formatCode>0.0%</c:formatCode>
                      <c:ptCount val="18"/>
                      <c:pt idx="0">
                        <c:v>0.86953626455766775</c:v>
                      </c:pt>
                      <c:pt idx="1">
                        <c:v>6.455360247831618E-2</c:v>
                      </c:pt>
                      <c:pt idx="2">
                        <c:v>9.4939495313848803E-3</c:v>
                      </c:pt>
                      <c:pt idx="3">
                        <c:v>9.42516164893277E-3</c:v>
                      </c:pt>
                      <c:pt idx="4">
                        <c:v>9.2431194563568301E-3</c:v>
                      </c:pt>
                      <c:pt idx="5">
                        <c:v>9.1912806562166466E-3</c:v>
                      </c:pt>
                      <c:pt idx="6">
                        <c:v>7.652254554113681E-3</c:v>
                      </c:pt>
                      <c:pt idx="7">
                        <c:v>6.0115319650673755E-3</c:v>
                      </c:pt>
                      <c:pt idx="8">
                        <c:v>4.0000252801223003E-3</c:v>
                      </c:pt>
                      <c:pt idx="9">
                        <c:v>3.1024454095699601E-3</c:v>
                      </c:pt>
                      <c:pt idx="10">
                        <c:v>2.5963646263332547E-3</c:v>
                      </c:pt>
                      <c:pt idx="11">
                        <c:v>2.1653130297889949E-3</c:v>
                      </c:pt>
                      <c:pt idx="12">
                        <c:v>7.5238459228046755E-4</c:v>
                      </c:pt>
                      <c:pt idx="13">
                        <c:v>6.3928773482628174E-4</c:v>
                      </c:pt>
                      <c:pt idx="14">
                        <c:v>5.886686946078892E-4</c:v>
                      </c:pt>
                      <c:pt idx="15">
                        <c:v>4.0059745993486774E-4</c:v>
                      </c:pt>
                      <c:pt idx="16">
                        <c:v>3.9861435352607548E-4</c:v>
                      </c:pt>
                      <c:pt idx="17">
                        <c:v>2.491339709537972E-4</c:v>
                      </c:pt>
                    </c:numCache>
                  </c:numRef>
                </c:val>
                <c:extLst xmlns:c15="http://schemas.microsoft.com/office/drawing/2012/chart">
                  <c:ext xmlns:c16="http://schemas.microsoft.com/office/drawing/2014/chart" uri="{C3380CC4-5D6E-409C-BE32-E72D297353CC}">
                    <c16:uniqueId val="{00000002-C51A-460B-B128-ED512A6DA29F}"/>
                  </c:ext>
                </c:extLst>
              </c15:ser>
            </c15:filteredBarSeries>
          </c:ext>
        </c:extLst>
      </c:barChart>
      <c:catAx>
        <c:axId val="72995631"/>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72997071"/>
        <c:crosses val="autoZero"/>
        <c:auto val="1"/>
        <c:lblAlgn val="ctr"/>
        <c:lblOffset val="100"/>
        <c:noMultiLvlLbl val="0"/>
      </c:catAx>
      <c:valAx>
        <c:axId val="72997071"/>
        <c:scaling>
          <c:orientation val="minMax"/>
        </c:scaling>
        <c:delete val="0"/>
        <c:axPos val="l"/>
        <c:majorGridlines>
          <c:spPr>
            <a:ln w="9525" cap="flat" cmpd="sng" algn="ctr">
              <a:solidFill>
                <a:schemeClr val="tx1">
                  <a:lumMod val="15000"/>
                  <a:lumOff val="85000"/>
                </a:schemeClr>
              </a:solidFill>
              <a:round/>
            </a:ln>
            <a:effectLst/>
          </c:spPr>
        </c:majorGridlines>
        <c:numFmt formatCode="&quot;$&quot;#,##0.0_);\(&quot;$&quot;#,##0.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7299563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5"/>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County $s in the Millions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3"/>
          <c:order val="3"/>
          <c:tx>
            <c:strRef>
              <c:f>'County $ Summary (-Airport)'!$CR$9</c:f>
              <c:strCache>
                <c:ptCount val="1"/>
                <c:pt idx="0">
                  <c:v>County $s</c:v>
                </c:pt>
              </c:strCache>
            </c:strRef>
          </c:tx>
          <c:spPr>
            <a:solidFill>
              <a:schemeClr val="accent6">
                <a:lumMod val="6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'County $ Summary (-Airport)'!$A$9:$A$26</c:f>
              <c:strCache>
                <c:ptCount val="18"/>
                <c:pt idx="0">
                  <c:v>DAS-FMD</c:v>
                </c:pt>
                <c:pt idx="1">
                  <c:v>PARKS</c:v>
                </c:pt>
                <c:pt idx="2">
                  <c:v>EMERGENCY MANAGEMENT</c:v>
                </c:pt>
                <c:pt idx="3">
                  <c:v>TRANSIT</c:v>
                </c:pt>
                <c:pt idx="4">
                  <c:v>ZOO</c:v>
                </c:pt>
                <c:pt idx="5">
                  <c:v>SHERIFF</c:v>
                </c:pt>
                <c:pt idx="6">
                  <c:v>IMSD</c:v>
                </c:pt>
                <c:pt idx="7">
                  <c:v>TRANSPORTATION SERVICES</c:v>
                </c:pt>
                <c:pt idx="8">
                  <c:v>FLEET MANAGEMENT</c:v>
                </c:pt>
                <c:pt idx="9">
                  <c:v>CRC (FORMERLY HOC)</c:v>
                </c:pt>
                <c:pt idx="10">
                  <c:v>CLERK</c:v>
                </c:pt>
                <c:pt idx="11">
                  <c:v>WMC</c:v>
                </c:pt>
                <c:pt idx="12">
                  <c:v>MCPA</c:v>
                </c:pt>
                <c:pt idx="13">
                  <c:v>COURTS</c:v>
                </c:pt>
                <c:pt idx="14">
                  <c:v>DOT-DIR OFFC</c:v>
                </c:pt>
                <c:pt idx="15">
                  <c:v>DAS-ENV</c:v>
                </c:pt>
                <c:pt idx="16">
                  <c:v>VILLLA TERRACE</c:v>
                </c:pt>
                <c:pt idx="17">
                  <c:v>CHARLES ALLIS</c:v>
                </c:pt>
              </c:strCache>
            </c:strRef>
          </c:cat>
          <c:val>
            <c:numRef>
              <c:f>'County $ Summary (-Airport)'!$CR$10:$CR$27</c:f>
              <c:numCache>
                <c:formatCode>"$"#,##0.0_);\("$"#,##0.0\)</c:formatCode>
                <c:ptCount val="18"/>
                <c:pt idx="0">
                  <c:v>14.610910000000001</c:v>
                </c:pt>
                <c:pt idx="1">
                  <c:v>64.778001000000003</c:v>
                </c:pt>
                <c:pt idx="2">
                  <c:v>9.5269519999999996</c:v>
                </c:pt>
                <c:pt idx="3">
                  <c:v>9.4579249999999995</c:v>
                </c:pt>
                <c:pt idx="4">
                  <c:v>9.2752499999999998</c:v>
                </c:pt>
                <c:pt idx="5">
                  <c:v>9.2232310000000002</c:v>
                </c:pt>
                <c:pt idx="6">
                  <c:v>7.6788550000000004</c:v>
                </c:pt>
                <c:pt idx="7">
                  <c:v>6.0324289999999996</c:v>
                </c:pt>
                <c:pt idx="8">
                  <c:v>4.0139300000000002</c:v>
                </c:pt>
                <c:pt idx="9">
                  <c:v>3.1132300000000002</c:v>
                </c:pt>
                <c:pt idx="10">
                  <c:v>2.6053899999999999</c:v>
                </c:pt>
                <c:pt idx="11">
                  <c:v>2.1728399999999999</c:v>
                </c:pt>
                <c:pt idx="12">
                  <c:v>0.755</c:v>
                </c:pt>
                <c:pt idx="13">
                  <c:v>0.64151000000000002</c:v>
                </c:pt>
                <c:pt idx="14">
                  <c:v>0.59071499999999999</c:v>
                </c:pt>
                <c:pt idx="15">
                  <c:v>0.40199000000000001</c:v>
                </c:pt>
                <c:pt idx="16">
                  <c:v>0.4</c:v>
                </c:pt>
                <c:pt idx="17">
                  <c:v>0.25</c:v>
                </c:pt>
              </c:numCache>
            </c:numRef>
          </c:val>
          <c:extLst>
            <c:ext xmlns:c16="http://schemas.microsoft.com/office/drawing/2014/chart" uri="{C3380CC4-5D6E-409C-BE32-E72D297353CC}">
              <c16:uniqueId val="{00000004-6BA1-4217-8C5E-6D7927D527EB}"/>
            </c:ext>
          </c:extLst>
        </c:ser>
        <c:dLbls>
          <c:showLegendKey val="0"/>
          <c:showVal val="0"/>
          <c:showCatName val="0"/>
          <c:showSerName val="0"/>
          <c:showPercent val="0"/>
          <c:showBubbleSize val="0"/>
        </c:dLbls>
        <c:gapWidth val="150"/>
        <c:axId val="72995631"/>
        <c:axId val="72997071"/>
        <c:extLst>
          <c:ext xmlns:c15="http://schemas.microsoft.com/office/drawing/2012/chart" uri="{02D57815-91ED-43cb-92C2-25804820EDAC}">
            <c15:filteredBarSeries>
              <c15:ser>
                <c:idx val="0"/>
                <c:order val="0"/>
                <c:tx>
                  <c:strRef>
                    <c:extLst>
                      <c:ext uri="{02D57815-91ED-43cb-92C2-25804820EDAC}">
                        <c15:formulaRef>
                          <c15:sqref>'County $ Summary (-Airport)'!$B$8</c15:sqref>
                        </c15:formulaRef>
                      </c:ext>
                    </c:extLst>
                    <c:strCache>
                      <c:ptCount val="1"/>
                      <c:pt idx="0">
                        <c:v>County $s</c:v>
                      </c:pt>
                    </c:strCache>
                  </c:strRef>
                </c:tx>
                <c:spPr>
                  <a:solidFill>
                    <a:schemeClr val="accent1"/>
                  </a:solidFill>
                  <a:ln>
                    <a:noFill/>
                  </a:ln>
                  <a:effectLst/>
                </c:spPr>
                <c:invertIfNegative val="0"/>
                <c:cat>
                  <c:strRef>
                    <c:extLst>
                      <c:ext uri="{02D57815-91ED-43cb-92C2-25804820EDAC}">
                        <c15:formulaRef>
                          <c15:sqref>'County $ Summary (-Airport)'!$A$9:$A$26</c15:sqref>
                        </c15:formulaRef>
                      </c:ext>
                    </c:extLst>
                    <c:strCache>
                      <c:ptCount val="18"/>
                      <c:pt idx="0">
                        <c:v>DAS-FMD</c:v>
                      </c:pt>
                      <c:pt idx="1">
                        <c:v>PARKS</c:v>
                      </c:pt>
                      <c:pt idx="2">
                        <c:v>EMERGENCY MANAGEMENT</c:v>
                      </c:pt>
                      <c:pt idx="3">
                        <c:v>TRANSIT</c:v>
                      </c:pt>
                      <c:pt idx="4">
                        <c:v>ZOO</c:v>
                      </c:pt>
                      <c:pt idx="5">
                        <c:v>SHERIFF</c:v>
                      </c:pt>
                      <c:pt idx="6">
                        <c:v>IMSD</c:v>
                      </c:pt>
                      <c:pt idx="7">
                        <c:v>TRANSPORTATION SERVICES</c:v>
                      </c:pt>
                      <c:pt idx="8">
                        <c:v>FLEET MANAGEMENT</c:v>
                      </c:pt>
                      <c:pt idx="9">
                        <c:v>CRC (FORMERLY HOC)</c:v>
                      </c:pt>
                      <c:pt idx="10">
                        <c:v>CLERK</c:v>
                      </c:pt>
                      <c:pt idx="11">
                        <c:v>WMC</c:v>
                      </c:pt>
                      <c:pt idx="12">
                        <c:v>MCPA</c:v>
                      </c:pt>
                      <c:pt idx="13">
                        <c:v>COURTS</c:v>
                      </c:pt>
                      <c:pt idx="14">
                        <c:v>DOT-DIR OFFC</c:v>
                      </c:pt>
                      <c:pt idx="15">
                        <c:v>DAS-ENV</c:v>
                      </c:pt>
                      <c:pt idx="16">
                        <c:v>VILLLA TERRACE</c:v>
                      </c:pt>
                      <c:pt idx="17">
                        <c:v>CHARLES ALLIS</c:v>
                      </c:pt>
                    </c:strCache>
                  </c:strRef>
                </c:cat>
                <c:val>
                  <c:numRef>
                    <c:extLst>
                      <c:ext uri="{02D57815-91ED-43cb-92C2-25804820EDAC}">
                        <c15:formulaRef>
                          <c15:sqref>'County $ Summary (-Airport)'!$B$9:$B$26</c15:sqref>
                        </c15:formulaRef>
                      </c:ext>
                    </c:extLst>
                    <c:numCache>
                      <c:formatCode>"$"#,##0_);\("$"#,##0\)</c:formatCode>
                      <c:ptCount val="18"/>
                      <c:pt idx="0">
                        <c:v>872558910</c:v>
                      </c:pt>
                      <c:pt idx="1">
                        <c:v>64778001</c:v>
                      </c:pt>
                      <c:pt idx="2">
                        <c:v>9526952</c:v>
                      </c:pt>
                      <c:pt idx="3">
                        <c:v>9457925</c:v>
                      </c:pt>
                      <c:pt idx="4">
                        <c:v>9275250</c:v>
                      </c:pt>
                      <c:pt idx="5">
                        <c:v>9223231</c:v>
                      </c:pt>
                      <c:pt idx="6">
                        <c:v>7678855</c:v>
                      </c:pt>
                      <c:pt idx="7">
                        <c:v>6032429</c:v>
                      </c:pt>
                      <c:pt idx="8">
                        <c:v>4013930</c:v>
                      </c:pt>
                      <c:pt idx="9">
                        <c:v>3113230</c:v>
                      </c:pt>
                      <c:pt idx="10">
                        <c:v>2605390</c:v>
                      </c:pt>
                      <c:pt idx="11">
                        <c:v>2172840</c:v>
                      </c:pt>
                      <c:pt idx="12">
                        <c:v>755000</c:v>
                      </c:pt>
                      <c:pt idx="13">
                        <c:v>641510</c:v>
                      </c:pt>
                      <c:pt idx="14">
                        <c:v>590715</c:v>
                      </c:pt>
                      <c:pt idx="15">
                        <c:v>401990</c:v>
                      </c:pt>
                      <c:pt idx="16">
                        <c:v>400000</c:v>
                      </c:pt>
                      <c:pt idx="17">
                        <c:v>250000</c:v>
                      </c:pt>
                    </c:numCache>
                  </c:numRef>
                </c:val>
                <c:extLst>
                  <c:ext xmlns:c16="http://schemas.microsoft.com/office/drawing/2014/chart" uri="{C3380CC4-5D6E-409C-BE32-E72D297353CC}">
                    <c16:uniqueId val="{00000001-6BA1-4217-8C5E-6D7927D527EB}"/>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'County $ Summary (-Airport)'!$CQ$9</c15:sqref>
                        </c15:formulaRef>
                      </c:ext>
                    </c:extLst>
                    <c:strCache>
                      <c:ptCount val="1"/>
                      <c:pt idx="0">
                        <c:v>County $s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xmlns:c15="http://schemas.microsoft.com/office/drawing/2012/chart">
                      <c:ext xmlns:c15="http://schemas.microsoft.com/office/drawing/2012/chart" uri="{02D57815-91ED-43cb-92C2-25804820EDAC}">
                        <c15:formulaRef>
                          <c15:sqref>'County $ Summary (-Airport)'!$A$9:$A$26</c15:sqref>
                        </c15:formulaRef>
                      </c:ext>
                    </c:extLst>
                    <c:strCache>
                      <c:ptCount val="18"/>
                      <c:pt idx="0">
                        <c:v>DAS-FMD</c:v>
                      </c:pt>
                      <c:pt idx="1">
                        <c:v>PARKS</c:v>
                      </c:pt>
                      <c:pt idx="2">
                        <c:v>EMERGENCY MANAGEMENT</c:v>
                      </c:pt>
                      <c:pt idx="3">
                        <c:v>TRANSIT</c:v>
                      </c:pt>
                      <c:pt idx="4">
                        <c:v>ZOO</c:v>
                      </c:pt>
                      <c:pt idx="5">
                        <c:v>SHERIFF</c:v>
                      </c:pt>
                      <c:pt idx="6">
                        <c:v>IMSD</c:v>
                      </c:pt>
                      <c:pt idx="7">
                        <c:v>TRANSPORTATION SERVICES</c:v>
                      </c:pt>
                      <c:pt idx="8">
                        <c:v>FLEET MANAGEMENT</c:v>
                      </c:pt>
                      <c:pt idx="9">
                        <c:v>CRC (FORMERLY HOC)</c:v>
                      </c:pt>
                      <c:pt idx="10">
                        <c:v>CLERK</c:v>
                      </c:pt>
                      <c:pt idx="11">
                        <c:v>WMC</c:v>
                      </c:pt>
                      <c:pt idx="12">
                        <c:v>MCPA</c:v>
                      </c:pt>
                      <c:pt idx="13">
                        <c:v>COURTS</c:v>
                      </c:pt>
                      <c:pt idx="14">
                        <c:v>DOT-DIR OFFC</c:v>
                      </c:pt>
                      <c:pt idx="15">
                        <c:v>DAS-ENV</c:v>
                      </c:pt>
                      <c:pt idx="16">
                        <c:v>VILLLA TERRACE</c:v>
                      </c:pt>
                      <c:pt idx="17">
                        <c:v>CHARLES ALLIS</c:v>
                      </c:pt>
                    </c:strCache>
                  </c:strRef>
                </c:cat>
                <c:val>
                  <c:numRef>
                    <c:extLst xmlns:c15="http://schemas.microsoft.com/office/drawing/2012/chart">
                      <c:ext xmlns:c15="http://schemas.microsoft.com/office/drawing/2012/chart" uri="{02D57815-91ED-43cb-92C2-25804820EDAC}">
                        <c15:formulaRef>
                          <c15:sqref>'County $ Summary (-Airport)'!$CQ$10:$CQ$27</c15:sqref>
                        </c15:formulaRef>
                      </c:ext>
                    </c:extLst>
                    <c:numCache>
                      <c:formatCode>"$"#,##0.0_);\("$"#,##0.0\)</c:formatCode>
                      <c:ptCount val="18"/>
                      <c:pt idx="0">
                        <c:v>872.55890999999997</c:v>
                      </c:pt>
                      <c:pt idx="1">
                        <c:v>64.778001000000003</c:v>
                      </c:pt>
                      <c:pt idx="2">
                        <c:v>9.5269519999999996</c:v>
                      </c:pt>
                      <c:pt idx="3">
                        <c:v>9.4579249999999995</c:v>
                      </c:pt>
                      <c:pt idx="4">
                        <c:v>9.2752499999999998</c:v>
                      </c:pt>
                      <c:pt idx="5">
                        <c:v>9.2232310000000002</c:v>
                      </c:pt>
                      <c:pt idx="6">
                        <c:v>7.6788550000000004</c:v>
                      </c:pt>
                      <c:pt idx="7">
                        <c:v>6.0324289999999996</c:v>
                      </c:pt>
                      <c:pt idx="8">
                        <c:v>4.0139300000000002</c:v>
                      </c:pt>
                      <c:pt idx="9">
                        <c:v>3.1132300000000002</c:v>
                      </c:pt>
                      <c:pt idx="10">
                        <c:v>2.6053899999999999</c:v>
                      </c:pt>
                      <c:pt idx="11">
                        <c:v>2.1728399999999999</c:v>
                      </c:pt>
                      <c:pt idx="12">
                        <c:v>0.755</c:v>
                      </c:pt>
                      <c:pt idx="13">
                        <c:v>0.64151000000000002</c:v>
                      </c:pt>
                      <c:pt idx="14">
                        <c:v>0.59071499999999999</c:v>
                      </c:pt>
                      <c:pt idx="15">
                        <c:v>0.40199000000000001</c:v>
                      </c:pt>
                      <c:pt idx="16">
                        <c:v>0.4</c:v>
                      </c:pt>
                      <c:pt idx="17">
                        <c:v>0.25</c:v>
                      </c:pt>
                    </c:numCache>
                  </c:numRef>
                </c:val>
                <c:extLst xmlns:c15="http://schemas.microsoft.com/office/drawing/2012/chart">
                  <c:ext xmlns:c16="http://schemas.microsoft.com/office/drawing/2014/chart" uri="{C3380CC4-5D6E-409C-BE32-E72D297353CC}">
                    <c16:uniqueId val="{00000000-6BA1-4217-8C5E-6D7927D527EB}"/>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'County $ Summary (-Airport)'!$D$8</c15:sqref>
                        </c15:formulaRef>
                      </c:ext>
                    </c:extLst>
                    <c:strCache>
                      <c:ptCount val="1"/>
                      <c:pt idx="0">
                        <c:v>County $s</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'County $ Summary (-Airport)'!$A$9:$A$26</c15:sqref>
                        </c15:formulaRef>
                      </c:ext>
                    </c:extLst>
                    <c:strCache>
                      <c:ptCount val="18"/>
                      <c:pt idx="0">
                        <c:v>DAS-FMD</c:v>
                      </c:pt>
                      <c:pt idx="1">
                        <c:v>PARKS</c:v>
                      </c:pt>
                      <c:pt idx="2">
                        <c:v>EMERGENCY MANAGEMENT</c:v>
                      </c:pt>
                      <c:pt idx="3">
                        <c:v>TRANSIT</c:v>
                      </c:pt>
                      <c:pt idx="4">
                        <c:v>ZOO</c:v>
                      </c:pt>
                      <c:pt idx="5">
                        <c:v>SHERIFF</c:v>
                      </c:pt>
                      <c:pt idx="6">
                        <c:v>IMSD</c:v>
                      </c:pt>
                      <c:pt idx="7">
                        <c:v>TRANSPORTATION SERVICES</c:v>
                      </c:pt>
                      <c:pt idx="8">
                        <c:v>FLEET MANAGEMENT</c:v>
                      </c:pt>
                      <c:pt idx="9">
                        <c:v>CRC (FORMERLY HOC)</c:v>
                      </c:pt>
                      <c:pt idx="10">
                        <c:v>CLERK</c:v>
                      </c:pt>
                      <c:pt idx="11">
                        <c:v>WMC</c:v>
                      </c:pt>
                      <c:pt idx="12">
                        <c:v>MCPA</c:v>
                      </c:pt>
                      <c:pt idx="13">
                        <c:v>COURTS</c:v>
                      </c:pt>
                      <c:pt idx="14">
                        <c:v>DOT-DIR OFFC</c:v>
                      </c:pt>
                      <c:pt idx="15">
                        <c:v>DAS-ENV</c:v>
                      </c:pt>
                      <c:pt idx="16">
                        <c:v>VILLLA TERRACE</c:v>
                      </c:pt>
                      <c:pt idx="17">
                        <c:v>CHARLES ALLIS</c:v>
                      </c:pt>
                    </c:strCache>
                  </c:strRef>
                </c:cat>
                <c:val>
                  <c:numRef>
                    <c:extLst xmlns:c15="http://schemas.microsoft.com/office/drawing/2012/chart">
                      <c:ext xmlns:c15="http://schemas.microsoft.com/office/drawing/2012/chart" uri="{02D57815-91ED-43cb-92C2-25804820EDAC}">
                        <c15:formulaRef>
                          <c15:sqref>'County $ Summary (-Airport)'!$D$9:$D$26</c15:sqref>
                        </c15:formulaRef>
                      </c:ext>
                    </c:extLst>
                    <c:numCache>
                      <c:formatCode>"$"#,##0_);\("$"#,##0\)</c:formatCode>
                      <c:ptCount val="18"/>
                      <c:pt idx="0">
                        <c:v>14610910</c:v>
                      </c:pt>
                      <c:pt idx="1">
                        <c:v>64778001</c:v>
                      </c:pt>
                      <c:pt idx="2">
                        <c:v>9526952</c:v>
                      </c:pt>
                      <c:pt idx="3">
                        <c:v>9457925</c:v>
                      </c:pt>
                      <c:pt idx="4">
                        <c:v>9275250</c:v>
                      </c:pt>
                      <c:pt idx="5">
                        <c:v>9223231</c:v>
                      </c:pt>
                      <c:pt idx="6">
                        <c:v>7678855</c:v>
                      </c:pt>
                      <c:pt idx="7">
                        <c:v>6032429</c:v>
                      </c:pt>
                      <c:pt idx="8">
                        <c:v>4013930</c:v>
                      </c:pt>
                      <c:pt idx="9">
                        <c:v>3113230</c:v>
                      </c:pt>
                      <c:pt idx="10">
                        <c:v>2605390</c:v>
                      </c:pt>
                      <c:pt idx="11">
                        <c:v>2172840</c:v>
                      </c:pt>
                      <c:pt idx="12">
                        <c:v>755000</c:v>
                      </c:pt>
                      <c:pt idx="13">
                        <c:v>641510</c:v>
                      </c:pt>
                      <c:pt idx="14">
                        <c:v>590715</c:v>
                      </c:pt>
                      <c:pt idx="15">
                        <c:v>401990</c:v>
                      </c:pt>
                      <c:pt idx="16">
                        <c:v>400000</c:v>
                      </c:pt>
                      <c:pt idx="17">
                        <c:v>250000</c:v>
                      </c:pt>
                    </c:numCache>
                  </c:numRef>
                </c:val>
                <c:extLst xmlns:c15="http://schemas.microsoft.com/office/drawing/2012/chart">
                  <c:ext xmlns:c16="http://schemas.microsoft.com/office/drawing/2014/chart" uri="{C3380CC4-5D6E-409C-BE32-E72D297353CC}">
                    <c16:uniqueId val="{00000002-6BA1-4217-8C5E-6D7927D527EB}"/>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'County $ Summary (-Airport)'!$C$8</c15:sqref>
                        </c15:formulaRef>
                      </c:ext>
                    </c:extLst>
                    <c:strCache>
                      <c:ptCount val="1"/>
                      <c:pt idx="0">
                        <c:v>Total as %</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'County $ Summary (-Airport)'!$A$9:$A$26</c15:sqref>
                        </c15:formulaRef>
                      </c:ext>
                    </c:extLst>
                    <c:strCache>
                      <c:ptCount val="18"/>
                      <c:pt idx="0">
                        <c:v>DAS-FMD</c:v>
                      </c:pt>
                      <c:pt idx="1">
                        <c:v>PARKS</c:v>
                      </c:pt>
                      <c:pt idx="2">
                        <c:v>EMERGENCY MANAGEMENT</c:v>
                      </c:pt>
                      <c:pt idx="3">
                        <c:v>TRANSIT</c:v>
                      </c:pt>
                      <c:pt idx="4">
                        <c:v>ZOO</c:v>
                      </c:pt>
                      <c:pt idx="5">
                        <c:v>SHERIFF</c:v>
                      </c:pt>
                      <c:pt idx="6">
                        <c:v>IMSD</c:v>
                      </c:pt>
                      <c:pt idx="7">
                        <c:v>TRANSPORTATION SERVICES</c:v>
                      </c:pt>
                      <c:pt idx="8">
                        <c:v>FLEET MANAGEMENT</c:v>
                      </c:pt>
                      <c:pt idx="9">
                        <c:v>CRC (FORMERLY HOC)</c:v>
                      </c:pt>
                      <c:pt idx="10">
                        <c:v>CLERK</c:v>
                      </c:pt>
                      <c:pt idx="11">
                        <c:v>WMC</c:v>
                      </c:pt>
                      <c:pt idx="12">
                        <c:v>MCPA</c:v>
                      </c:pt>
                      <c:pt idx="13">
                        <c:v>COURTS</c:v>
                      </c:pt>
                      <c:pt idx="14">
                        <c:v>DOT-DIR OFFC</c:v>
                      </c:pt>
                      <c:pt idx="15">
                        <c:v>DAS-ENV</c:v>
                      </c:pt>
                      <c:pt idx="16">
                        <c:v>VILLLA TERRACE</c:v>
                      </c:pt>
                      <c:pt idx="17">
                        <c:v>CHARLES ALLIS</c:v>
                      </c:pt>
                    </c:strCache>
                  </c:strRef>
                </c:cat>
                <c:val>
                  <c:numRef>
                    <c:extLst xmlns:c15="http://schemas.microsoft.com/office/drawing/2012/chart">
                      <c:ext xmlns:c15="http://schemas.microsoft.com/office/drawing/2012/chart" uri="{02D57815-91ED-43cb-92C2-25804820EDAC}">
                        <c15:formulaRef>
                          <c15:sqref>'County $ Summary (-Airport)'!$C$9:$C$26</c15:sqref>
                        </c15:formulaRef>
                      </c:ext>
                    </c:extLst>
                    <c:numCache>
                      <c:formatCode>0.0%</c:formatCode>
                      <c:ptCount val="18"/>
                      <c:pt idx="0">
                        <c:v>0.86953626455766775</c:v>
                      </c:pt>
                      <c:pt idx="1">
                        <c:v>6.455360247831618E-2</c:v>
                      </c:pt>
                      <c:pt idx="2">
                        <c:v>9.4939495313848803E-3</c:v>
                      </c:pt>
                      <c:pt idx="3">
                        <c:v>9.42516164893277E-3</c:v>
                      </c:pt>
                      <c:pt idx="4">
                        <c:v>9.2431194563568301E-3</c:v>
                      </c:pt>
                      <c:pt idx="5">
                        <c:v>9.1912806562166466E-3</c:v>
                      </c:pt>
                      <c:pt idx="6">
                        <c:v>7.652254554113681E-3</c:v>
                      </c:pt>
                      <c:pt idx="7">
                        <c:v>6.0115319650673755E-3</c:v>
                      </c:pt>
                      <c:pt idx="8">
                        <c:v>4.0000252801223003E-3</c:v>
                      </c:pt>
                      <c:pt idx="9">
                        <c:v>3.1024454095699601E-3</c:v>
                      </c:pt>
                      <c:pt idx="10">
                        <c:v>2.5963646263332547E-3</c:v>
                      </c:pt>
                      <c:pt idx="11">
                        <c:v>2.1653130297889949E-3</c:v>
                      </c:pt>
                      <c:pt idx="12">
                        <c:v>7.5238459228046755E-4</c:v>
                      </c:pt>
                      <c:pt idx="13">
                        <c:v>6.3928773482628174E-4</c:v>
                      </c:pt>
                      <c:pt idx="14">
                        <c:v>5.886686946078892E-4</c:v>
                      </c:pt>
                      <c:pt idx="15">
                        <c:v>4.0059745993486774E-4</c:v>
                      </c:pt>
                      <c:pt idx="16">
                        <c:v>3.9861435352607548E-4</c:v>
                      </c:pt>
                      <c:pt idx="17">
                        <c:v>2.491339709537972E-4</c:v>
                      </c:pt>
                    </c:numCache>
                  </c:numRef>
                </c:val>
                <c:extLst xmlns:c15="http://schemas.microsoft.com/office/drawing/2012/chart">
                  <c:ext xmlns:c16="http://schemas.microsoft.com/office/drawing/2014/chart" uri="{C3380CC4-5D6E-409C-BE32-E72D297353CC}">
                    <c16:uniqueId val="{00000005-6BA1-4217-8C5E-6D7927D527EB}"/>
                  </c:ext>
                </c:extLst>
              </c15:ser>
            </c15:filteredBarSeries>
          </c:ext>
        </c:extLst>
      </c:barChart>
      <c:catAx>
        <c:axId val="72995631"/>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72997071"/>
        <c:crosses val="autoZero"/>
        <c:auto val="1"/>
        <c:lblAlgn val="ctr"/>
        <c:lblOffset val="100"/>
        <c:noMultiLvlLbl val="0"/>
      </c:catAx>
      <c:valAx>
        <c:axId val="72997071"/>
        <c:scaling>
          <c:orientation val="minMax"/>
        </c:scaling>
        <c:delete val="0"/>
        <c:axPos val="l"/>
        <c:majorGridlines>
          <c:spPr>
            <a:ln w="9525" cap="flat" cmpd="sng" algn="ctr">
              <a:solidFill>
                <a:schemeClr val="tx1">
                  <a:lumMod val="15000"/>
                  <a:lumOff val="85000"/>
                </a:schemeClr>
              </a:solidFill>
              <a:round/>
            </a:ln>
            <a:effectLst/>
          </c:spPr>
        </c:majorGridlines>
        <c:numFmt formatCode="&quot;$&quot;#,##0.0_);\(&quot;$&quot;#,##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99563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5"/>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sz="1200" b="1"/>
            </a:pPr>
            <a:r>
              <a:rPr lang="en-US" sz="1200" b="1"/>
              <a:t>Estimated 2027 - 2031 CIP</a:t>
            </a:r>
          </a:p>
        </c:rich>
      </c:tx>
      <c:overlay val="0"/>
    </c:title>
    <c:autoTitleDeleted val="0"/>
    <c:plotArea>
      <c:layout/>
      <c:barChart>
        <c:barDir val="bar"/>
        <c:grouping val="clustered"/>
        <c:varyColors val="0"/>
        <c:ser>
          <c:idx val="0"/>
          <c:order val="0"/>
          <c:spPr>
            <a:solidFill>
              <a:srgbClr val="A6A6A6"/>
            </a:solidFill>
            <a:ln>
              <a:noFill/>
            </a:ln>
          </c:spPr>
          <c:invertIfNegative val="1"/>
          <c:dPt>
            <c:idx val="0"/>
            <c:invertIfNegative val="1"/>
            <c:bubble3D val="0"/>
            <c:spPr>
              <a:solidFill>
                <a:srgbClr val="FF0000"/>
              </a:solidFill>
              <a:ln>
                <a:noFill/>
              </a:ln>
            </c:spPr>
            <c:extLst>
              <c:ext xmlns:c16="http://schemas.microsoft.com/office/drawing/2014/chart" uri="{C3380CC4-5D6E-409C-BE32-E72D297353CC}">
                <c16:uniqueId val="{00000001-2DD2-4469-847D-0DDF6178F680}"/>
              </c:ext>
            </c:extLst>
          </c:dPt>
          <c:dLbls>
            <c:numFmt formatCode="&quot;$&quot;#,##0" sourceLinked="0"/>
            <c:spPr>
              <a:noFill/>
              <a:ln>
                <a:noFill/>
              </a:ln>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'5-YR CIP Funding Gap (-Airport)'!$BG$9:$BG$11</c:f>
              <c:strCache>
                <c:ptCount val="3"/>
                <c:pt idx="0">
                  <c:v>5-YR Est County Funding Gap</c:v>
                </c:pt>
                <c:pt idx="1">
                  <c:v>5-YR Capital REQs (bond+cash)</c:v>
                </c:pt>
                <c:pt idx="2">
                  <c:v>5-YR Est County Funding (bond+cash)</c:v>
                </c:pt>
              </c:strCache>
            </c:strRef>
          </c:cat>
          <c:val>
            <c:numRef>
              <c:f>'5-YR CIP Funding Gap (-Airport)'!$BH$9:$BH$11</c:f>
              <c:numCache>
                <c:formatCode>"$"#,##0.00_);\("$"#,##0.00\)</c:formatCode>
                <c:ptCount val="3"/>
                <c:pt idx="0">
                  <c:v>1295.5065460824876</c:v>
                </c:pt>
                <c:pt idx="1">
                  <c:v>1683.8437759999999</c:v>
                </c:pt>
                <c:pt idx="2">
                  <c:v>388.33722991751239</c:v>
                </c:pt>
              </c:numCache>
            </c:numRef>
          </c:val>
          <c:extLst>
            <c:ext xmlns:c14="http://schemas.microsoft.com/office/drawing/2007/8/2/chart" uri="{6F2FDCE9-48DA-4B69-8628-5D25D57E5C99}">
              <c14:invertSolidFillFmt>
                <c14:spPr xmlns:c14="http://schemas.microsoft.com/office/drawing/2007/8/2/chart">
                  <a:solidFill>
                    <a:srgbClr val="FFFFFF"/>
                  </a:solidFill>
                  <a:ln>
                    <a:noFill/>
                  </a:ln>
                </c14:spPr>
              </c14:invertSolidFillFmt>
            </c:ext>
            <c:ext xmlns:c15="http://schemas.microsoft.com/office/drawing/2012/chart" uri="{02D57815-91ED-43cb-92C2-25804820EDAC}">
              <c15:filteredSeriesTitle>
                <c15:tx>
                  <c:strRef>
                    <c:extLst>
                      <c:ext uri="{02D57815-91ED-43cb-92C2-25804820EDAC}">
                        <c15:formulaRef>
                          <c15:sqref>'5-YR CIP Funding Gap (-Airport)'!#REF!</c15:sqref>
                        </c15:formulaRef>
                      </c:ext>
                    </c:extLst>
                    <c:strCache>
                      <c:ptCount val="1"/>
                      <c:pt idx="0">
                        <c:v>#REF!</c:v>
                      </c:pt>
                    </c:strCache>
                  </c:strRef>
                </c15:tx>
              </c15:filteredSeriesTitle>
            </c:ext>
            <c:ext xmlns:c16="http://schemas.microsoft.com/office/drawing/2014/chart" uri="{C3380CC4-5D6E-409C-BE32-E72D297353CC}">
              <c16:uniqueId val="{00000000-2DD2-4469-847D-0DDF6178F680}"/>
            </c:ext>
          </c:extLst>
        </c:ser>
        <c:dLbls>
          <c:showLegendKey val="0"/>
          <c:showVal val="0"/>
          <c:showCatName val="0"/>
          <c:showSerName val="0"/>
          <c:showPercent val="0"/>
          <c:showBubbleSize val="0"/>
        </c:dLbls>
        <c:gapWidth val="150"/>
        <c:axId val="111111111"/>
        <c:axId val="222222222"/>
      </c:barChart>
      <c:catAx>
        <c:axId val="111111111"/>
        <c:scaling>
          <c:orientation val="minMax"/>
        </c:scaling>
        <c:delete val="0"/>
        <c:axPos val="l"/>
        <c:numFmt formatCode="General" sourceLinked="0"/>
        <c:majorTickMark val="cross"/>
        <c:minorTickMark val="cross"/>
        <c:tickLblPos val="nextTo"/>
        <c:txPr>
          <a:bodyPr/>
          <a:lstStyle/>
          <a:p>
            <a:pPr>
              <a:defRPr sz="900"/>
            </a:pPr>
            <a:endParaRPr lang="en-US"/>
          </a:p>
        </c:txPr>
        <c:crossAx val="222222222"/>
        <c:crosses val="autoZero"/>
        <c:auto val="1"/>
        <c:lblAlgn val="ctr"/>
        <c:lblOffset val="100"/>
        <c:noMultiLvlLbl val="1"/>
      </c:catAx>
      <c:valAx>
        <c:axId val="222222222"/>
        <c:scaling>
          <c:orientation val="minMax"/>
        </c:scaling>
        <c:delete val="0"/>
        <c:axPos val="b"/>
        <c:title>
          <c:tx>
            <c:rich>
              <a:bodyPr rot="0"/>
              <a:lstStyle/>
              <a:p>
                <a:pPr>
                  <a:defRPr sz="900"/>
                </a:pPr>
                <a:r>
                  <a:rPr lang="en-US" sz="900"/>
                  <a:t>Millions</a:t>
                </a:r>
              </a:p>
            </c:rich>
          </c:tx>
          <c:overlay val="0"/>
        </c:title>
        <c:numFmt formatCode="&quot;$&quot;#,##0" sourceLinked="0"/>
        <c:majorTickMark val="cross"/>
        <c:minorTickMark val="cross"/>
        <c:tickLblPos val="nextTo"/>
        <c:crossAx val="111111111"/>
        <c:crosses val="autoZero"/>
        <c:crossBetween val="between"/>
      </c:valAx>
      <c:spPr>
        <a:solidFill>
          <a:schemeClr val="accent5"/>
        </a:solidFill>
      </c:spPr>
    </c:plotArea>
    <c:plotVisOnly val="1"/>
    <c:dispBlanksAs val="gap"/>
    <c:showDLblsOverMax val="1"/>
  </c:chart>
  <c:spPr>
    <a:solidFill>
      <a:schemeClr val="accent5"/>
    </a:solidFill>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a:pPr>
            <a:r>
              <a:rPr lang="en-US" sz="1200" b="1"/>
              <a:t>Estimated 2027 - 2031 CIP</a:t>
            </a:r>
          </a:p>
        </c:rich>
      </c:tx>
      <c:overlay val="0"/>
    </c:title>
    <c:autoTitleDeleted val="0"/>
    <c:plotArea>
      <c:layout/>
      <c:barChart>
        <c:barDir val="bar"/>
        <c:grouping val="clustered"/>
        <c:varyColors val="0"/>
        <c:ser>
          <c:idx val="0"/>
          <c:order val="0"/>
          <c:spPr>
            <a:solidFill>
              <a:srgbClr val="A6A6A6"/>
            </a:solidFill>
          </c:spPr>
          <c:invertIfNegative val="1"/>
          <c:dPt>
            <c:idx val="0"/>
            <c:invertIfNegative val="1"/>
            <c:bubble3D val="0"/>
            <c:spPr>
              <a:solidFill>
                <a:srgbClr val="FF0000"/>
              </a:solidFill>
            </c:spPr>
            <c:extLst>
              <c:ext xmlns:c16="http://schemas.microsoft.com/office/drawing/2014/chart" uri="{C3380CC4-5D6E-409C-BE32-E72D297353CC}">
                <c16:uniqueId val="{00000001-8C88-47D6-A0C1-79B5C67F85FB}"/>
              </c:ext>
            </c:extLst>
          </c:dPt>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C88-47D6-A0C1-79B5C67F85FB}"/>
                </c:ext>
              </c:extLst>
            </c:dLbl>
            <c:dLbl>
              <c:idx val="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C88-47D6-A0C1-79B5C67F85FB}"/>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C88-47D6-A0C1-79B5C67F85FB}"/>
                </c:ext>
              </c:extLst>
            </c:dLbl>
            <c:numFmt formatCode="&quot;$&quot;#,##0" sourceLinked="0"/>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1"/>
              </c:ext>
            </c:extLst>
          </c:dLbls>
          <c:cat>
            <c:strRef>
              <c:f>'5-YR CIP Funding Gap (-Airport)'!$BG$14:$BG$16</c:f>
              <c:strCache>
                <c:ptCount val="3"/>
                <c:pt idx="0">
                  <c:v>5-YR Est County Funding Gap</c:v>
                </c:pt>
                <c:pt idx="1">
                  <c:v>5-YR Capital REQs (bond+cash)</c:v>
                </c:pt>
                <c:pt idx="2">
                  <c:v>5-YR Est County Funding (bond+cash)</c:v>
                </c:pt>
              </c:strCache>
            </c:strRef>
          </c:cat>
          <c:val>
            <c:numRef>
              <c:f>'5-YR CIP Funding Gap (-Airport)'!$BH$14:$BH$16</c:f>
              <c:numCache>
                <c:formatCode>"$"#,##0.00_);\("$"#,##0.00\)</c:formatCode>
                <c:ptCount val="3"/>
                <c:pt idx="0">
                  <c:v>437.55854608248757</c:v>
                </c:pt>
                <c:pt idx="1">
                  <c:v>825.89577599999996</c:v>
                </c:pt>
                <c:pt idx="2">
                  <c:v>388.33722991751239</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2-8C88-47D6-A0C1-79B5C67F85FB}"/>
            </c:ext>
          </c:extLst>
        </c:ser>
        <c:dLbls>
          <c:showLegendKey val="0"/>
          <c:showVal val="0"/>
          <c:showCatName val="0"/>
          <c:showSerName val="0"/>
          <c:showPercent val="0"/>
          <c:showBubbleSize val="0"/>
        </c:dLbls>
        <c:gapWidth val="150"/>
        <c:axId val="111111111"/>
        <c:axId val="222222222"/>
      </c:barChart>
      <c:catAx>
        <c:axId val="111111111"/>
        <c:scaling>
          <c:orientation val="minMax"/>
        </c:scaling>
        <c:delete val="0"/>
        <c:axPos val="l"/>
        <c:numFmt formatCode="General" sourceLinked="0"/>
        <c:majorTickMark val="cross"/>
        <c:minorTickMark val="cross"/>
        <c:tickLblPos val="nextTo"/>
        <c:txPr>
          <a:bodyPr/>
          <a:lstStyle/>
          <a:p>
            <a:pPr>
              <a:defRPr sz="900"/>
            </a:pPr>
            <a:endParaRPr lang="en-US"/>
          </a:p>
        </c:txPr>
        <c:crossAx val="222222222"/>
        <c:crosses val="autoZero"/>
        <c:auto val="1"/>
        <c:lblAlgn val="ctr"/>
        <c:lblOffset val="100"/>
        <c:noMultiLvlLbl val="1"/>
      </c:catAx>
      <c:valAx>
        <c:axId val="222222222"/>
        <c:scaling>
          <c:orientation val="minMax"/>
        </c:scaling>
        <c:delete val="0"/>
        <c:axPos val="b"/>
        <c:title>
          <c:tx>
            <c:rich>
              <a:bodyPr rot="0"/>
              <a:lstStyle/>
              <a:p>
                <a:pPr>
                  <a:defRPr sz="900"/>
                </a:pPr>
                <a:r>
                  <a:rPr lang="en-US" sz="900"/>
                  <a:t>Millions</a:t>
                </a:r>
              </a:p>
            </c:rich>
          </c:tx>
          <c:overlay val="0"/>
        </c:title>
        <c:numFmt formatCode="&quot;$&quot;#,##0" sourceLinked="0"/>
        <c:majorTickMark val="cross"/>
        <c:minorTickMark val="cross"/>
        <c:tickLblPos val="nextTo"/>
        <c:crossAx val="111111111"/>
        <c:crosses val="autoZero"/>
        <c:crossBetween val="between"/>
      </c:valAx>
      <c:spPr>
        <a:solidFill>
          <a:schemeClr val="accent5"/>
        </a:solidFill>
      </c:spPr>
    </c:plotArea>
    <c:plotVisOnly val="1"/>
    <c:dispBlanksAs val="gap"/>
    <c:showDLblsOverMax val="1"/>
  </c:chart>
  <c:spPr>
    <a:solidFill>
      <a:schemeClr val="accent5"/>
    </a:solidFill>
  </c:sp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png"/><Relationship Id="rId1" Type="http://schemas.openxmlformats.org/officeDocument/2006/relationships/image" Target="../media/image6.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4</xdr:row>
      <xdr:rowOff>1</xdr:rowOff>
    </xdr:from>
    <xdr:to>
      <xdr:col>4</xdr:col>
      <xdr:colOff>0</xdr:colOff>
      <xdr:row>11</xdr:row>
      <xdr:rowOff>148590</xdr:rowOff>
    </xdr:to>
    <mc:AlternateContent xmlns:mc="http://schemas.openxmlformats.org/markup-compatibility/2006" xmlns:a14="http://schemas.microsoft.com/office/drawing/2010/main">
      <mc:Choice Requires="a14">
        <xdr:graphicFrame macro="">
          <xdr:nvGraphicFramePr>
            <xdr:cNvPr id="2" name="Requesting Org Title">
              <a:extLst>
                <a:ext uri="{FF2B5EF4-FFF2-40B4-BE49-F238E27FC236}">
                  <a16:creationId xmlns:a16="http://schemas.microsoft.com/office/drawing/2014/main" id="{97D5E2F9-985E-E462-4693-0ADDEC089461}"/>
                </a:ext>
              </a:extLst>
            </xdr:cNvPr>
            <xdr:cNvGraphicFramePr>
              <a:graphicFrameLocks noChangeAspect="1"/>
            </xdr:cNvGraphicFramePr>
          </xdr:nvGraphicFramePr>
          <xdr:xfrm>
            <a:off x="0" y="0"/>
            <a:ext cx="0" cy="0"/>
          </xdr:xfrm>
          <a:graphic>
            <a:graphicData uri="http://schemas.microsoft.com/office/drawing/2010/slicer">
              <sle:slicer xmlns:sle="http://schemas.microsoft.com/office/drawing/2010/slicer" name="Requesting Org Title"/>
            </a:graphicData>
          </a:graphic>
        </xdr:graphicFrame>
      </mc:Choice>
      <mc:Fallback xmlns="">
        <xdr:sp macro="" textlink="">
          <xdr:nvSpPr>
            <xdr:cNvPr id="0" name=""/>
            <xdr:cNvSpPr>
              <a:spLocks noTextEdit="1"/>
            </xdr:cNvSpPr>
          </xdr:nvSpPr>
          <xdr:spPr>
            <a:xfrm>
              <a:off x="4335557" y="762001"/>
              <a:ext cx="5246593" cy="171449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0</xdr:colOff>
      <xdr:row>4</xdr:row>
      <xdr:rowOff>1</xdr:rowOff>
    </xdr:from>
    <xdr:to>
      <xdr:col>4</xdr:col>
      <xdr:colOff>2435486</xdr:colOff>
      <xdr:row>11</xdr:row>
      <xdr:rowOff>148590</xdr:rowOff>
    </xdr:to>
    <mc:AlternateContent xmlns:mc="http://schemas.openxmlformats.org/markup-compatibility/2006" xmlns:a14="http://schemas.microsoft.com/office/drawing/2010/main">
      <mc:Choice Requires="a14">
        <xdr:graphicFrame macro="">
          <xdr:nvGraphicFramePr>
            <xdr:cNvPr id="4" name="Supv District">
              <a:extLst>
                <a:ext uri="{FF2B5EF4-FFF2-40B4-BE49-F238E27FC236}">
                  <a16:creationId xmlns:a16="http://schemas.microsoft.com/office/drawing/2014/main" id="{C59C61CA-C9F7-9164-C9F4-F9CBADC3BC71}"/>
                </a:ext>
              </a:extLst>
            </xdr:cNvPr>
            <xdr:cNvGraphicFramePr>
              <a:graphicFrameLocks noChangeAspect="1"/>
            </xdr:cNvGraphicFramePr>
          </xdr:nvGraphicFramePr>
          <xdr:xfrm>
            <a:off x="0" y="0"/>
            <a:ext cx="0" cy="0"/>
          </xdr:xfrm>
          <a:graphic>
            <a:graphicData uri="http://schemas.microsoft.com/office/drawing/2010/slicer">
              <sle:slicer xmlns:sle="http://schemas.microsoft.com/office/drawing/2010/slicer" name="Supv District"/>
            </a:graphicData>
          </a:graphic>
        </xdr:graphicFrame>
      </mc:Choice>
      <mc:Fallback xmlns="">
        <xdr:sp macro="" textlink="">
          <xdr:nvSpPr>
            <xdr:cNvPr id="0" name=""/>
            <xdr:cNvSpPr>
              <a:spLocks noTextEdit="1"/>
            </xdr:cNvSpPr>
          </xdr:nvSpPr>
          <xdr:spPr>
            <a:xfrm>
              <a:off x="9582150" y="762001"/>
              <a:ext cx="2431676" cy="171449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2</xdr:col>
      <xdr:colOff>1206766</xdr:colOff>
      <xdr:row>7</xdr:row>
      <xdr:rowOff>168495</xdr:rowOff>
    </xdr:from>
    <xdr:to>
      <xdr:col>2</xdr:col>
      <xdr:colOff>1748367</xdr:colOff>
      <xdr:row>11</xdr:row>
      <xdr:rowOff>76872</xdr:rowOff>
    </xdr:to>
    <xdr:pic>
      <xdr:nvPicPr>
        <xdr:cNvPr id="5" name="Picture 4">
          <a:extLst>
            <a:ext uri="{FF2B5EF4-FFF2-40B4-BE49-F238E27FC236}">
              <a16:creationId xmlns:a16="http://schemas.microsoft.com/office/drawing/2014/main" id="{05B18695-23EE-E029-653B-C398B5AB1A30}"/>
            </a:ext>
          </a:extLst>
        </xdr:cNvPr>
        <xdr:cNvPicPr>
          <a:picLocks noChangeAspect="1"/>
        </xdr:cNvPicPr>
      </xdr:nvPicPr>
      <xdr:blipFill>
        <a:blip xmlns:r="http://schemas.openxmlformats.org/officeDocument/2006/relationships" r:embed="rId1"/>
        <a:stretch>
          <a:fillRect/>
        </a:stretch>
      </xdr:blipFill>
      <xdr:spPr>
        <a:xfrm>
          <a:off x="3568966" y="1530570"/>
          <a:ext cx="530171" cy="498927"/>
        </a:xfrm>
        <a:prstGeom prst="rect">
          <a:avLst/>
        </a:prstGeom>
        <a:ln>
          <a:solidFill>
            <a:schemeClr val="tx1"/>
          </a:solidFill>
        </a:ln>
      </xdr:spPr>
    </xdr:pic>
    <xdr:clientData/>
  </xdr:twoCellAnchor>
  <xdr:twoCellAnchor editAs="oneCell">
    <xdr:from>
      <xdr:col>4</xdr:col>
      <xdr:colOff>2438399</xdr:colOff>
      <xdr:row>4</xdr:row>
      <xdr:rowOff>1</xdr:rowOff>
    </xdr:from>
    <xdr:to>
      <xdr:col>7</xdr:col>
      <xdr:colOff>0</xdr:colOff>
      <xdr:row>11</xdr:row>
      <xdr:rowOff>148590</xdr:rowOff>
    </xdr:to>
    <mc:AlternateContent xmlns:mc="http://schemas.openxmlformats.org/markup-compatibility/2006" xmlns:a14="http://schemas.microsoft.com/office/drawing/2010/main">
      <mc:Choice Requires="a14">
        <xdr:graphicFrame macro="">
          <xdr:nvGraphicFramePr>
            <xdr:cNvPr id="3" name="Muni">
              <a:extLst>
                <a:ext uri="{FF2B5EF4-FFF2-40B4-BE49-F238E27FC236}">
                  <a16:creationId xmlns:a16="http://schemas.microsoft.com/office/drawing/2014/main" id="{79FA7E29-0F6D-3F2E-1430-097AC6E22C39}"/>
                </a:ext>
              </a:extLst>
            </xdr:cNvPr>
            <xdr:cNvGraphicFramePr>
              <a:graphicFrameLocks noChangeAspect="1"/>
            </xdr:cNvGraphicFramePr>
          </xdr:nvGraphicFramePr>
          <xdr:xfrm>
            <a:off x="0" y="0"/>
            <a:ext cx="0" cy="0"/>
          </xdr:xfrm>
          <a:graphic>
            <a:graphicData uri="http://schemas.microsoft.com/office/drawing/2010/slicer">
              <sle:slicer xmlns:sle="http://schemas.microsoft.com/office/drawing/2010/slicer" name="Muni"/>
            </a:graphicData>
          </a:graphic>
        </xdr:graphicFrame>
      </mc:Choice>
      <mc:Fallback xmlns="">
        <xdr:sp macro="" textlink="">
          <xdr:nvSpPr>
            <xdr:cNvPr id="0" name=""/>
            <xdr:cNvSpPr>
              <a:spLocks noTextEdit="1"/>
            </xdr:cNvSpPr>
          </xdr:nvSpPr>
          <xdr:spPr>
            <a:xfrm>
              <a:off x="12020549" y="762001"/>
              <a:ext cx="3209925" cy="171449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7</xdr:col>
      <xdr:colOff>35560</xdr:colOff>
      <xdr:row>4</xdr:row>
      <xdr:rowOff>37464</xdr:rowOff>
    </xdr:from>
    <xdr:to>
      <xdr:col>10</xdr:col>
      <xdr:colOff>1283759</xdr:colOff>
      <xdr:row>11</xdr:row>
      <xdr:rowOff>153866</xdr:rowOff>
    </xdr:to>
    <xdr:sp macro="" textlink="">
      <xdr:nvSpPr>
        <xdr:cNvPr id="7" name="Rectangle: Rounded Corners 6">
          <a:extLst>
            <a:ext uri="{FF2B5EF4-FFF2-40B4-BE49-F238E27FC236}">
              <a16:creationId xmlns:a16="http://schemas.microsoft.com/office/drawing/2014/main" id="{BC8A48CA-9003-43EB-AC22-163A8992EF17}"/>
            </a:ext>
          </a:extLst>
        </xdr:cNvPr>
        <xdr:cNvSpPr/>
      </xdr:nvSpPr>
      <xdr:spPr>
        <a:xfrm>
          <a:off x="16623714" y="799464"/>
          <a:ext cx="5116814" cy="1259402"/>
        </a:xfrm>
        <a:prstGeom prst="roundRect">
          <a:avLst/>
        </a:prstGeom>
        <a:solidFill>
          <a:schemeClr val="accent4">
            <a:alpha val="28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15324</xdr:colOff>
      <xdr:row>4</xdr:row>
      <xdr:rowOff>41413</xdr:rowOff>
    </xdr:from>
    <xdr:to>
      <xdr:col>13</xdr:col>
      <xdr:colOff>1282514</xdr:colOff>
      <xdr:row>11</xdr:row>
      <xdr:rowOff>153865</xdr:rowOff>
    </xdr:to>
    <xdr:sp macro="" textlink="">
      <xdr:nvSpPr>
        <xdr:cNvPr id="12" name="Rectangle: Rounded Corners 11">
          <a:extLst>
            <a:ext uri="{FF2B5EF4-FFF2-40B4-BE49-F238E27FC236}">
              <a16:creationId xmlns:a16="http://schemas.microsoft.com/office/drawing/2014/main" id="{4298D5A5-22AF-4A99-8ECD-DCF7B16585A6}"/>
            </a:ext>
          </a:extLst>
        </xdr:cNvPr>
        <xdr:cNvSpPr/>
      </xdr:nvSpPr>
      <xdr:spPr>
        <a:xfrm>
          <a:off x="21761632" y="803413"/>
          <a:ext cx="3846267" cy="1255452"/>
        </a:xfrm>
        <a:prstGeom prst="roundRect">
          <a:avLst/>
        </a:prstGeom>
        <a:solidFill>
          <a:schemeClr val="bg1">
            <a:lumMod val="75000"/>
            <a:alpha val="28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7</xdr:col>
          <xdr:colOff>56028</xdr:colOff>
          <xdr:row>4</xdr:row>
          <xdr:rowOff>93308</xdr:rowOff>
        </xdr:from>
        <xdr:to>
          <xdr:col>10</xdr:col>
          <xdr:colOff>1221440</xdr:colOff>
          <xdr:row>11</xdr:row>
          <xdr:rowOff>41873</xdr:rowOff>
        </xdr:to>
        <xdr:pic>
          <xdr:nvPicPr>
            <xdr:cNvPr id="22" name="Picture 21">
              <a:extLst>
                <a:ext uri="{FF2B5EF4-FFF2-40B4-BE49-F238E27FC236}">
                  <a16:creationId xmlns:a16="http://schemas.microsoft.com/office/drawing/2014/main" id="{4C0C50C1-1B14-5913-3313-10066837CB1A}"/>
                </a:ext>
              </a:extLst>
            </xdr:cNvPr>
            <xdr:cNvPicPr>
              <a:picLocks noChangeAspect="1" noChangeArrowheads="1"/>
              <a:extLst>
                <a:ext uri="{84589F7E-364E-4C9E-8A38-B11213B215E9}">
                  <a14:cameraTool cellRange="$BP$1:$BT$5" spid="_x0000_s2313"/>
                </a:ext>
              </a:extLst>
            </xdr:cNvPicPr>
          </xdr:nvPicPr>
          <xdr:blipFill>
            <a:blip xmlns:r="http://schemas.openxmlformats.org/officeDocument/2006/relationships" r:embed="rId2"/>
            <a:srcRect/>
            <a:stretch>
              <a:fillRect/>
            </a:stretch>
          </xdr:blipFill>
          <xdr:spPr bwMode="auto">
            <a:xfrm>
              <a:off x="16640734" y="855308"/>
              <a:ext cx="5031441" cy="114759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293371</xdr:colOff>
          <xdr:row>4</xdr:row>
          <xdr:rowOff>69215</xdr:rowOff>
        </xdr:from>
        <xdr:to>
          <xdr:col>13</xdr:col>
          <xdr:colOff>1062990</xdr:colOff>
          <xdr:row>11</xdr:row>
          <xdr:rowOff>34054</xdr:rowOff>
        </xdr:to>
        <xdr:pic>
          <xdr:nvPicPr>
            <xdr:cNvPr id="23" name="Picture 22">
              <a:extLst>
                <a:ext uri="{FF2B5EF4-FFF2-40B4-BE49-F238E27FC236}">
                  <a16:creationId xmlns:a16="http://schemas.microsoft.com/office/drawing/2014/main" id="{61EEE1C7-DFC6-5537-B3C3-3A2CE5CA647C}"/>
                </a:ext>
              </a:extLst>
            </xdr:cNvPr>
            <xdr:cNvPicPr>
              <a:picLocks noChangeAspect="1" noChangeArrowheads="1"/>
              <a:extLst>
                <a:ext uri="{84589F7E-364E-4C9E-8A38-B11213B215E9}">
                  <a14:cameraTool cellRange="$BW$1:$BY$5" spid="_x0000_s2314"/>
                </a:ext>
              </a:extLst>
            </xdr:cNvPicPr>
          </xdr:nvPicPr>
          <xdr:blipFill>
            <a:blip xmlns:r="http://schemas.openxmlformats.org/officeDocument/2006/relationships" r:embed="rId3"/>
            <a:srcRect/>
            <a:stretch>
              <a:fillRect/>
            </a:stretch>
          </xdr:blipFill>
          <xdr:spPr bwMode="auto">
            <a:xfrm>
              <a:off x="22645371" y="831215"/>
              <a:ext cx="3400212" cy="1088154"/>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67</xdr:col>
      <xdr:colOff>42333</xdr:colOff>
      <xdr:row>10</xdr:row>
      <xdr:rowOff>52917</xdr:rowOff>
    </xdr:from>
    <xdr:to>
      <xdr:col>69</xdr:col>
      <xdr:colOff>709083</xdr:colOff>
      <xdr:row>14</xdr:row>
      <xdr:rowOff>497416</xdr:rowOff>
    </xdr:to>
    <mc:AlternateContent xmlns:mc="http://schemas.openxmlformats.org/markup-compatibility/2006" xmlns:a14="http://schemas.microsoft.com/office/drawing/2010/main">
      <mc:Choice Requires="a14">
        <xdr:graphicFrame macro="">
          <xdr:nvGraphicFramePr>
            <xdr:cNvPr id="8" name="Withdrawn by REQ DEPT">
              <a:extLst>
                <a:ext uri="{FF2B5EF4-FFF2-40B4-BE49-F238E27FC236}">
                  <a16:creationId xmlns:a16="http://schemas.microsoft.com/office/drawing/2014/main" id="{02E9D00A-1580-450F-87B9-56CFF39AAA09}"/>
                </a:ext>
              </a:extLst>
            </xdr:cNvPr>
            <xdr:cNvGraphicFramePr/>
          </xdr:nvGraphicFramePr>
          <xdr:xfrm>
            <a:off x="0" y="0"/>
            <a:ext cx="0" cy="0"/>
          </xdr:xfrm>
          <a:graphic>
            <a:graphicData uri="http://schemas.microsoft.com/office/drawing/2010/slicer">
              <sle:slicer xmlns:sle="http://schemas.microsoft.com/office/drawing/2010/slicer" name="Withdrawn by REQ DEPT"/>
            </a:graphicData>
          </a:graphic>
        </xdr:graphicFrame>
      </mc:Choice>
      <mc:Fallback xmlns="">
        <xdr:sp macro="" textlink="">
          <xdr:nvSpPr>
            <xdr:cNvPr id="0" name=""/>
            <xdr:cNvSpPr>
              <a:spLocks noTextEdit="1"/>
            </xdr:cNvSpPr>
          </xdr:nvSpPr>
          <xdr:spPr>
            <a:xfrm>
              <a:off x="58208333" y="1820334"/>
              <a:ext cx="2360083" cy="101599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6</xdr:col>
      <xdr:colOff>1</xdr:colOff>
      <xdr:row>10</xdr:row>
      <xdr:rowOff>9525</xdr:rowOff>
    </xdr:from>
    <xdr:to>
      <xdr:col>17</xdr:col>
      <xdr:colOff>0</xdr:colOff>
      <xdr:row>33</xdr:row>
      <xdr:rowOff>9525</xdr:rowOff>
    </xdr:to>
    <xdr:graphicFrame macro="">
      <xdr:nvGraphicFramePr>
        <xdr:cNvPr id="6" name="Chart 5">
          <a:extLst>
            <a:ext uri="{FF2B5EF4-FFF2-40B4-BE49-F238E27FC236}">
              <a16:creationId xmlns:a16="http://schemas.microsoft.com/office/drawing/2014/main" id="{B32141A6-8780-B2B8-A18F-8678BAF85CD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1</xdr:colOff>
      <xdr:row>10</xdr:row>
      <xdr:rowOff>9525</xdr:rowOff>
    </xdr:from>
    <xdr:to>
      <xdr:col>29</xdr:col>
      <xdr:colOff>0</xdr:colOff>
      <xdr:row>33</xdr:row>
      <xdr:rowOff>9525</xdr:rowOff>
    </xdr:to>
    <xdr:graphicFrame macro="">
      <xdr:nvGraphicFramePr>
        <xdr:cNvPr id="7" name="Chart 6">
          <a:extLst>
            <a:ext uri="{FF2B5EF4-FFF2-40B4-BE49-F238E27FC236}">
              <a16:creationId xmlns:a16="http://schemas.microsoft.com/office/drawing/2014/main" id="{F28D0BCF-A71E-4BF1-A1CA-418C35B870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xdr:row>
      <xdr:rowOff>161925</xdr:rowOff>
    </xdr:from>
    <xdr:to>
      <xdr:col>7</xdr:col>
      <xdr:colOff>600075</xdr:colOff>
      <xdr:row>25</xdr:row>
      <xdr:rowOff>161925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0</xdr:colOff>
      <xdr:row>8</xdr:row>
      <xdr:rowOff>0</xdr:rowOff>
    </xdr:from>
    <xdr:to>
      <xdr:col>16</xdr:col>
      <xdr:colOff>342900</xdr:colOff>
      <xdr:row>26</xdr:row>
      <xdr:rowOff>0</xdr:rowOff>
    </xdr:to>
    <xdr:graphicFrame macro="">
      <xdr:nvGraphicFramePr>
        <xdr:cNvPr id="3" name="Chart 2">
          <a:extLst>
            <a:ext uri="{FF2B5EF4-FFF2-40B4-BE49-F238E27FC236}">
              <a16:creationId xmlns:a16="http://schemas.microsoft.com/office/drawing/2014/main" id="{74FC0C39-5B9B-4424-BBA0-5EF1A85B99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53974</xdr:colOff>
          <xdr:row>4</xdr:row>
          <xdr:rowOff>59690</xdr:rowOff>
        </xdr:from>
        <xdr:to>
          <xdr:col>10</xdr:col>
          <xdr:colOff>1030287</xdr:colOff>
          <xdr:row>10</xdr:row>
          <xdr:rowOff>41536</xdr:rowOff>
        </xdr:to>
        <xdr:pic>
          <xdr:nvPicPr>
            <xdr:cNvPr id="9" name="Picture 8">
              <a:extLst>
                <a:ext uri="{FF2B5EF4-FFF2-40B4-BE49-F238E27FC236}">
                  <a16:creationId xmlns:a16="http://schemas.microsoft.com/office/drawing/2014/main" id="{EA1910C7-DB4E-4B04-9A07-D65278E99519}"/>
                </a:ext>
              </a:extLst>
            </xdr:cNvPr>
            <xdr:cNvPicPr>
              <a:picLocks noChangeAspect="1" noChangeArrowheads="1"/>
              <a:extLst>
                <a:ext uri="{84589F7E-364E-4C9E-8A38-B11213B215E9}">
                  <a14:cameraTool cellRange="$BP$1:$BT$5" spid="_x0000_s10461"/>
                </a:ext>
              </a:extLst>
            </xdr:cNvPicPr>
          </xdr:nvPicPr>
          <xdr:blipFill>
            <a:blip xmlns:r="http://schemas.openxmlformats.org/officeDocument/2006/relationships" r:embed="rId1"/>
            <a:srcRect/>
            <a:stretch>
              <a:fillRect/>
            </a:stretch>
          </xdr:blipFill>
          <xdr:spPr bwMode="auto">
            <a:xfrm>
              <a:off x="17127537" y="821690"/>
              <a:ext cx="4941094" cy="940594"/>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3</xdr:col>
      <xdr:colOff>0</xdr:colOff>
      <xdr:row>4</xdr:row>
      <xdr:rowOff>1</xdr:rowOff>
    </xdr:from>
    <xdr:to>
      <xdr:col>4</xdr:col>
      <xdr:colOff>0</xdr:colOff>
      <xdr:row>11</xdr:row>
      <xdr:rowOff>149486</xdr:rowOff>
    </xdr:to>
    <mc:AlternateContent xmlns:mc="http://schemas.openxmlformats.org/markup-compatibility/2006" xmlns:a14="http://schemas.microsoft.com/office/drawing/2010/main">
      <mc:Choice Requires="a14">
        <xdr:graphicFrame macro="">
          <xdr:nvGraphicFramePr>
            <xdr:cNvPr id="2" name="Requesting Org Title 1">
              <a:extLst>
                <a:ext uri="{FF2B5EF4-FFF2-40B4-BE49-F238E27FC236}">
                  <a16:creationId xmlns:a16="http://schemas.microsoft.com/office/drawing/2014/main" id="{58E2D147-51C2-48D8-8067-0A552532644F}"/>
                </a:ext>
              </a:extLst>
            </xdr:cNvPr>
            <xdr:cNvGraphicFramePr>
              <a:graphicFrameLocks noChangeAspect="1"/>
            </xdr:cNvGraphicFramePr>
          </xdr:nvGraphicFramePr>
          <xdr:xfrm>
            <a:off x="0" y="0"/>
            <a:ext cx="0" cy="0"/>
          </xdr:xfrm>
          <a:graphic>
            <a:graphicData uri="http://schemas.microsoft.com/office/drawing/2010/slicer">
              <sle:slicer xmlns:sle="http://schemas.microsoft.com/office/drawing/2010/slicer" name="Requesting Org Title 1"/>
            </a:graphicData>
          </a:graphic>
        </xdr:graphicFrame>
      </mc:Choice>
      <mc:Fallback xmlns="">
        <xdr:sp macro="" textlink="">
          <xdr:nvSpPr>
            <xdr:cNvPr id="0" name=""/>
            <xdr:cNvSpPr>
              <a:spLocks noTextEdit="1"/>
            </xdr:cNvSpPr>
          </xdr:nvSpPr>
          <xdr:spPr>
            <a:xfrm>
              <a:off x="4405313" y="762001"/>
              <a:ext cx="6834187" cy="163448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0</xdr:colOff>
      <xdr:row>4</xdr:row>
      <xdr:rowOff>1</xdr:rowOff>
    </xdr:from>
    <xdr:to>
      <xdr:col>4</xdr:col>
      <xdr:colOff>2435486</xdr:colOff>
      <xdr:row>11</xdr:row>
      <xdr:rowOff>149486</xdr:rowOff>
    </xdr:to>
    <mc:AlternateContent xmlns:mc="http://schemas.openxmlformats.org/markup-compatibility/2006" xmlns:a14="http://schemas.microsoft.com/office/drawing/2010/main">
      <mc:Choice Requires="a14">
        <xdr:graphicFrame macro="">
          <xdr:nvGraphicFramePr>
            <xdr:cNvPr id="3" name="Supv District 1">
              <a:extLst>
                <a:ext uri="{FF2B5EF4-FFF2-40B4-BE49-F238E27FC236}">
                  <a16:creationId xmlns:a16="http://schemas.microsoft.com/office/drawing/2014/main" id="{78631076-5357-4F53-837B-92AF7A526FFD}"/>
                </a:ext>
              </a:extLst>
            </xdr:cNvPr>
            <xdr:cNvGraphicFramePr>
              <a:graphicFrameLocks noChangeAspect="1"/>
            </xdr:cNvGraphicFramePr>
          </xdr:nvGraphicFramePr>
          <xdr:xfrm>
            <a:off x="0" y="0"/>
            <a:ext cx="0" cy="0"/>
          </xdr:xfrm>
          <a:graphic>
            <a:graphicData uri="http://schemas.microsoft.com/office/drawing/2010/slicer">
              <sle:slicer xmlns:sle="http://schemas.microsoft.com/office/drawing/2010/slicer" name="Supv District 1"/>
            </a:graphicData>
          </a:graphic>
        </xdr:graphicFrame>
      </mc:Choice>
      <mc:Fallback xmlns="">
        <xdr:sp macro="" textlink="">
          <xdr:nvSpPr>
            <xdr:cNvPr id="0" name=""/>
            <xdr:cNvSpPr>
              <a:spLocks noTextEdit="1"/>
            </xdr:cNvSpPr>
          </xdr:nvSpPr>
          <xdr:spPr>
            <a:xfrm>
              <a:off x="11239500" y="762001"/>
              <a:ext cx="2422151" cy="163448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2</xdr:col>
      <xdr:colOff>1220213</xdr:colOff>
      <xdr:row>7</xdr:row>
      <xdr:rowOff>157289</xdr:rowOff>
    </xdr:from>
    <xdr:to>
      <xdr:col>2</xdr:col>
      <xdr:colOff>1748479</xdr:colOff>
      <xdr:row>11</xdr:row>
      <xdr:rowOff>71829</xdr:rowOff>
    </xdr:to>
    <xdr:pic>
      <xdr:nvPicPr>
        <xdr:cNvPr id="4" name="Picture 3">
          <a:extLst>
            <a:ext uri="{FF2B5EF4-FFF2-40B4-BE49-F238E27FC236}">
              <a16:creationId xmlns:a16="http://schemas.microsoft.com/office/drawing/2014/main" id="{240B8426-BAC6-4ECC-BCF0-3B70D994FD1B}"/>
            </a:ext>
          </a:extLst>
        </xdr:cNvPr>
        <xdr:cNvPicPr>
          <a:picLocks noChangeAspect="1"/>
        </xdr:cNvPicPr>
      </xdr:nvPicPr>
      <xdr:blipFill>
        <a:blip xmlns:r="http://schemas.openxmlformats.org/officeDocument/2006/relationships" r:embed="rId2"/>
        <a:stretch>
          <a:fillRect/>
        </a:stretch>
      </xdr:blipFill>
      <xdr:spPr>
        <a:xfrm>
          <a:off x="3584654" y="1513201"/>
          <a:ext cx="526361" cy="495117"/>
        </a:xfrm>
        <a:prstGeom prst="rect">
          <a:avLst/>
        </a:prstGeom>
        <a:ln>
          <a:solidFill>
            <a:schemeClr val="tx1"/>
          </a:solidFill>
        </a:ln>
      </xdr:spPr>
    </xdr:pic>
    <xdr:clientData/>
  </xdr:twoCellAnchor>
  <xdr:twoCellAnchor editAs="oneCell">
    <xdr:from>
      <xdr:col>4</xdr:col>
      <xdr:colOff>2438399</xdr:colOff>
      <xdr:row>4</xdr:row>
      <xdr:rowOff>1</xdr:rowOff>
    </xdr:from>
    <xdr:to>
      <xdr:col>7</xdr:col>
      <xdr:colOff>0</xdr:colOff>
      <xdr:row>11</xdr:row>
      <xdr:rowOff>149486</xdr:rowOff>
    </xdr:to>
    <mc:AlternateContent xmlns:mc="http://schemas.openxmlformats.org/markup-compatibility/2006" xmlns:a14="http://schemas.microsoft.com/office/drawing/2010/main">
      <mc:Choice Requires="a14">
        <xdr:graphicFrame macro="">
          <xdr:nvGraphicFramePr>
            <xdr:cNvPr id="5" name="Muni 1">
              <a:extLst>
                <a:ext uri="{FF2B5EF4-FFF2-40B4-BE49-F238E27FC236}">
                  <a16:creationId xmlns:a16="http://schemas.microsoft.com/office/drawing/2014/main" id="{95CC2576-15AA-4C65-9A39-3CD6F305B7FD}"/>
                </a:ext>
              </a:extLst>
            </xdr:cNvPr>
            <xdr:cNvGraphicFramePr>
              <a:graphicFrameLocks noChangeAspect="1"/>
            </xdr:cNvGraphicFramePr>
          </xdr:nvGraphicFramePr>
          <xdr:xfrm>
            <a:off x="0" y="0"/>
            <a:ext cx="0" cy="0"/>
          </xdr:xfrm>
          <a:graphic>
            <a:graphicData uri="http://schemas.microsoft.com/office/drawing/2010/slicer">
              <sle:slicer xmlns:sle="http://schemas.microsoft.com/office/drawing/2010/slicer" name="Muni 1"/>
            </a:graphicData>
          </a:graphic>
        </xdr:graphicFrame>
      </mc:Choice>
      <mc:Fallback xmlns="">
        <xdr:sp macro="" textlink="">
          <xdr:nvSpPr>
            <xdr:cNvPr id="0" name=""/>
            <xdr:cNvSpPr>
              <a:spLocks noTextEdit="1"/>
            </xdr:cNvSpPr>
          </xdr:nvSpPr>
          <xdr:spPr>
            <a:xfrm>
              <a:off x="13677899" y="762001"/>
              <a:ext cx="3395664" cy="163448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11</xdr:col>
      <xdr:colOff>15324</xdr:colOff>
      <xdr:row>4</xdr:row>
      <xdr:rowOff>41413</xdr:rowOff>
    </xdr:from>
    <xdr:to>
      <xdr:col>13</xdr:col>
      <xdr:colOff>1282514</xdr:colOff>
      <xdr:row>11</xdr:row>
      <xdr:rowOff>160192</xdr:rowOff>
    </xdr:to>
    <xdr:sp macro="" textlink="">
      <xdr:nvSpPr>
        <xdr:cNvPr id="7" name="Rectangle: Rounded Corners 6">
          <a:extLst>
            <a:ext uri="{FF2B5EF4-FFF2-40B4-BE49-F238E27FC236}">
              <a16:creationId xmlns:a16="http://schemas.microsoft.com/office/drawing/2014/main" id="{023FB67F-EF40-40E0-918A-32326A4F8B3F}"/>
            </a:ext>
          </a:extLst>
        </xdr:cNvPr>
        <xdr:cNvSpPr/>
      </xdr:nvSpPr>
      <xdr:spPr>
        <a:xfrm>
          <a:off x="21745313" y="803413"/>
          <a:ext cx="3838940" cy="1261779"/>
        </a:xfrm>
        <a:prstGeom prst="roundRect">
          <a:avLst/>
        </a:prstGeom>
        <a:solidFill>
          <a:schemeClr val="bg1">
            <a:lumMod val="75000"/>
            <a:alpha val="28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11</xdr:col>
          <xdr:colOff>291466</xdr:colOff>
          <xdr:row>4</xdr:row>
          <xdr:rowOff>67310</xdr:rowOff>
        </xdr:from>
        <xdr:to>
          <xdr:col>13</xdr:col>
          <xdr:colOff>834868</xdr:colOff>
          <xdr:row>10</xdr:row>
          <xdr:rowOff>72016</xdr:rowOff>
        </xdr:to>
        <xdr:pic>
          <xdr:nvPicPr>
            <xdr:cNvPr id="8" name="Picture 7">
              <a:extLst>
                <a:ext uri="{FF2B5EF4-FFF2-40B4-BE49-F238E27FC236}">
                  <a16:creationId xmlns:a16="http://schemas.microsoft.com/office/drawing/2014/main" id="{EF6B2FDE-12B5-4328-B269-1C83B62FD69C}"/>
                </a:ext>
              </a:extLst>
            </xdr:cNvPr>
            <xdr:cNvPicPr>
              <a:picLocks noChangeAspect="1" noChangeArrowheads="1"/>
              <a:extLst>
                <a:ext uri="{84589F7E-364E-4C9E-8A38-B11213B215E9}">
                  <a14:cameraTool cellRange="$BW$1:$BY$5" spid="_x0000_s10462"/>
                </a:ext>
              </a:extLst>
            </xdr:cNvPicPr>
          </xdr:nvPicPr>
          <xdr:blipFill>
            <a:blip xmlns:r="http://schemas.openxmlformats.org/officeDocument/2006/relationships" r:embed="rId3"/>
            <a:srcRect/>
            <a:stretch>
              <a:fillRect/>
            </a:stretch>
          </xdr:blipFill>
          <xdr:spPr bwMode="auto">
            <a:xfrm>
              <a:off x="22651404" y="829310"/>
              <a:ext cx="3178969" cy="940594"/>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7</xdr:col>
      <xdr:colOff>35560</xdr:colOff>
      <xdr:row>4</xdr:row>
      <xdr:rowOff>37464</xdr:rowOff>
    </xdr:from>
    <xdr:to>
      <xdr:col>10</xdr:col>
      <xdr:colOff>1283759</xdr:colOff>
      <xdr:row>11</xdr:row>
      <xdr:rowOff>161192</xdr:rowOff>
    </xdr:to>
    <xdr:sp macro="" textlink="">
      <xdr:nvSpPr>
        <xdr:cNvPr id="6" name="Rectangle: Rounded Corners 5">
          <a:extLst>
            <a:ext uri="{FF2B5EF4-FFF2-40B4-BE49-F238E27FC236}">
              <a16:creationId xmlns:a16="http://schemas.microsoft.com/office/drawing/2014/main" id="{A8FFAEB5-13A1-4DF4-92C0-49BB7BE6CBA7}"/>
            </a:ext>
          </a:extLst>
        </xdr:cNvPr>
        <xdr:cNvSpPr/>
      </xdr:nvSpPr>
      <xdr:spPr>
        <a:xfrm>
          <a:off x="16623714" y="799464"/>
          <a:ext cx="5116814" cy="1266728"/>
        </a:xfrm>
        <a:prstGeom prst="roundRect">
          <a:avLst/>
        </a:prstGeom>
        <a:solidFill>
          <a:schemeClr val="accent4">
            <a:alpha val="28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ilwaukeecountywi.sharepoint.com/sites/external/capitalrequests/_vti_history/45568/zzz_Site%20Admn%20%20Template%20Files/Capital%20and%20IT%20Request1_CE%20REQ%20FORM1%20tab%20field%20flag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_TOC"/>
      <sheetName val="Business Analyst Notes"/>
      <sheetName val="Skillsets"/>
      <sheetName val="Capital Calendar_Non Cnty Agncy"/>
      <sheetName val="Capital Calendar_Cnty Depts"/>
      <sheetName val="Form to Print"/>
      <sheetName val="Sherpa_Import"/>
      <sheetName val="-TRACKING TABLE-"/>
      <sheetName val="Tracking Table calcs_Submit"/>
      <sheetName val="CE REQ Form 1"/>
      <sheetName val="CE Developed Form 1AE"/>
      <sheetName val="CE Developed Form 1IMSD"/>
      <sheetName val="CE Developed Form 1MCDOT"/>
      <sheetName val="Funding Source 1"/>
      <sheetName val="BUDGET MODULE Print-Out 1"/>
      <sheetName val="5-YR PLAN EXCEL FILE DATA ENTRY"/>
      <sheetName val="FINAL Narrative"/>
      <sheetName val="CAPFIN PT"/>
      <sheetName val="Key Planning Assumptions"/>
      <sheetName val="OBJ coding for ROW, PD, etc"/>
      <sheetName val="DropDown-Vlookup Lists"/>
      <sheetName val="2_Drop Down Tables Data"/>
      <sheetName val="CE Develop Form Fiscal Clean"/>
      <sheetName val="CIC-CEX Rating Definitions"/>
      <sheetName val="CFP Scoring"/>
      <sheetName val="Proj Schedule"/>
      <sheetName val="Calendar_WORKFLOW"/>
      <sheetName val="MetaData Tag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sterson, Vincent" refreshedDate="46241.75245763889" createdVersion="8" refreshedVersion="8" minRefreshableVersion="3" recordCount="161" xr:uid="{7AC9E6C9-0D50-45A5-B49C-A80D6E2C81F3}">
  <cacheSource type="worksheet">
    <worksheetSource ref="A1:DC1048576" sheet="DATA DL_NOAIR"/>
  </cacheSource>
  <cacheFields count="107">
    <cacheField name="Source.Name" numFmtId="0">
      <sharedItems containsBlank="1"/>
    </cacheField>
    <cacheField name="Requesting Org Code" numFmtId="0">
      <sharedItems containsBlank="1"/>
    </cacheField>
    <cacheField name="Requesting Org Code and Title" numFmtId="0">
      <sharedItems containsBlank="1"/>
    </cacheField>
    <cacheField name="Requesting Org Title" numFmtId="0">
      <sharedItems containsBlank="1" count="21">
        <s v="COUNTY EXECUTIVE"/>
        <s v="VILLLA TERRACE"/>
        <s v="CHARLES ALLIS"/>
        <s v="CRC (FORMERLY HOC)"/>
        <s v="COURTS"/>
        <s v="CLERK"/>
        <s v="DAS-FMD"/>
        <s v="DAS-ENV"/>
        <s v="IMSD"/>
        <s v="DHHS"/>
        <s v="DOT-DIR OFFC"/>
        <s v="FLEET MANAGEMENT"/>
        <s v="TRANSIT"/>
        <s v="TRANSPORTATION SERVICES"/>
        <s v="EMERGENCY MANAGEMENT"/>
        <s v="MCPA"/>
        <s v="SHERIFF"/>
        <s v="PARKS"/>
        <s v="WMC"/>
        <s v="ZOO"/>
        <m/>
      </sharedItems>
    </cacheField>
    <cacheField name="CAP ORG" numFmtId="0">
      <sharedItems containsString="0" containsBlank="1" containsNumber="1" containsInteger="1" minValue="1200" maxValue="1850"/>
    </cacheField>
    <cacheField name="8 Digit Subproject" numFmtId="0">
      <sharedItems containsBlank="1" count="161">
        <s v="WO999999"/>
        <s v="WU060202"/>
        <s v="WU050202"/>
        <s v="WJ012401"/>
        <s v="WJ011001"/>
        <s v="WJ011501"/>
        <s v="WJ011601"/>
        <s v="WJ012101"/>
        <s v="WG004001"/>
        <s v="WI022001"/>
        <s v="WG004701"/>
        <s v="WC029601"/>
        <s v="WG004201"/>
        <s v="WG004401"/>
        <s v="WS015801"/>
        <s v="WS016001"/>
        <s v="WS016201"/>
        <s v="WS014306"/>
        <s v="WS014506"/>
        <s v="WS014406"/>
        <s v="WS015201"/>
        <s v="WG004501"/>
        <s v="WC031601"/>
        <s v="WG003701"/>
        <s v="WS016401"/>
        <s v="WS016501"/>
        <s v="WC028901"/>
        <s v="WC031701"/>
        <s v="WV004401"/>
        <s v="WV006101"/>
        <s v="WC031801"/>
        <s v="WC031901"/>
        <s v="WD020201"/>
        <s v="WI021201"/>
        <s v="WI020904"/>
        <s v="WI021301"/>
        <s v="WI022101"/>
        <s v="WC027602"/>
        <s v="WG004801"/>
        <s v="WO066101"/>
        <s v="WF061901"/>
        <s v="WF062001"/>
        <s v="WF055701"/>
        <s v="WF062101"/>
        <s v="WT015601"/>
        <s v="WT016802"/>
        <s v="WT017201"/>
        <s v="WT017701"/>
        <s v="WT011401"/>
        <s v="WT008001"/>
        <s v="WT005901"/>
        <s v="WT016901"/>
        <s v="WT017001"/>
        <s v="WT016701"/>
        <s v="WT017901"/>
        <s v="WT018001"/>
        <s v="WH028601"/>
        <s v="WH029101"/>
        <s v="WH026701"/>
        <s v="WH028801"/>
        <s v="WH026901"/>
        <s v="WH029501"/>
        <s v="WH028701"/>
        <s v="WH026501"/>
        <s v="WH026101"/>
        <s v="WH026801"/>
        <s v="WQ020501"/>
        <s v="WQ020301"/>
        <s v="WQ020701"/>
        <s v="WQ020801"/>
        <s v="WQ021101"/>
        <s v="WQ020901"/>
        <s v="WQ021201"/>
        <s v="WQ021301"/>
        <s v="WQ021001"/>
        <s v="WQ020401"/>
        <s v="WQ020601"/>
        <s v="WQ021401"/>
        <s v="WQ021501"/>
        <s v="WU020112"/>
        <s v="WC030501"/>
        <s v="WC030801"/>
        <s v="WC030901"/>
        <s v="WC031001"/>
        <s v="WC031101"/>
        <s v="WR020501"/>
        <s v="WR020601"/>
        <s v="WR020701"/>
        <s v="WR020801"/>
        <s v="WR020901"/>
        <s v="WR021001"/>
        <s v="WR021201"/>
        <s v="WR021601"/>
        <s v="WR021901"/>
        <s v="WC031501"/>
        <s v="WC030601"/>
        <s v="WP054301"/>
        <s v="WP057001"/>
        <s v="WP062601"/>
        <s v="WP075101"/>
        <s v="WP075401"/>
        <s v="WP075601"/>
        <s v="WP075901"/>
        <s v="WP078701"/>
        <s v="WP079301"/>
        <s v="WP079601"/>
        <s v="WP082001"/>
        <s v="WP082101"/>
        <s v="WP082401"/>
        <s v="WP083601"/>
        <s v="WP083801"/>
        <s v="WP084201"/>
        <s v="WP054001"/>
        <s v="WP046801"/>
        <s v="WP051701"/>
        <s v="WP054501"/>
        <s v="WP056601"/>
        <s v="WP056901"/>
        <s v="WP068201"/>
        <s v="WP070501"/>
        <s v="WP074101"/>
        <s v="WP074201"/>
        <s v="WP075201"/>
        <s v="WP079001"/>
        <s v="WP065801"/>
        <s v="WP054901"/>
        <s v="WP080301"/>
        <s v="WP052301"/>
        <s v="WP070602"/>
        <s v="WP085001"/>
        <s v="WP084901"/>
        <s v="WP084801"/>
        <s v="WP084701"/>
        <s v="WP084601"/>
        <s v="WP084501"/>
        <s v="WP084401"/>
        <s v="WP083701"/>
        <s v="WP074701"/>
        <s v="WP085101"/>
        <s v="WP076101"/>
        <s v="WU030207"/>
        <s v="WU030201"/>
        <s v="WU030103"/>
        <s v="WZ021701"/>
        <s v="WZ020301"/>
        <s v="WZ020101"/>
        <s v="WZ019001"/>
        <s v="WZ020401"/>
        <s v="WZ020801"/>
        <s v="WZ020901"/>
        <s v="WZ021101"/>
        <s v="WZ021201"/>
        <s v="WZ021301"/>
        <s v="WZ021401"/>
        <s v="WZ021501"/>
        <s v="WZ021601"/>
        <s v="WZ017401"/>
        <s v="WZ022001"/>
        <s v="WZ022101"/>
        <s v="WZ022201"/>
        <m/>
      </sharedItems>
    </cacheField>
    <cacheField name="YR 1 Phase (DESC)" numFmtId="0">
      <sharedItems containsBlank="1"/>
    </cacheField>
    <cacheField name="YR 1 Phase (Number Only)" numFmtId="0">
      <sharedItems containsBlank="1"/>
    </cacheField>
    <cacheField name="YR 2-5 Phase (DESC)" numFmtId="0">
      <sharedItems containsBlank="1"/>
    </cacheField>
    <cacheField name="YR 2-5 Phase (Number Only)" numFmtId="0">
      <sharedItems containsBlank="1"/>
    </cacheField>
    <cacheField name="YR 1 Total EXP" numFmtId="0">
      <sharedItems containsString="0" containsBlank="1" containsNumber="1" containsInteger="1" minValue="0" maxValue="857948000"/>
    </cacheField>
    <cacheField name="YR 1 REV - County (Bond)" numFmtId="0">
      <sharedItems containsString="0" containsBlank="1" containsNumber="1" containsInteger="1" minValue="0" maxValue="842128000"/>
    </cacheField>
    <cacheField name="bond count" numFmtId="0">
      <sharedItems containsString="0" containsBlank="1" containsNumber="1" containsInteger="1" minValue="0" maxValue="1"/>
    </cacheField>
    <cacheField name="YR 1 REV - County (Cash)" numFmtId="0">
      <sharedItems containsString="0" containsBlank="1" containsNumber="1" containsInteger="1" minValue="0" maxValue="15820000"/>
    </cacheField>
    <cacheField name="cash count" numFmtId="0">
      <sharedItems containsString="0" containsBlank="1" containsNumber="1" containsInteger="1" minValue="0" maxValue="2"/>
    </cacheField>
    <cacheField name="cash+bond count" numFmtId="0">
      <sharedItems containsString="0" containsBlank="1" containsNumber="1" containsInteger="1" minValue="0" maxValue="3"/>
    </cacheField>
    <cacheField name="Bond + Cash financing (county)-$" numFmtId="0">
      <sharedItems containsString="0" containsBlank="1" containsNumber="1" containsInteger="1" minValue="0" maxValue="857948000"/>
    </cacheField>
    <cacheField name="Bond or Cash financing (county)-Text" numFmtId="0">
      <sharedItems containsBlank="1" containsMixedTypes="1" containsNumber="1" containsInteger="1" minValue="0" maxValue="0"/>
    </cacheField>
    <cacheField name="YR 1 REV - Non-County" numFmtId="0">
      <sharedItems containsString="0" containsBlank="1" containsNumber="1" containsInteger="1" minValue="0" maxValue="24919360"/>
    </cacheField>
    <cacheField name="YR 2-5 Total EXP" numFmtId="0">
      <sharedItems containsString="0" containsBlank="1" containsNumber="1" containsInteger="1" minValue="0" maxValue="40851390"/>
    </cacheField>
    <cacheField name="YR 2 REV - County (Bond + Cash)" numFmtId="0">
      <sharedItems containsString="0" containsBlank="1" containsNumber="1" containsInteger="1" minValue="0" maxValue="5121253"/>
    </cacheField>
    <cacheField name="YR 3 REV - County (Bond + Cash)" numFmtId="0">
      <sharedItems containsString="0" containsBlank="1" containsNumber="1" containsInteger="1" minValue="0" maxValue="20973430"/>
    </cacheField>
    <cacheField name="YR 4 REV - County (Bond + Cash)" numFmtId="0">
      <sharedItems containsString="0" containsBlank="1" containsNumber="1" containsInteger="1" minValue="0" maxValue="20851390"/>
    </cacheField>
    <cacheField name="YR 5 REV - County (Bond + Cash)" numFmtId="0">
      <sharedItems containsString="0" containsBlank="1" containsNumber="1" containsInteger="1" minValue="0" maxValue="5000000"/>
    </cacheField>
    <cacheField name="YR 2-5 REV - County (All Cnty Sources)" numFmtId="0">
      <sharedItems containsString="0" containsBlank="1" containsNumber="1" containsInteger="1" minValue="0" maxValue="40851390"/>
    </cacheField>
    <cacheField name="YR 2-5 REV - Non-County" numFmtId="0">
      <sharedItems containsString="0" containsBlank="1" containsNumber="1" containsInteger="1" minValue="0" maxValue="8560000"/>
    </cacheField>
    <cacheField name="Funding Source 1 Tab BALANCES for SHERPA Import" numFmtId="0">
      <sharedItems containsBlank="1"/>
    </cacheField>
    <cacheField name="BUDGET MODULE ACCT IMPORT Tab Balances for SHERPA Import" numFmtId="0">
      <sharedItems containsBlank="1"/>
    </cacheField>
    <cacheField name="BUDGET MODULE ACCT IMPORT Tab -- CIC pivot tables balance (REV)?" numFmtId="0">
      <sharedItems containsBlank="1"/>
    </cacheField>
    <cacheField name="Ongoing Operational Costs for new technology projects (see IMSD cost estimating tab for detail)" numFmtId="0">
      <sharedItems containsString="0" containsBlank="1" containsNumber="1" containsInteger="1" minValue="0" maxValue="159000"/>
    </cacheField>
    <cacheField name="YR 1 Scope Check Under 1000 Characters?" numFmtId="0">
      <sharedItems containsBlank="1"/>
    </cacheField>
    <cacheField name="YR 2-5 Scope Check Under 1000 Characters?" numFmtId="0">
      <sharedItems containsBlank="1"/>
    </cacheField>
    <cacheField name="Sub-Project Title:" numFmtId="0">
      <sharedItems containsBlank="1" count="161">
        <s v="SHAREPOINT MASTER FILE TAB"/>
        <s v="DEVELOPMENT AGREEMENT - VILLA TERRACE DEFERRED MAINT - 2027"/>
        <s v="DEVELOPMENT AGREEMENT - CHARLES ALLIS DEFERRED MAINT - 2027"/>
        <s v="CRC BACK-UP GENERATOR REPLACEMENT"/>
        <s v="CRC BOILER HOUSE REPAIR STRUCTURAL SLAB"/>
        <s v="HOC CHILLERS REPAIRS (600 AND 400 FACS)"/>
        <s v="CRC POWERHOUSE WINDOWS"/>
        <s v="CRC 600 &amp; 400 BED DORMITORY ROOF "/>
        <s v="VEL PHILLIPS - SECURE COURTROOM (CHILDRENS COURT)"/>
        <s v="ELECTION EQUIPMENT REPLACEMENTS"/>
        <s v="VEL PHILLIPS - FIRE AND SMOKE CONTROL (BUILDING)"/>
        <s v="CJF - AUTOMATIC TRANSFER SWITCHES"/>
        <s v="VEL PHILIPS - HVAC"/>
        <s v="VEL PHILLIPS - WATER SYSTEM"/>
        <s v="SR CENTERS - WILSON SIDING"/>
        <s v="SR CENTERS - WASHINGTON IMPROVEMENTS"/>
        <s v="SR CENTERS - CLINTON ROSE SENIOR CENTER HVAC"/>
        <s v="BACK UP POWER GENERATOR - SR CENTERS"/>
        <s v="SECURITY SYS UPGRADES"/>
        <s v="SR CENTERS - FIRE PROTECTION SYS"/>
        <s v="CLINTON ROSE SR. CENTER CHILLER"/>
        <s v="FACILITIES WEST (LAPHAM) - PARKING LOT"/>
        <s v="CJF - POD REFRESH - PHASE 1"/>
        <s v="FACILITIES WEST (LAPHAM) ROOF REPLACEMENT"/>
        <s v="DEMOLITION - KELLY SENIOR CENTER"/>
        <s v="DEMOLITION - MCGOVERN SENIOR CENTER"/>
        <s v="CJF 102 AND 110  - SAFETY PARTITIONS"/>
        <s v="CH – AHU WALL FAN SYSTEM"/>
        <s v="MITCHELL PARK LIFT STATION UPGRADE"/>
        <s v="COUNTY-WIDE SANITARY SEWERS REPAIRS - 2027"/>
        <s v="CH 102 AND 105 - SAFETY PARTITIONS"/>
        <s v="CJF - FIRE AND SMOKE CONTROL (BUILDING)"/>
        <s v="WIL-O-WAY UNDERWOOD - NEW SPLASH PAD"/>
        <s v="ONBASE APPLICATION – (SAAS) MIGRATION"/>
        <s v="TECHNOLOGY LIFECYCLE REPLACEMENTS - IMSD - PHASE 4"/>
        <s v="CITYWORKS APPLICATION – (SAAS) MIGRATION"/>
        <s v="TITAN CMS APPLICATION – (SAAS) MIGRATION"/>
        <s v="IJCC - COURTHOUSE COMPLEX OWNER CONSTRUCTION"/>
        <s v="VEL PHILIPS - CAMERAS"/>
        <s v="TRAFFIC SAFETY - SS4A INVESTING IN VISON ZERO FOR ALL"/>
        <s v="COUNTYWIDE VEHICLE AND EQUIPMENT REPLACEMENT (CRNT) - 2027"/>
        <s v="COUNTYWIDE VEHICLE AND EQUIPMENT REPLACEMENT (NEW) - 2027"/>
        <s v="FLEET STORAGE TANK SYSTEM REPLACEMENT"/>
        <s v="FLEET CENTRAL GARAGE BOILER REPLACEMENT"/>
        <s v="BUS LIFT REPLACEMENT (2) - FDL SITE - GARAGE"/>
        <s v="BUS LIFTS (2) KK SITE - MAINT BUILDING - PHASE 2"/>
        <s v="REPLACEMENT OF UNDERGROUND FUEL TANKS FDL"/>
        <s v="BUS LIFT REPLACEMENT (2) – FLEET MAINT SITE – MAIN GARAGE"/>
        <s v="LIGHTING IMPROVEMENTS (FDL GARAGE)"/>
        <s v="MCTS FLEET MAINTENANCE LIGHTING UPGRADES"/>
        <s v="MCTS ADMINISTRATION BUILDING LIGHTING"/>
        <s v="ROOF REPLACEMENT - FDL SITE - MAINT BUILDING"/>
        <s v="ROOF REPLACEMENT - KK SITE - MAINT AND OPERATIONS BUILDINGS"/>
        <s v="CONCRETE YARD AND PARKING LOT REPLACEMENT - HILLSIDE SITE - FLEET MAINT BLDG"/>
        <s v="DRIVER BARRIER UPGRADES PHASE 1 (GILLIGS ONLY)"/>
        <s v="BUS WASH REPLACEMENTS KK AND FDL"/>
        <s v="W RYAN RD (CTH H)-S 96TH ST TO STH 100 RECONSTRUCTION"/>
        <s v="GOOD HOPE RD (CTH PP)-N. 76TH TO .08 MILES EAST"/>
        <s v="W. SILVER SPRING DR (CTH E)-N. 124TH TO W. APPLETON AVE"/>
        <s v="W. GOOD HOPE RD. (CTH PP)-N TEUTONIA AVE TO I-43 RECONSTRUCT"/>
        <s v="W. HAMPTON AVE. (CTH EE)-N. 92ND ST. TO N. 76TH ST. RECONSTR"/>
        <s v="W OKLAHOMA AVE (CTH NN)-S 114TH ST TO S 108TH ST RECONSTRUCT"/>
        <s v="S 13TH ST (CTH V)-OAKWOOD RD TO W PUETZ RD RECONSTRUCTION"/>
        <s v="W. COLLEGE AVE. (CTH ZZ)-S. 26TH ST. TO S. HOWELL AVE."/>
        <s v="S 76TH ST. (CTH U)-S CREEK VIEW CT TO W HIGH ST"/>
        <s v="S. 76TH ST. (CTH U)-W. LAYTON AVE. TO W. HOWARD AVE. RECONST"/>
        <s v="700MHZ SIMULCAST NETWORK - OEM"/>
        <s v="COMMAND CENTRAL AWARE"/>
        <s v="911 DISPATCH ACADEMY EQUIPMENT"/>
        <s v="STATION ALERTING LOUDSPEAKER SYSTEM – OEM"/>
        <s v="CONVENTIONAL REPEATER EQUIPMENT – OEM"/>
        <s v="MOBILE RADIO SITE - OASIS 700.800MHZ"/>
        <s v="911 CAD REPLACEMENT – OEM"/>
        <s v="RADIO ENCRYPTION - OEM"/>
        <s v="RF DOPPLER EQUIPMENT – OEM"/>
        <s v="OEM 911 - VESTA PHONE UPGRADE"/>
        <s v="PUBLIC SAFETY COMMUNITY ENGAGEMENT APP"/>
        <s v="OEM - APX 6000 HANDHELD RADIO REPLACEMENTS"/>
        <s v="OEM - RADIO SYSTEM INFRASTRUCTURE UPGRADE"/>
        <s v="MARCUS CENTER - GEN CAPITAL IMPROVEMENTS AMENDMENT 3 – 2027"/>
        <s v="CJF – CONFERENCE ROOM IMPROVEMENTS"/>
        <s v="CJF - SAFE ROOMS RETROFIT"/>
        <s v="CJF - SPECIAL MEDICAL UNIT NEGATIVE PRESSURE ROOMS"/>
        <s v="CJF - JAIL RECORDS AREA REMODEL AND UPDATES"/>
        <s v="CJF IN-PERSON VISITATION"/>
        <s v="LAKEFRONT CAMERAS AND VIDEO ANALYTICS"/>
        <s v="TRAINING ACADEMY - SECURITY IMPROVEMENTS"/>
        <s v="TRAINING ACADEMY - HVAC AND PLUMBING REPLACEMENTS"/>
        <s v="VEHICLE BARRIER SYSTEM"/>
        <s v="CAMERA TOWERS AND TRAILER SYSTEMS"/>
        <s v="TRAINING TRACK (EVOC) – SHERIFF TRAINING ACADEMY"/>
        <s v="TRAINING ACADEMY AND PARKING LOT REPLACEMENT"/>
        <s v="CJF - CAMERA REPLACEMENTS"/>
        <s v="TRAINING ACADEMY - GENERAL INTERIOR REPAIRS AND UPDATES"/>
        <s v="CJF - LIFE DETECTION SENSORS"/>
        <s v="CJF - LIGHT CONTROLS RENOVATION"/>
        <s v="PARKS ADA INVENTORY AND ASSESSMENT"/>
        <s v="MCKINLEY PARKING LOTS - PHASE 3"/>
        <s v="COOL WATERS OVERFLOW PARKING LOT &amp; SERVICE YARD"/>
        <s v="BROWN DEER TENNIS &amp; PICKLEBALL"/>
        <s v="JACOBUS PARK SPRAYGROUND - PLAYGROUND"/>
        <s v="ZABLOCKI PLAYGROUND RECONSTRUCTION"/>
        <s v="GRANT PARK ROADWAY RECONSTRUCTION HAWTHORNE TO PICNIC AREA 5"/>
        <s v="PARKS SOUTH REGION ROOF REPLACEMENTS"/>
        <s v="LAFOLLETTE PARK COURT AND SITE IMPROVEMENTS"/>
        <s v="MCKINLEY MARINA PARKING LOT REPLACEMENT – CENTER SECTION"/>
        <s v="KOPS PARK SPRAYGROUND - PLAYGROUND"/>
        <s v="KK SPORTS CENTER PLAYGROUND REPLACEMENT"/>
        <s v="LITTLE MENOMONEE RIVER TRAIL EXT (COUNTY LINE - GOOD HOPE) "/>
        <s v="CONCRETE STAIR RECONSTRUCTION (VARIOUS PARKS)"/>
        <s v="SHERIDAN PARK BLUFF STABILITY"/>
        <s v="PARKS WADING POOL CONVERSION"/>
        <s v="RR PRKWAY-124TH MORGAN AND RR LINCOLN TO OKLAHOMA-NATIONAL"/>
        <s v="SPORTS COMPLEX MUA"/>
        <s v="NOYES PARK – ROAD, PARKING LOT &amp; WALKWAYS"/>
        <s v="WHITNALL GOLF COURSE IRRIGATION"/>
        <s v="DRETZKA PARK ELIMINATE HIGH VOLTAGE"/>
        <s v="NEW SERVICE BLDG AND SRVC YARD - WASHINGTON PARK"/>
        <s v="WHITNALL CLUBHOUSE HVAC RPLCMNT AND KITCHEN-BATHROOM IMPRVS"/>
        <s v="COOL WATERS HEATERS"/>
        <s v="SCHULZ AQUATIC CENTER – POOL GRATING"/>
        <s v="GREENFIELD PARK – ELIMINATE HIGH VOLTAGE"/>
        <s v="SIMMONS BASEBALL AND SOFTBALL FIELDS LIGHTING"/>
        <s v="SCOUT LAKE PARKING LOT AND PATHS"/>
        <s v="CURRIE PARK REPLACE PARKING LOT AND CART PATH IMPROVEMENTS"/>
        <s v="BENDER PARK-BREAKWATER RECONFIGURATION"/>
        <s v="MITCHELL PARK DOMES REPAIRS"/>
        <s v="LAKE PARK STEEL ARCH BRIDGE"/>
        <s v="BAY VIEW PARK - REVETMENT"/>
        <s v="PLAYGROUND AND SPLASHPAD SURFACING REPLACEMENT"/>
        <s v="COMPREHENSIVE ATHLETIC FIELD PLANNING STUDY"/>
        <s v="LAND RESOURCES-WOOD WASTE RECYCLING FACILITY STUDY + DESIGN"/>
        <s v="MCKINLEY MARINA DOCK AND PEDESTAL REPLACEMENT"/>
        <s v="PARK PATHS - WAHL TO BRADFORD BRIDGE, WAHL TO NEWBERRY"/>
        <s v="COUNTY PARKS LIGHTING AND ELECTRICAL SERVICE CONVERSIONS - PHASE 1"/>
        <s v="MITCHELL BOULEVARD PARK PLAYGROUND RENOVATION"/>
        <s v="BASKETBALL COURT RECONSTRUCTION (VARIOUS PARKS)"/>
        <s v="PARKS RIPARIAN WALLS – INVENTORY AND ASSESSMENT"/>
        <s v="PARKS MAINTENANCE HIGH VOLTAGE SERVICE UPDATE "/>
        <s v="PARK WALKWAY REPLACEMENTS PHASE 1"/>
        <s v="WMC CONDO AGRMNT-BASE CANOPIES AND BIRDCAGE REPAIRS"/>
        <s v="WMC CONDO AGRMNT-EXT PEDESTAL-CONCRETE REPAIR AND REPLACE"/>
        <s v="WMC SAARINEN FREIGHT ELEVATOR"/>
        <s v="ZOO NEW WAREHOUSE"/>
        <s v="ZOO OCEAN CONNECTIONS POOL AREA IMPROVEMENTS"/>
        <s v="WATERMAIN PIPE REPLACEMENT - ZOO GROUNDS"/>
        <s v="NEW CAROUSEL"/>
        <s v="PRIMATE BUILDING - NEW AIR CONDITIONING SYSTEM"/>
        <s v="UNDERGROUND VOLTAGE FEEDER REPLACEMENTS"/>
        <s v="ZOOFARI BUILDING - ROOF AND HVAC REPLACEMENT"/>
        <s v="ZOO – PECK WELCOME CENTER – MECHANICALS REPLACEMENT"/>
        <s v="ZOO - BIG CAT BUILDING - HEATING SYSTEM REPLACEMENT"/>
        <s v="ZOO - APES BUILDING - HVAC SYSTEM MODERNIZATION"/>
        <s v="ZOO – MACAQUE HOLDING AREA – AC UNIT 2 AND AHU UNIT 1"/>
        <s v="ZOO – AVIARY BUILDING – AHU UNIT 3 REPLACEMENT"/>
        <s v="ZOO – SMALL MAMMALS BUILDING DEMOLITION"/>
        <s v="ZOO FRONT ENTRANCE - ADMISSIONS RECONFIGURATION"/>
        <s v="ZOO FRONT ENTRANCE - PARKING LOT 3"/>
        <s v="ZOO - AHC CT SCANNER AND BUILDING IMPROVEMENTS"/>
        <s v="ZOO GROUNDS WI-FI MODERNIZATION"/>
        <m/>
      </sharedItems>
    </cacheField>
    <cacheField name="(1)-Date (M/D/YR) of entries:" numFmtId="0">
      <sharedItems containsBlank="1" containsMixedTypes="1" containsNumber="1" containsInteger="1" minValue="45390" maxValue="46199"/>
    </cacheField>
    <cacheField name="(8)-Department Contact:" numFmtId="0">
      <sharedItems containsBlank="1"/>
    </cacheField>
    <cacheField name="(9)-Contact's Phone:" numFmtId="0">
      <sharedItems containsBlank="1" containsMixedTypes="1" containsNumber="1" containsInteger="1" minValue="4142390560" maxValue="4143050012"/>
    </cacheField>
    <cacheField name="(10)-Contact's Email:" numFmtId="0">
      <sharedItems containsBlank="1"/>
    </cacheField>
    <cacheField name="(11)-Sub-Project Need(s) and Problem Statement: (NOTE-The description you provide below is included in the Budget Narrative's &quot;Need&quot; Section)" numFmtId="0">
      <sharedItems containsBlank="1" count="155" longText="1">
        <s v="*EXAMPLE:  The County Courthouse roof was last replaced in 1994.  The life expectancy of the roof is approximately 20 years.  The current age of the roof is 30 years, and is approximately 10 years beyond its uselife.  Based on a 2023 facility inspection, the roof has multiple leaks in several sections affecting the top floors of the Courts area.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approximately 90% of the roofing surface.  _x000a__x000a_The County Courts area (affected by the water leakage) provide critical family court services to the public (a core Courts service/function).  There have been approximately 10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Courts ability to effectively carry out this core service/function."/>
        <s v="The 2024 Adopted Budget (Amendment 39) directed Department of Administrative Serviced (DAS) to explore opportunities to terminate the County’s ongoing operational and capital support for the Charles Allis Art Museum building (CA building). In May 2024, the DAS provided an informational report, File No. 24-470, on the CA and the Villa Terrace Decorative Arts Museum (VT building)., with a recommendation to pursue a Request for Information (RFI) to seek solutions for the two museums that reduced or eliminated the County’s operational and capital support of the museums.  An RFI was completed, and the results presented to the Milwaukee County (County) Board of Supervisors (County Board) in September 2024 in action report File No. 24-767, which was adopted by the County Board and authorized DAS to pursue negotiations with the Charles Allis and Villa Terrace Museums, Inc. (CAVT) and Friends of Villa Terrace Decorative Arts Museum, Ltd. (FOVT) with the goal of reducing or eliminating the capital and operational support the County provides to the CA and VT buildings._x000a_ _x000a_Adopted County Board file #24-940 authorized the DAS to enter into agreements with both organizations based on the Term Sheet attached to the File. The Term Sheet provides for the transfer the buildings to the CAVT and the FOVT pursuant to each organization meeting specific requirements. As outlined in the resulting Agreements, the County provides operational and capital dollars to CAVT and FOVT, with required reporting and additional obligations, to allow for the successful transition of the buildings to each organization. _x000a_ _x000a_As it relates to the FOVT (for the VT building), the County provides an annual capital contribution of $400,000 in 2026, $400,000 in 2027, and $400,000 in 2028 (the “County Contribution”) to address deferred maintenance needs at VT building._x000a_ _x000a_This capital project addresses the 2027 County capital contribution of $400,000 for the VT building."/>
        <s v="The 2024 Adopted Budget (Amendment 39) directed Department of Administrative Serviced (DAS) to explore opportunities to terminate the County’s ongoing operational and capital support for the Charles Allis Art Museum building (CA building). In May 2024, the DAS provided an informational report, File No. 24-470, on the CA and the Villa Terrace Decorative Arts Museum (VT building)., with a recommendation to pursue a Request for Information (RFI) to seek solutions for the two museums that reduced or eliminated the County’s operational and capital support of the museums.  An RFI was completed, and the results presented to the Milwaukee County (County) Board of Supervisors (County Board) in September 2024 in action report File No. 24-767, which was adopted by the County Board and authorized DAS to pursue negotiations with the Charles Allis and Villa Terrace Museums, Inc. (CAVT) and Friends of Villa Terrace Decorative Arts Museum, Ltd. (FOVT) with the goal of reducing or eliminating the capital and operational support the County provides to the CA and VT buildings._x000a_ _x000a_Adopted County Board file #24-940 authorizes the DAS to enter into agreements with both organizations based on the Term Sheet attached to the File. The Term Sheet provide for the transfer of the buildings to the CAVT and the FOVT pursuant to each organization meeting specific requirements. As outlined in the resulting Agreements, the County provides operational and capital dollars to CAVT and FOVT, with required reporting and additional obligations, to allow for the successful transition of the buildings to each organization. _x000a_ _x000a_Pursuant to agreement authority (referenced in #24-940), the CAVT recieves two annual County capital contributions of $250,000 in 2026 and $250,000 in 2027 (the “County Contribution”) to address deferred maintenance needs at the Charles Allis Art Museum._x000a_ _x000a_This capital project addresses the 2027 County capital contribution of $250,000 for the CA building."/>
        <s v="The Community Reintegration Center's (CRC) emergency generator, a Kohler Model 750 ROZD Diesel fueled generator set rated at 750 KW 938 KVA at .8 PF 277/480 VAC 3 phase 4 wire 1127 amps 60hz, was installed in 1997.  The life expectancy of the generator is approximately 20 years, and the generator is over 7 years beyond its useful life.  On August 28, 2025, during the course of conducting a routine generator test, the motor ran erratically.  Attempts to turn off the generator using both the control stop and the emergency stop failed causing the generator to continue running subsequently causing a catastrophic mechanical failure.  Due to the nature of the CRC the facility, it needs to have a functioning generator should power ever go out._x000a__x000a_This was a 2026 emergency project submitted outside of the annual capital request process (which ended 7/15/25) and occurred after the final Capital Improvement Committee meeting (8/19/2025).  It was funded as part of the 2026 Adopted Capital Budget. _x000a__x000a_During the design and installation, it was discovered that a new placement area for the generator was needed as well as a new emergency connector box (to connect an emergency temporary generator if needed).  This project will provide funding for emergency box scope of work."/>
        <s v="The concrete floor slab in the Building Link between the Boiler House and Main Facility is deteriorating, with localized failures and broader areas in poor condition. A cost-conscious repair approach (partial replacement and targeted repairs) can extend its service life but will require ongoing maintenance and monitoring due to continued exposure to moisture and chlorides, which may accelerate future deterioration. A more durable solutions is consider a full replacement for longer-term reliability._x000a__x000a_The two-story Building Link connecting the Milwaukee County Community Reintegration Center main facility and Boiler House lacks complete and consistent historical documentation, particularly for portions constructed or modified after the original 1946 drawings. As a result, there was uncertainty regarding as-built conditions, structural configuration, and modifications, especially on the east side and upper portions which complicated an accurate assessment of the existing structural slab, framing system, and associated building elements. As a result a professional engineer provided expert observations and recommendations including photos and probable cost estimates."/>
        <s v="An evaluation was completed to determine the best approach for replacing two aging 380-ton chillers and associated pumps. The decision is between installing new equipment in the existing sub-basement or constructing a new outdoor enclosure (garage) to house the system. Each option was assessed for cost, constructability, long-term performance, maintenance, and impact on staff working conditions._x000a__x000a_Both options require demolition of the existing equipment, which will be removed in sections due to its original installation. While the chillers have received targeted repairs and upgrades over time, key components are reaching the end of their useful life, making full replacement the most reliable long-term solution._x000a__x000a_Installing new equipment in the current location minimizes new construction but maintains challenges related to access, maintenance, and working conditions. Building a new exterior enclosure would improve accessibility, maintenance efficiency, and staff environment, but requires additional upfront investment. The 2022 Adopted Capital Budget included Design and Construction funding of $959,853 for this project.  The 2027 additional funding is required in order to address both chillers.  This analysis provides a clear basis for selecting the most cost-effective and sustainable option, balancing lifecycle cost, operational reliability, and workforce considerations._x000a__x000a_While several major components of the existing chillers have been repaired or replaced over time—including compressor renewals (2015), a compressor replacement (2018), control panel upgrades (2016), and starter refreshes (2021)—the compressors themselves are relatively new (4–7 years old). Based on manufacturer guidance, significant compressor upgrades would not typically be anticipated until approximately 2030–2033, barring unexpected failures. Additional HVAC system improvements at the facility include AHU and VAV box upgrades (2013) and earlier replacements of supporting components such as exhaust fans, steam condensate pumps, and HVAC motors (2004)."/>
        <s v="The Powerhouse at the CRC was built in 1947.  There are five windows that are 8ft wide by 12ft high, eight windows that are 5ft wide by 12ft high, and 1 window that is 4ft wide by 8 ft high.  These structural windows are original to the building and are beyond their useful life.  Some of the windows are starting to separate from the building which could cause structural issues to the building.  This project should include replacing the windows with standard sizes and blocking up the rest of the area since such large windows are no longer needed.  "/>
        <s v="Community Reintegration Center (CRC) Roof Replacement Project: (The 600 &amp; 400 Bed Dormitory Building roofs, covering approximately 120,100 square feet in total, were constructed in 1997 with an expected lifespan of 25 years)_x000a__x000a_The roofs of the 600 &amp; 400 Bed Dormitory Buildings located at the Community Reintegration Center (CRC) have reached the end of their 25-year lifespan, leading to significant deterioration and ongoing structural issues. Multiple leaks across various sections have resulted in interior damage, and temporary repairs have proven insufficient. The expansion joint covers, crucial for structural integrity, are damaged, rusting, or missing, further exacerbating the deterioration. With continued degradation posing risks to the building's functionality and safety, a full roof replacement is necessary to maintain the long-term integrity of the facility._x000a__x000a_Constructed in 1997, the roofs of the 600 &amp; 400 Bed Dormitory Buildings at the CRC have surpassed their expected lifespan and now exhibit widespread failures in vent, base, corner, and curb flashing. These deficiencies have led to persistent leaks, impacting interior walls and ceiling tiles. Despite maintenance efforts, the roofing surface remains in a critically deteriorated condition. Additionally, damaged or missing expansion joint covers have compromised the facility’s ability to accommodate structural movement. Given the proven inadequacy of temporary repairs, a comprehensive roof replacement is required to prevent further damage and ensure the continued operation of the CRC.  Scope includes a structural evaluation of the roof capacity for a potential solar array as recommend in the 2024 Milwaukee County Solar Feasibility Study."/>
        <s v="Due to the increased number of serious cases being heard at the Vel Phillips Juvenile Justice Facility there has been an increase in safety risks as there is not a secure courtroom. The courtrooms are small and do not provide a (security) divide for the respective parties. Certain cases are also statutorily open to the public and media and the current courtrooms cannot appropriately accommodate these requirements. There has been an increase in safety and security incidents that have occurred in the courtrooms due to the inadequate space. The cases require more deputies to staff the cases and also be available to respond if/when an incident occurs. Without a secure courtroom, cases are being heard downtown in a secure courtroom which creates additional security and staffing concerns due to transportation. It also consumes more court resources and may slow down case processing to determine courtroom and calendar availability. Or, if the case is heard at Childrens Court additional staff are pulled form other assignments or are on call for any issues. Although not mandated, these areas should comply with Wisconsin Supreme Court Rule (SCR) 68, which outlines requirements for courtrooms (size, security, entrances, access, work stations, etc.). This project will help to bring these areas up to current standards reflected in SCR 68."/>
        <s v="In 2015, Milwaukee County (County) and its municipalities entered joint agreements to reduce election programming costs, pool resources, and centralize programming under the Milwaukee County Election Commission. Centralization lowered costs, eased disputes, and standardized equipment, programming, ballot appearance, results reporting, and safeguarding of records and data. The 2015 Adopted Capital Budget appropriated $1,845,000 for new election systems and equipment._x000a__x000a_This multi-year project will replace aging election equipment and modernize County voting systems for the federal Election Assistance Commission’s (EAC) VVSG 2.0. Upgrading will let the County and municipalities retire obsolete technology, enhancing security, accessibility, efficiency, transparency, and compliance. Beginning the replacement in 2027 will keep elections secure, accessible, and efficient as we enter the 2028 Presidential cycle and strengthen public confidence in the democratic process._x000a__x000a_Election Equipment Modernization Multi-Year Plan:_x000a_• 2027 – Phase out DS200 tabulators; purchase DS300 devices._x000a_• 2027 – Upgrade election management software, Electionware (v6070 to v6511)._x000a_• 2027 – Vendor to provide free software/firmware upgrades for ExpressVote machines._x000a_• 2029 – Replace ExpressVote 2.0 (accessible ballot-marking devices) with ExpressVote 3.0 (398 machines; est. $2,070,000), including peripherals, implementation, installation, 1-year warranties, training, and support._x000a_• 2029/2030 – Continue use of high-speed tabulators by Milwaukee, West Allis, and Wauwatosa until full replacement is required._x000a_• 2030 – Complete full implementation and VVSG 2.0 compliance."/>
        <s v="The Vel Phillips facility lacks complete documentation and verification of its fire and life safety systems, including fire and smoke control functions.  Critical components—such as fire dampers, smoke dampers, fire zoning, air handling units (AHUs), fire-rated assemblies, and fire alarm systems—have not been comprehensively inspected, tested, or updated to meet current code requirements and operational standards._x000a_As a result, the condition and reliability of these systems remain uncertain, creating an elevated risk that they may not perform as intended during an emergency and represents a serious life safety concern for building occupants, including employees, tenants, and members of the public.  A failure of fire containment, detection, or evacuation systems could lead to delayed emergency response, increased property damage, and potential loss of life.  Additionally, incomplete or outdated system documentation and lack of integration with the Building Automation System (BAS) further limit the County’s ability to effectively monitor, manage, and maintain these systems._x000a__x000a_Addressing these deficiencies requires a coordinated capital investment to conduct a full system assessment, complete necessary repairs or replacements, produce stamped engineered drawings, and implement a comprehensive functional testing program.  This effort must also include establishing a standardized template for future inspections and ensuring compatibility with existing building systems._x000a__x000a_Failure to act will prolong exposure to life safety risks, potential regulatory non-compliance, and increased long-term costs associated with deferred maintenance and emergency repairs.  Investment in these systems is essential to ensure safe, functional, and code-compliant facilities that meet the needs of occupants and support Milwaukee County’s commitment to responsible building stewardship."/>
        <s v="The Automatic Transfer Switches (ATS) serving the CJF facility have exceeded their expected service life and require replacement to maintain reliable emergency power operations. ATS equipment is a critical component of the building’s electrical infrastructure, responsible for automatically transferring electrical loads from the normal utility source to emergency generator power during a power outage._x000a__x000a_These transfer switches support essential building systems including elevators, UPS systems, and other life-safety equipment. Reliable operation of this equipment is necessary to ensure safe building evacuation, maintain critical operations, and support emergency response during power disruptions._x000a__x000a_The typical life expectancy of an Automatic Transfer Switch is approximately 30 years. The existing units were installed when the CJF building was constructed in 1992 and are now more than 34 years old, exceeding their recommended operational lifespan. As equipment ages, the likelihood of mechanical failure, delayed transfer, or inability to transfer to emergency power increases. Failure of the ATS during a utility outage could prevent emergency power from reaching critical systems, creating a significant life-safety risk and operational disruption._x000a__x000a_Funding is requested to replace the existing ATS units with modern equipment that meets current electrical standards and reliability expectations. Newer models offer improved safety features, enhanced system monitoring, greater reliability, and better compatibility with modern emergency power systems. Replacement will reduce the risk of failure, ensure continued compliance with life-safety requirements, and support dependable operation of critical building infrastructure._x000a__x000a_Investing in replacement now is a proactive measure to mitigate risk, maintain safe building operations, and ensure the CJF facility continues to meet emergency power reliability standards._x000a__x000a_Replacing the existing ATS units with modern equipment would improve reliability and ensure continued support for emergency power distribution. Newer models also offer enhanced safety features, improved energy efficiency, and better compatibility with modern electrical systems."/>
        <s v="The Vel Phillips facility operates 24/7, making a reliable building automation system (BAS) and HVAC controls critical to maintaining safe and comfortable conditions. However, the building’s 20–25-year-old control system has exceeded its useful life and no longer functions effectively due to outdated, unsupported technology. As a result, more than half of the facility is forced to operate at full capacity because control components cannot communicate properly, leading to poor temperature regulation, significant energy inefficiency, and increased operating costs._x000a__x000a_The existing controllers run on Windows Embedded Standard (WES) 2009, which reached end-of-support in 2019. This prevents system upgrades and significantly increases the risk of system failure. A new controls system, currently in design for 2026, is essential to restoring full HVAC functionality, improving energy performance, and enabling future modernization._x000a__x000a_In addition, critical control components—including dampers, pumps, and smoke dampers—are deteriorated or nonfunctional due to aging controls infrastructure. These conditions create safety concerns and increase maintenance demands. The building also experiences significant temperature inconsistencies, particularly in perimeter zones._x000a__x000a_Comprehensive BAS and controls upgrades—including modernized control systems, replacement of failing control components, and improved perimeter temperature control—are necessary to enhance reliability, ensure safety, reduce long-term operating costs, and maintain a stable and comfortable environment for occupants."/>
        <s v="The plumbing infrastructure at the Vel Phillips Facility, including showers, faucets, and flush valves, is over 30 years old. These outdated fixtures are prone to failure, difficult to maintain, and costly to repair due to limited availability of replacement parts._x000a__x000a_The domestic hot water system is currently maintained at approximately 110°F, a temperature range that can support the growth of Legionella bacteria, creating a potential health and safety risk for staff and building occupants. Operating a hot water system under conditions conducive to bacterial growth presents a liability concern for the facility. Current industry guidance and best practices emphasize maintaining hot water systems and controls that minimize conditions favorable to Legionella proliferation, ensuring safe water delivery and reducing facility risk._x000a__x000a_Upgrading to a modern water fixture control system and engaging a licensed Plumbing Engineer to evaluate and optimize the domestic hot water system—including circulation, mixing valves, and overall design—will improve operational efficiency, enhance water safety, reduce maintenance and utility costs, and provide reliable, consistent service. This project is necessary to safeguard public health, reduce facility risk, and strengthen overall operational performance and efficiency."/>
        <s v="The current exterior finish has exceeded its useful life expectancy and is showing significant deterioration. As a result, weather infiltration and intrusion by local wildlife are beginning to impact the building envelope. These conditions compromise the building’s energy efficiency, structural protection, and overall functionality._x000a__x000a_The proposed project will remove the deteriorated siding and replace it with modern engineered exterior siding systems designed to provide improved durability, weather resistance, and thermal performance. The existing stone siding will remain in place, while all other siding will be removed and replaced. New siding materials will better seal the building envelope, preventing wildlife intrusion and reducing air infiltration. These improvements will enhance insulation performance, maintain more consistent interior temperatures, and improve occupant comfort while reducing energy consumption and operating costs._x000a__x000a_Project scope includes removal and replacement of non-stone exterior siding with engineered siding materials, installation of new insulation and sheathing in areas where siding is removed, and replacement of soffit and fascia. Exposed gable beams will be wrapped in aluminum to improve weather protection and reduce ongoing maintenance requirements. The project also includes replacement of the greenhouse glazing located on the south side of the building._x000a__x000a_These improvements will restore the integrity of the building envelope, extend the service life of the facility, improve energy efficiency, and ensure a safe and functional environment for our vulnerable senior occupants._x000a_"/>
        <s v="Windows and doors at the Washington Senior Center have deteriorated due to rotting framing, causing portions of the systems to sink vertically and create large gaps at the tops of the assemblies. These openings allow insects, dust, pollen, and outside air to enter the building, posing health risks to the facility’s high-risk, elderly occupants who are particularly vulnerable to respiratory irritants and temperature fluctuations._x000a__x000a_The failing window and door systems also contribute to significant air infiltration, increasing the demand on the building’s HVAC system. At times, the system cannot keep up with heating and cooling demands, resulting in inconsistent indoor temperatures that can negatively affect the comfort and well-being of elderly residents._x000a__x000a_Facilities Management Division (FMD) staff have previously attempted to repair broken windows and address the gaps. However, investigations determined that the aluminum-clad wooden window trim traps moisture, leading to ongoing deterioration and rot within the framing. Attempts to seal the gaps with caulking have been ineffective, as the openings have continued to expand beyond what caulking can reasonably address._x000a__x000a_This project will replace the deteriorated window and door systems with modern, durable assemblies that restore the integrity of the building envelope. The replacement will reduce air infiltration, improve indoor air quality, and enhance comfort and safety for the vulnerable elderly occupants. Additionally, the project will reduce strain on the HVAC system, improve energy efficiency, and lower utility costs, ensuring a safer and more functional environment for all building residents."/>
        <s v="The existing univents at the Clinton Rose Senior Center have exceeded their expected service life and are experiencing frequent failures due to obsolete and deteriorating components. Warped dampers no longer seal properly, reducing airflow control and overall system efficiency. In addition, the cabinet heaters are corroded and structurally compromised, creating potential safety and reliability concerns for building operations._x000a__x000a_Upgrading the equipment will reduce strain on the building’s HVAC infrastructure, improve reliability, and enhance indoor environmental quality for occupants. Any new units should also be integrated into the building’s networked control system to allow for centralized monitoring, improved operational control, and better energy management._x000a__x000a_Overall, this capital improvement will address aging infrastructure, improve safety and comfort for senior center users, and support more efficient long-term building operations._x000a__x000a__x000a__x000a__x000a__x000a_The Office of Strategy, Budget, and Performance and the Office of the Comptroller are authorized to perform and administrative appropriation transfer to reallocate remaining budget authority from capital project WS0152 - Clinton Rose Senior Center Chiller to capital project WS0162 - Sr Centers - Clinton Rose Senior Center HVAC."/>
        <s v="The Senior Centers in Milwaukee County serve as critical community hubs for aging adults, providing nutritious meals, social engagement, educational programs, fitness, and recreational opportunities. These centers also function as protective facilities, including designated cooling centers during extreme heat events, ensuring the safety and well-being of our senior population._x000a__x000a_Currently, Clinton Rose, Washington, and Wilson Senior Centers lack backup power systems. In the event of localized electrical issues—such as brownouts—or severe weather that impacts the electrical grid, these centers face the risk of service interruptions. Such disruptions could significantly compromise access to meals, social support, and life-sustaining services for older adults who depend on these facilities._x000a__x000a_To ensure continuity of operations and safeguard Milwaukee County’s aging population, we request to install reliable backup power systems at Clinton Rose, Washington, and Wilson Senior Centers. This investment will enhance community resilience, protect vulnerable residents during power outages, and maintain uninterrupted access to essential senior services._x000a__x000a_Note: McGovern and Kelly Senior Centers are outside the scope of this request."/>
        <s v="This project provides security camera systems and exterior security lighting enhancements at Clinton Rose Senior Center. Providing these systems will improve building safety, protect County assets (including the new ~$4 million ARPA funds), and provide modern monitoring and access control capabilities. _x000a__x000a_A comprehensive security assessment has been completed during the design phase to determine final equipment types, quantities, and locations. Based on current planning assumptions, the project will include installation of select intruction detection devices, CCTV surveillance systems and exterior lighting improvements. In 2026 electronic access control card readers are to be installed at the front entrance, side etrance, and the IT room._x000a__x000a_Video surveillance systems will include cameras positioned to monitor building exteriors, monitoring stations, viewing equipment, and on-site storage for video recordings. Exterior lighting will be installed or replaced as needed to support safe site conditions and effective camera visibility. Access control systems will include card readers and associated hardware to control building entry points._x000a__x000a_McGovern. Kelly, Washington, and Wilson Senior Centers are outside the scope of this request. Washington and Wilson may be an out year separate request. _x000a_"/>
        <s v="The primary need for this project is the replacement of obsolete fire alarm systems at three Milwaukee County senior centers: Clinton Rose, Wilson Park and Washington Park Senior Centers.  Existing systems have exceeded their useful life and may not reliably communicate alarm conditions throughout the buildings or to emergency monitoring services._x000a__x000a_The severity of this issue is high, as unreliable fire alarm systems pose a direct life safety risk to occupants, particularly older adults who may require additional time and assistance during an emergency.  Failure or delay in alarm notification could result in increased risk of injury, loss of life, and property damage.  The absence of fire suppression in higher-risk areas further increases the potential for fire escalation._x000a_This project supports compliance with applicable fire and life safety codes, including NFPA standards and state/local regulations.  Upgrading these systems fulfills the department’s core function of providing safe, accessible facilities and ensures continuity of essential senior services while reducing liability and risk of service disruption._x000a__x000a_The scope of work includes construction and installation to upgrade the obsolete fire protection system for three senior centers._x000a__x000a_McGovern and Kelly Senior Centers are outside the scope of this request._x000a_"/>
        <s v="The existing chiller is approximately 30 years old and has exceeded its expected useful life of 20 years. Due to the age of the equipment and declining reliability, Department of Administration – Facilities Management Division staff have increased the maintenance frequency in order to keep the unit operational. Despite these efforts, the risk of system failure continues to increase._x000a__x000a_In addition, replacement parts for the existing chiller are becoming increasingly difficult to obtain as many components have been discontinued by the manufacturer. This has resulted in longer repair times, increased maintenance costs, and greater vulnerability to extended system outages._x000a__x000a_Failure of the chiller would significantly impact building operations by eliminating the facility’s ability to provide adequate cooling for our aging occupants and critical building systems. Replacing the existing unit will improve system reliability, reduce ongoing maintenance costs, and ensure continued operation of the facility’s cooling infrastructure._x000a__x000a_For these reasons, replacement of the aging chiller is recommended as a capital investment to maintain reliable building operations and prevent unplanned service disruptions."/>
        <s v="The Facilities Management West property at 10930 was acquired by the County in 2013 and the parking lot has not been updated or rehabilitated since that time.  Facilities Management Division (FMD) has tried the installation of small hot-mix asphalt patches to address localized failures._x000a__x000a_Due to environmental conditions related to contamination from the previous property owner, state regulations require the County to maintain the existing parking lot as an impermeable cap over the contained area.  Maintaining the integrity of the paved surface is therefore necessary to remain compliant with environmental requirements._x000a__x000a_The parking lot is now beyond its useful service life.  The pavement has deteriorated significantly, creating uneven surfaces and trip hazards for staff and visitors.  Multiple sections have failed, resulting in standing water and areas that freeze during winter months.  These conditions present safety risks and make portions of the lot unusable for parking._x000a__x000a_Given the current condition and regulatory requirements, full reconstruction of the parking lot is necessary to restore safe operations and maintain the required environmental cap."/>
        <s v="The CJF POD Refurbishment Program is a phased facility maintenance initiative designed to restore safe, sanitary, and fully operational conditions within the CJF housing units. Due to high daily occupancy and continuous use, these units experience significant wear on interior finishes, mechanical systems, and critical infrastructure components. Routine inspections conducted by the Wisconsin Department of Corrections (DOC), along with internal facility assessments, have identified several maintenance concerns that require proactive corrective action per DOC 350.  CJF housing units currently exhibit signs of deterioration that impact sanitation, infrastructure reliability, and long-term operational efficiency. Key issues include worn flooring and shower surfaces, accumulation of dust and debris in ventilation ductwork, aging plumbing components, and inconsistent HVAC performance affecting ventilation and temperature control. Additionally, electrical systems, lighting fixtures, and locking mechanisms require preventive maintenance and modernization._x000a__x000a_These conditions are typical for high-use correctional facilities but require structured refurbishment to maintain compliance with facility standards and ensure safe living and working environments for both inmates and staff.  Without a structured refurbishment program, the facility faces increasing risks including:_x000a_ - Increased equipment and infrastructure failures_x000a_ - Disruptions to daily operations_x000a_ - Escalating long-term repair costs_x000a_ - Potential regulatory compliance concerns_x000a_ - Increased safety risks for staff and inmates_x000a__x000a_Addressing these issues proactively will reduce future repair costs while maintaining facility reliability and operational continuity. The refurbishment program will be implemented in a phased approach, allowing housing PODs to be taken offline for maintenance while maintaining overall capacity. Work will be coordinated between maintenance staff and specialized contractors to ensure efficient completion during scheduled POD shutdowns. This program is a proactive investment in sustaining the operational integrity and safety of the CJF facility."/>
        <s v="The facility was constructed in three phases. The original south section was built in 1967, followed by a northern addition in 1970, and a second northern addition completed in 1973. Milwaukee County acquired the building around 2012._x000a__x000a_The roof at Facilities West (Lapham) has reached the end of its useful life. During weather events in February 2023, including ice and rain, the roof experienced significant leaks that caused damage to interior finishes and furniture. This disruption impacted tenant operations—including those of the Milwaukee County Department of Transportation—for nearly one month._x000a__x000a_The Milwaukee County Historical Society (MCHS), founded in 1935, is dedicated to collecting, preserving, and sharing the history of Milwaukee County. Currently, MCHS leases the majority of the Facilities West (Lapham) building for storage purposes, supporting its mission to safeguard historical materials and collections._x000a__x000a_Given the age of the existing roof and the risk it poses to both tenant operations and the preservation of historical materials, replacement is necessary.  Installation of a new energy-efficient roofing system with a 20–30 year lifecycle is recommended to ensure long-term performance, protect building contents, and minimize future operational disruptions."/>
        <s v="This project funds the demolition and site cleanup of the Lawrence P. Kelly Senior Center in Cudahy. To maximize existing assets, the building footprint will be cleared while the current parking lot remains in place. This transition coincides with the relocation of senior services to the modern Heritage Building on the former Bucyrus-Erie campus._x000a__x000a_The Kelly Senior Center has reached the end of its functional lifespan. A detailed facility audit revealed that the structure no longer aligns with current safety and operational standards. To maintain the building in its current state, an estimated $2.5 million investment would be required to address:_x000a__x000a_Infrastructure: Full HVAC and electrical system renewals._x000a_Safety: Modernization of fire and life-safety alarms._x000a_Integrity: Roof regrading, window/door replacements, and flooring remediation."/>
        <s v="Complete demolition and cleanup of the McGovern Senior Center Building - Parking lot to remain._x000a__x000a_The existing McGovern Senior Center building has reached the end of its useful life and no longer meets current safety and operational standards. The structure presents ongoing maintenance challenges and potential environmental and health risks due to the presence of hazardous mold._x000a__x000a_Continued use or deferred action increases liability exposure, operational inefficiencies, and costs associated with emergency repairs and maintenance."/>
        <s v="Public-facing transaction areas in the Criminal Justice Facility (CJF) currently lack consistent safety and security features, creating risks for staff and the public.  Many locations do not have adequate barriers, access controls, or emergency systems, leaving employees vulnerable during interactions with individuals who may be experiencing heightened stress or navigating sensitive situations._x000a__x000a_This project proposes standardized safety upgrades across high-risk service points, including installation of partitions, secure doors, reinforced transaction openings, panic buttons, and electronic access controls._x000a__x000a_These improvements are necessary to enhance workplace safety, establish consistent security standards, and reduce the County’s liability exposure._x000a__x000a_Scope includes:_x000a_-CJF Room 110 (District Attorney Central Reception)_x000a_-CJF Room 102 (Sensitive Crimes Unit)"/>
        <s v="The Courthouse Air Handling Unit (AHU) fan wall systems are currently operating at an estimated 40,000 CFMs below required capacity, resulting in insufficient airflow throughout the building. This deficiency is causing inconsistent temperature control, poor ventilation, and reduced occupant comfort._x000a__x000a_The existing fan wall components are also experiencing ongoing mechanical failures, leading to increased maintenance demands and rising operational costs. These repeated failures place strain on the operating budget and reduce overall system reliability._x000a__x000a_In addition, anticipated increased occupancy due to the relocation of personnel from the Safety Building will further exacerbate the current airflow deficiencies and system performance issues._x000a__x000a_If not addressed, these conditions will continue to result in:_x000a_     -Uncomfortable and poorly ventilated spaces_x000a_     -Increased frequency of maintenance work orders and reactive repairs_x000a_     -Escalating operating and maintenance costs_x000a_     -Greater risk of significant system failures and potential service disruptions_x000a__x000a_This project is needed to evaluate, redesign, and replace the fan wall systems to restore proper airflow, improve system reliability, and ensure the HVAC system can meet current and future building demands."/>
        <s v="The Mitchell Park sanitary lift station located at Mitchell Park was installed in the 1950s, was upgraded in 1996, and has reached the end of its serviceable life.  The typical useful life is 30 years. The Department of Parks, Recreation and Culture has identified the lift station as needing replacement due to an aging electrical feed and discharge pipng, which is the original piping.  The associated clay sewers from the pavilion and pool building are cracked and there lots tree roots and groundwater infiltrairon in the ejector pit.  Staff has also experience issues with the pumps and check valves.  The lift station should be replaced prior to failure to avoid a discontinuation of sanitary services and the closure of facilities and potential loss of revenue.  This project includes replacement of the force main."/>
        <s v="In August 2004, the County received a Notice of Violation/Notice of Claim from the WDNR stating that they believed Milwaukee County to be in violation of the general permit for “Bypasses or Overflows from Sewage Collection Systems (WI-0047341-03).  In January 2005 ,the County (as one of 28 defendants) received a proposed stipulated settlement from the State Attorney General’s office requiring specific actions from the defendants.  As a member of the MMSD-Technical Advisory Team (TAT), the County worked with representatives from the other communities to create a stipulated settlement agreement (agreement) that was issued in 2006.  The agreement directed municipalities to improve the condition of their sanitary sewer facilities in order to minimize the inflow and infiltration of clear water into the sanitary sewer system. A reduction of clear water in the system reduces the volume of sewage that needs to be treated and reduces the possibility of sewer backups and overflows.  _x000a__x000a_The agreement requires continued evaluation and inspection of the sanitary sewer manholes on a five-year cycle. To support this effort, approximately 10% of the sanitary sewer pipes and 20% of the sanitary sewer manholes are inspected annually._x000a__x000a_Even after the condition of the County's sanitary sewer facilities had been elevated to an acceptable condition, the stipulated agreement with the DOJ &amp; WDNR requires continued evaluation/inspection of the sanitary sewer system every 5 years. This includes inspection of manholes, lift stations and televising sanitary sewer pipes, which may identify additional sanitary system pipe rehabilitation needs.   Deficiencies in the sanitary sewer system are required to be corrected within 18 months from when they are identified per NR 208 and the WPDES permit."/>
        <s v="Public-facing transaction areas in the Courthouse currently lack consistent safety and security features, creating risks for staff and the public.  Many locations do not have adequate barriers, access controls, or emergency systems, leaving employees vulnerable during interactions with individuals who may be experiencing heightened stress or navigating sensitive situations._x000a__x000a_This project proposes standardized safety upgrades across high-risk service points, including installation of partitions, secure doors, reinforced transaction openings, panic buttons, and electronic access controls._x000a__x000a_These improvements are necessary to enhance workplace safety, establish consistent security standards, and reduce the County’s liability exposure._x000a__x000a_Scope includes:_x000a_-Courthouse 105 (County Clerk)_x000a_-Courthouse 102 (Treasurer)"/>
        <s v="Functional smoke compartments and a properly operating smoke evacuation system are critical, building code–mandated life safety components at the Milwaukee County Criminal Justice Facility (CJF). A comprehensive study conducted in 2024 identified several potential deficiencies, including concerns with the physical integrity of smoke compartment barriers and the need for additional testing of the smoke evacuation system._x000a__x000a_A follow-up evaluation of the smoke compartment barriers was completed in 2026, resulting in documented repair requirements and the development of construction documents._x000a__x000a_2027 Project Funding:_x000a_Provide construction funding to patch and seal penetrations and breaches in smoke compartment ceilings, walls, and door openings. Conduct testing and balancing of the smoke evacuation system both prior to and following completion of repairs to establish baseline performance and verify system functionality._x000a__x000a_2028 Project Funding:_x000a_Provide design and construction funding to address any deficiencies in the HVAC and fire alarm systems identified during the 2027 testing and balancing process."/>
        <s v="Milwaukee County sponsors recreational activities designed for people with disabilities at two facilities located in County Parks in South Milwaukee and Wauwatosa known as the Wil-O-Way Recreation Centers. These programs operate during the spring, summer, and fall seasons, and Wil-O-Way Grant also hosts a six-week youth summer camp that provides valuable respite for families of children with disabilities._x000a__x000a_The Wil-O-Way Underwood facility currently includes a wading pool that uses a diatomaceous earth filtration system. This system requires dedicated staff to operate and maintain, including monitoring water quality and ensuring user safety. In addition, diatomaceous earth poses potential respiratory health risks if inhaled, requiring strict handling procedures and personal protective equipment._x000a__x000a_The existing wading pool also presents accessibility and usability challenges. The area provides minimal shade, creating health concerns for users with limited mobility or those taking medications that require reduced sun exposure. Furthermore, individuals with physical disabilities cannot independently access or fully participate in the pool experience, as they must be physically assisted into the water and remain largely immobile once inside._x000a__x000a_To address these concerns, the Office for Persons with Disabilities (OPD) has developed a fully accessible, lower-maintenance splash pad design to replace the existing wading pool. The splash pad is designed for inclusive use, allowing individuals of all abilities to independently activate and engage with water features._x000a__x000a_The design incorporates a “flow-through” system, where potable water is sprayed and drained directly into the storm sewer. This eliminates the need for filtration systems, reduces operational complexity, and removes the health risks associated with diatomaceous earth. It also allows the splash pad to be activated on demand, ensuring availability during the more than 50 community events hosted annually at Wil-O-Way Underwood._x000a__x000a_Design for the project is now complete. Milwaukee County previously allocated $31,000 in the 2024 Adopted Capital Budget for design, and construction documents are finalized. The project is ready to proceed immediately upon receipt of construction funding._x000a__x000a_Funding is now requested to support construction of the Wil-O-Way Underwood accessible splash pad, advancing Milwaukee County’s commitment to equitable, inclusive, and safe recreational opportunities for individuals with disabilities."/>
        <s v="This project is to move the on-premise deployment of OnBase to the cloud or software as a service (SaaS).  OnBase is a mission critical, 24x7x365 application for the Public Safety departments.  Recent outages with our vendor hosted data center have raised the priority of this initiative.  Moving to a SaaS model would allow the County decommission 12 to 14 servers and will decrease server and database related costs associated with maintaining the environment and associated IMSD staff time.  The cost savings from deprecating the servers will be about $72,000 annually._x000a__x000a_This project will reduce the resources need to maintain the software by making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OnBase solutions as they are available and keep the software platform current to ensure IT security."/>
        <s v="Milwaukee County's technology equipment (e.g., laptops, desktops, tablets, network devices, AV equipment, etc.) has end of life / end of support dates from vendors.  In order to maintain good operations, vendor support, and a secure environment, these pieces of equipment need regular lifecycle / replacement._x000a__x000a_DAS-IMSD is responsible for managing the County's IT infrastructure for various departments, computers, switches, routers, access points, and other hardware components. DAS-IMSD faces major challenges in managing the lifecycle of the County's aging IT components._x000a__x000a_Funding IT lifecycle management resolves several problems, including:_x000a__x000a_1. Addressing increasing maintenance costs: Without proper lifecycle management, DAS-IMSD may continue to maintain old hardware components that have exceeded their useful life. This leads to increased maintenance costs and reduced efficiency._x000a__x000a_2. Addressing security risks: Outdated hardware components may lack critical security features or may not receive security updates, leaving them vulnerable to cyber attacks. This can lead to data breaches and other security incidents._x000a__x000a_3. Addressing environmental impacts: Improper disposal of hardware components can have a significant environmental impact. Without a proper lifecycle management program, the County may dispose of hardware components in ways that are harmful to the environment._x000a__x000a_To address these challenges, DAS-IMSD is requesting funding for an annual comprehensive lifecycle management program to ensure hardware is acquired, maintained, and disposed of in a structured manner, taking into account factors such as performance, security, and environmental impact."/>
        <s v="This project is to move the on-premise deployment of Cityworks to the cloud or software as a service (SaaS).  The vendor is ending support for on-premise deployments and requiring migrations to the SaaS platform._x000a__x000a_Additionally, this would allow the County decommission 12 to 14 servers and will decrease server and database related costs associated with maintaining the environment and associated IMSD staff time.  Cityworks is hosted in the County's vendor managed data center, which has recently suffered from instability.  The cost savings from deprecating the servers will be about $4,500 an month or $54,000 annually._x000a__x000a_This project will reduce the resources need to maintain the software by making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Cityworks solutions as they are available and keep the software platform current to ensure IT security.  This will free up the cumulative of one staff member about 50% of their time that is dedicated to software upgrades, managing custom code, mange multiple instances of the platform, and debug issues that arise from an the on-premise deployment of Cityworks._x000a_"/>
        <s v="*EXAMPLE:  The County Courthouse roof was last replaced in 1996.  The life expectancy of the roof is approximately 20 years.  The current age of the roof is 30 years, and is approximately 10 years beyond its uselife.  Based on a 2025 facility inspection, the roof has multiple leaks in several sections affecting the top floors of the Courts area.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approximately 90% of the roofing surface.  _x000a__x000a_The County Courts area (affected by the water leakage) provide critical family court services to the public (a core Courts service/function).  There have been approximately 10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Courts ability to effectively carry out this core service/function."/>
        <s v="The existing Public Safety Building does not meet current design standards for courtroom facilities (including separate paths of travel for the various users of the facility), has an extensive list of deferred maintenance needs, and currently has significant underutilized space. Current planning efforts for replacement of the Public Safety Building has been underway in a phased approach since 2015 (see previous capital project WC0148). The current project scope includes planning, design and construction efforts to facilitate demolition of the existing Public Safety Building, construction of a new Courthouse in the same footprint, related enabling phase renovations and system improvements and modernization of the Historic Courthouse, relocation of staff and court functions to renovated office space within the Historic Courthouse or to off-site leased spaces prior to demolition of the Public Safety Building and construction of the new Courthouse, and move back to the new Courthouse and renovated areas of the Historic Courthouse upon completion of the new Courthouse._x000a__x000a_The Office of the Comptroller and the Office of Strategy, Budget, and Performance are authorized to process an administrative appropriation transfer of approximately $700,000 to reallocate budgets within Capital Project WC0276 – Investing in Justice Courthouse Complex, so that the budgets continue to reflect actual expenditures and encumbrances."/>
        <s v="This project replaces end-of-life surveillance cameras for the purpose of improving visual coverage, improving safety, and liability in the Youth Detention Center and the surrounding perimeter.  This project replaces approximately 64 cameras with installation costs and necessary storage to accommodate 121-day retention._x000a__x000a_This project supports CYFS-Detention mission of ensuring public safety inside the Detention Center.  The detention center will better monitor these environments and react to any stresses more efficiently.  A more robust camera system decreases response times to incidents, decreases conflict escalation, decreases use of force and decreases illegal activity._x000a__x000a_Cost savings will occur with a wider coverage area and higher quality video.  Because this is a more robust system, more square footage of these buildings can be monitored, and higher quality video evidence is produced.  Risk liability will be reduced because of better monitoring of movement throughout these buildings and improved detection of suspicious activity and help ensure safety and security for all youth and staff.  High quality video is one of the best sources of evidence for liability claims._x000a__x000a_Leveraging a high quality video surveillance system provides significant operational and safety benefits. It enhances the detection of illegal or problematic behaviors that might otherwise go unnoticed, increases employee safety and productivity, and improves the monitoring of both officer and occupant conduct. Additionally, the presence of reliable video evidence can reduce the number of lawsuits and complaints, supporting a safer and more accountable environment."/>
        <s v="MCDOT was the lead applicant for a multijurisdictional application for the FY25 Safe Streets and Roads for All (SS4A) Implementation Grant, which will support implementation projects and provide supplemental planning funding for additional activities.  On December 23, 2025, Milwaukee County was informed that the County was selected for an award of $24,919,360.00 in Federal funding—the third-highest award amount in the nation.  This award will be used by the Milwaukee County Department of Transportation, and the five other municipalities involved with the request, to install layered safety countermeasures on ten Corridors of Concern to calm traffic speeds, improve vulnerable roadway user safety and reduce fatal and serious injury crashes. Work includes pedestrian infrastructure upgrades such as high-visibility crosswalks, leading pedestrian intervals, restricting right-turn-on-red, and sidewalk infill. It also includes intersection upgrades such as signal upgrades, daylighting, bump-outs, and select geometric realignments. Between 2018 and 2022, the County averaged 79 fatalities and 464 fatal or serious injury (KSI) crashes, with over half of KSI crashes on just 11% of the network. Projects align with FHWA’s Proven Safety Countermeasures and are expected to cut fatal and serious injury crashes by 26–50% and deliver substantial crash cost savings over the next 20 years. This project includes Planning and Demonstration Grant funds to conduct supplemental planning activities: a W. Lincoln Avenue safety study between S. 124th Street and S. 51st Street in West Allis (25 FSI and over 300 injury crashes in 2018–2022) and a “Road to Vision Zero” progress report through 2027 for the entirety of Milwaukee County."/>
        <s v="General vehicle and equipment replacement. Debt for equipment acquisitions will be included in the County's short-term debt issues for vehicles and attachments. The actual costs, including interest paid, will be charged to user departments which is a continuation of the County's practice adopted as part of the 2010 Budget.  This project includes vehicle and equipment replacement for all County departments with the exception of Transit and Airport which are funded differently. All vehicle and equipment replacement requests have been consolidated to one project to provide Fleet Management more control over replacement prioritization to keep departmental operating costs down. Replacement of all items on the attached document are necessary to sustain County wide operations without service level reductions. "/>
        <s v="Fleet Management has three underground fuel storage tanks. The diesel tank which has a capacity of 12,000 gallons was installed on March 30, 1985. The unleaded tank has a capacity of 15,000 gals was installed on January 1, 1990. The waste oil tank has a capacity of 2,000 gals was installed on September 28, 1990. All three tanks have Veeder-Root underground tank monitoring. The waste oil tank is made of steel, the other two are made of fiberglass. The useful life of all three tanks is 20 to 30 years. These three tanks are beyond their useful life. _x000a__x000a_Use of other retail fueling stations was reviewed, however, MCDOT staff determined the option to be too costly due to the much lower price of fuel that the County receives when purchasing. Additionally, commercial fueling stations in the area do not have sufficient capacity and room to support fueling of our vehicles and equipment. It's very common to pump 10,000 - 12,000 gallons of fuel per day during a snow event. Fueling at other Fleet fueling stations at the Airport or North Shop are not practical as they would be overwhelmed by fueling demand and are more than 20 minutes away from this location. _x000a__x000a_This project replaces the entire fuel system including the tanks, pumps, overhead canopy, leak detection system, and all underground plumbing. Underground storage tanks are subject to annual inspection and permitting with the State of Wisconsin. Potential leaks or failures of the existing system would result in removal from service by the State with no other practical options to fuel equipment at this location. The project replaces the aging system prior to failure to insure uninterrupted fueling supply for squad cars, highway maintenance vehicles, and other emergency equipment.  There have not been any tank leaks at this time. "/>
        <s v="The MCDOT Fleet Management administration building, garage and MCSO substation are currently heated by five 3 MBTU/hour hot water boilers. These boilers were installed in 2013 when the facility was removed from district steam service. Over the past 3 seasons, two of the boilers have exibited major failures related to flame quality. Approximately 6 months ago, $20,000 was spent to reseal combustion chambers on all five boilers due to seal failure. The diagnosis on the two failing boilers is that the burners are plugged and require replacement. The remaining three are in similar condition and will begin to exhibit the same symptoms within the next 12 months. The only way to address this problem is to replace all five burners at a cost of approximately $200,000 or replace all five boilers. Replacing all five boilers is the recommended option for reliable heating at this 24 hour emergency facility. "/>
        <s v="All original lifts which were installed in the 1980's at Milwaukee County Transit System (MCTS) are reaching the end of their useful life. To avoid failure, MCTS has been replacing lifts on an ongoing basis. MCTS is seeking to replace an additional 2 lifts at the FDL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Five new replacement lifts have been installed at the site, leaving the final six (included a wash lift) to be replaced over the next few years. This project would replace lifts 40w and 46e.  Number 40 is a lift for a bus wash bay and is different from a traditional lift. It is currently non operational. 46e is a standard lift that is still orginal to the 1980's. _x000a__x000a_Planned bus lifts replacements (for all sites) can be found in the PROGRAM PLACEHOLDER (FOR OUT-YEARS 2 - 5) - BUS LIFT REPLACEMENT PROGRAM project line in the 5-Year Capital Improvement Program. "/>
        <s v="All original lifts which were installed in the 1980's at Milwaukee County Transit System (MCTS) are reaching the end of their useful life. To avoid failure, MCTS has been replacing lifts on an ongoing basis. In 2026 MCTS is seeking to replace an additional 2 lifts at the Kinnickinnic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This request would replace lifts 6 and 7, leaving lift 3 for replacement in a future year, which would conclude bus lift replacements in the garage at KK. _x000a__x000a__x000a_Planned bus lifts replacements (for all sites) can be found in the PROGRAM PLACEHOLDER (FOR OUT-YEARS 2 - 5) - BUS LIFT REPLACEMENT PROGRAM project line in the 5-Year Capital Improvement Program. "/>
        <s v="Underground fuel tanks are passed the end of useful life and will potentially have issues passing regular inspections. Current tanks are single walled fiberglass - double walled is now required. Milwaukee County Transit System (MCTS) staff highly recommended replacement of the tanks, which are original to when the facility was built in the 1980's. The ability to fill and use these fuel tanks is critical to MCTS operations. Onsite fuel tanks allow MCTS to meet its service demands.  Additionally, as the majority of MCTS fleet utilizes diesel fuel, well maintained and properly operating fuel tanks is critical._x000a__x000a_To keep the tanks operatational, MCTS has had to invest tens of thousands of dollars of repairs to the tanks. Most recently in 2025, MCTS had to spend $32,685 across KK and FDL to relocate and replace sump pumps in the tanks to keep water out of the fuel. This also does not account for the increased cost in filters and other manpower required to keep the tanks monitored, maintained and in working order. This request has been made annually since 2023 and has now become a critical replacement. "/>
        <s v="All original lifts which were installed in the 1980's at Milwaukee County Transit System (MCTS) are reaching the end of their useful life. To avoid failure, MCTS has been replacing lifts on an ongoing basis. In 2026 MCTS is seeking to replace an additional 2 lifts at the Fleet Maintenance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There are 27 lifts located at the Fleet property. Seven have previously been replaced. This request would address lifts 19 and 40. Number 40 is a lift for a bus wash bay and is different from a traditional lift. It is non-operational at the moment due to ruptured underground lines. There are only two of these lifts at Fleet and they are both  currently out of commision. _x000a__x000a_Planned bus lifts replacements (for all sites) can be found in the PROGRAM PLACEHOLDER (FOR OUT-YEARS 2 - 5) - BUS LIFT REPLACEMENT PROGRAM project line in the 5-Year Capital Improvement Program. "/>
        <s v="Convert all lighting within the MCTS Fond du Lac property to LED to reduce energy consumption and improve lighting conditions. This includes the majority of indoor and outdoor space that has not already been addressed. Extensive study and design have already taken place. This project is for the purchase and installation of specified lighting. Updating these lights will create a safer, more secure setting for employees to work, as well as save on energy consumption will which also reduce operating costs. _x000a__x000a_MCTS staff has indicated estimated savings of tens of thousands of dollars per year. MCTS staff estimates the ROI would be just over 6 years and would save MCTS roughly $60k in annual operations and maintenance costs. "/>
        <s v="Convert all lighting within the MCTS Fleet Maintenance property to LED to reduce energy consumption and improve lighting conditions. This includes the majority of indoor and outdoor space that has not already been addressed. Extensive study and design have already taken place. This project is for the purchase and installation of specified lighting.  Updating these lights will create a safer, more secure setting for employees to work, as well as save on energy consumption will which also reduce operating costs. _x000a__x000a_MCTS staff has indicated thousands of dollars per year in estimated annual operating and maintenance cost savings MCTS staff has also indicated an ROI of less than 5 years and the annual energy and maintenance savings total over $100k."/>
        <s v="Convert all lighting within the MCTS admin building to LED to reduce energy consumption and improve lighting conditions. This includes the majority of indoor space that has not already been addressed. Extensive study and design have already taken place. This project is for the purchase and installation of specified lighting. Updating these lights will create a safer, more secure setting for employees to work, as well as save on energy consumption will which also reduce operating costs. _x000a__x000a_MCTS staff indicate this system would have an ROI in 9.6 years, saving MCTS thousands of dollars per year in operating and maintenance costs. "/>
        <s v="The roof on the  Fond du Lac (FDL) Maintenance Building (the garage) has reached end of life.  It is prone to leaking and due to the type of roof, it has also contributed to a significant bird problem at this facility. The roof is a ballasted roof covered in stone, which mimics the habitat for seagulls. Over the years, these types of roofs have been phased out at FDL due to that issue and the fact that they are all the original roofs from the 1980's. To avoid further leaks and issues, it is recommended that this roof be replaced to prevent leaks and other damage to the assets, staff and equipment in the building."/>
        <s v="The roofs on the Kinnickinnic (KK) Operating Building (the station) and the Maintenance Building (the garage) have reached end of life. Both are prone to leaking and the station in particular has required a high number of repairs over the last year. This facility houses over 200 vehicles and over 300 staff. Milwaukee County Transit System staff has indicated it is critical to have safe, durable roofing over the buildings to ensure assets and staff are safe. In the first 3 months of 2025, MCTS spent nearly $2,000 to repair the leaking roof at the KK garage facility. "/>
        <s v="The concrete at the Fleet Maintenance building is severely damaged. It is the original concrete from when the property was built. At the time of construction, there were issues with the fill beneath the property. Over the years the fill has continued to deteriorate which has caused water issues and small sinkholes. Due to the harsh climate, there has been noticeable heaving and crumbing of the concrete, curbs and asphalt. _x000a__x000a_This property is where all heavy maintenance and repairs of Milwaukee County Transit System (MCTS) buses are done. Without suitable concrete to drive on, it is not safe to drive the 13 ton vehicles around the property. Cracks and other issues can result in damage to the vehicles and present a tripping and safety hazard to the staff that use the facility and parking lots. _x000a__x000a_Fencing around the property will be replaced to improve the overall safety of the facility and to minimize threats to the assets and staff that are housed in that property.   This project will also update the parking lot to LED lighting to further enhance security and to reduce energy costs and consumption. A review of the water management and underground pipes that lead into the facilitiy, which have also been contributing to the water/fill issues. "/>
        <s v="Over the last several years, MCTS has been working very hard to enhance security. MCTS was one of the first transit agencies in the country to have operator barriers installed on its entire fleet. Since that time, MCTS has kept up with new enhancements to shields, and as the technology has improved, MCTS has made efforts to install bigger, better shields as they have come availible. As of 2026, there are now trusted vendors who are making full shields that will completley protect the operator. As of May 2026, MCTS has installed two prototype versions of the shield on MCTS buses. Preliminary feedback has been largely positive regarding the shields and ATU 998, the labor union which represents the operators, has also been supportive of installing the larger shields as well. _x000a__x000a_MCTS believes this is an important step in keeping its workforce safe, which is why this project is ranked so highly. While assaults on transit workers have been reduced over the last several years, MCTS believes this type of continued investment would virtually eliminate operator assaults on any vehicle with this type of shield installed because members of the public would no longer be able to reach around the barrier because it would be physcially impossible. This project represents a key investment in the safety and security of MCTS staff who are an essential part of moving Milwaukee County. "/>
        <s v="The current bus wash systems at both MCTS wash house facilities have been installed since 2013 and have reached the end of useful life. Wisconsin winters and excessive salt use on roads further contribute to the harsh conditions of the wash house, accelerating the need for replacement. _x000a__x000a_Over time, technology has been updated to make systems more effective and efficient. The system that is in place at both properties is no longer meeting the changing needs of the MCTS fleet. Taller buses due to battery packs, and larger side mirrors to increase visiablity have also contributed to issues with how effective the current bus washes are. The current configuration of brushes cannot effectively interact with the vehicle to clean the surface of the bus properly due to the changing shape and features of the buses. New models of bus washes have more features to adapt to different vehicle styles to ensure buses of all fleet types can be cleaned properly. _x000a__x000a_Not being able to clean the buses properly has several negative impacts. The most significant impact is the build up of salt on the vehicles which can cause corrosion and premature damage to the bus frame and other critical components. Another negative impact is the ability to effectively install and display advertising on the vehicles. Advertising revenue is an important part of MCTS' funding. Recently MCTS has been struggling to clean the buses enough to be able to install the wraps, as well as be able to clean all other exterior adds so that they can be properly showcased. Any threat to the advertising contracts could have a negative impact on revenue generated from the ads. Furthermore, bus cleanliness has a significant impact on public perseption. Clean buses appear to be safe and inviting and further enhance MCTS's reputation in the community - dirty buses create negative perception and can harm the MCTS image. "/>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Discretionary (CHID) is a maximum of $905,116 for eligible project costs."/>
        <s v="The sub-project addresses the immediate need to address safety deficiencies at two median openings along a County Trunk Highway (CTH), improving the overall safety of the Milwaukee County highway system. Federal funding from Wisconsin Department of Transportation (WISDOT) under the Highway Safety Improvement Program (HSIP) was approved for a total estimated cost of $1,393,331 where the Federal share is $1,249,498 and the County share is $143,833. "/>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Wisconsin Department of Transportation (WISDOT) under the Surface Transportation Program (STP) approved Federal funding for a total estimated cost of $12,550,000 where the Federal share is $10,040,000 and the County share is $2,510,000.  "/>
        <s v="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the design and right-of-way acquisition phases for the project for a total of $5,500,000 where 80% ($4,4000,000) is the Federal share and 20% ($1,100,000) is the County share. The construction phase for the project is a total of $25,500,000 of which $3,866,179 was approved where 80% ($3,092,943) is the Federal share and 20% ($773,236) is the County share.  The remaining construction phase funding of $16,533,821 will be approved by WisDOT in 2029 where 80% ($13,227,057) is the Federal Share and 20% ($3,306,764) is the County share. "/>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CHI) is a maximum of $1,580,867 for eligible project costs."/>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Supplemental (CHIS) is a maximum of $2,610,191 for eligible project costs where 90% ($2,349,172) is the State share and 10% ($261,019) is the County share."/>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Supplemental (CHIS) is a maximum of $2,587,497 for eligible project costs where 90% ($2,328,747) is the State share and 10% ($258,750) is the County share."/>
        <s v="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funding of $1,765,000 where 80% ($1,412,000) is the Federal share and 20% ($353,000) is the Milwaukee County share for the design and right-of-way acquisition phases for the project.  The construction phase funding of $9,300,000 for the project is impending approval in 2026 by WisDOT where 80% ($7,440,000) is the Federal Share and 20% ($1,860,000) is the Milwaukee County share."/>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CHI) is a maximum of $1,643,688 for eligible project costs. "/>
        <s v="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Federal funding for a total estimated cost of $9,330,500 where 80% ($7,464,400) is the Federal share and 20% ($1,866,100) is the Milwaukee County share.  "/>
        <s v="Many neighboring agencies operate on disparate radio systems with limited or no direct interconnectivity. This fragmentation impacts real-time coordination during joint operations. Milwaukee County municipal fire departments work with the City of Milwaukee's fire department regularly, but not having an interoperable conventional channel forces users to use an ISSI shared trunked talkgroup. If the ISSI gateway were to go down during a fire event, the fire departments would lose interoperable communications. _x000a__x000a_Existing interoperability channels in the 800 MHz band, where Milwaukee County's current conventional channels are located, do not have room for addtional channels. Which could lead to insufficient channel availibity during multiple concurrent incidents, particularly in urban or high-traffic areas where interoperability resources are strained. "/>
        <s v="The County's 911 Communications is responsible for the prompt response and delivery of emergency services to 911 callers, serving as the PSAP Milwaukee County; dispatching for the Sheriff’s Office and several other county departments, and transferring data received from EMS field providers to receiving hospitals to ensure optimal care is provided immediately upon patient entry to the emergency department._x000a_Dispatchers rely on data from numerous sources to make these quick, informed decisions. However, during peak call volumes or major incidents, managing this influx of information can become overwhelming. _x000a_"/>
        <s v="The Academy 911 Dispatch Center is the ONLY fully operational backup 911 center in Milwaukee County. The current equipment has been given an end of life and end of support. This backup dispatch center was opened up for the duration of COVID19 for continuity of operations, demonstrating its value to the residents of Milwaukee County. As dispatch consilidation (WI State Act 26) materializes, this backup location will become even more valuable as a Countywide resource. _x000a__x000a_This equipment is in need of urgent replacement due to the end of life and end of support. If this equipment is not replaced, the 911 Dispatch center will not be able to effectively answer 911 calls or perform dispatch operations as mandated by County ordinance, if there is an issue at the primary OEM 911 facility.  _x000a__x000a_Milwaukee County Ord. 91.09, provision of 9-1-1 emergency telecommunications service in the county as provided by s. 146.70, Wis. Stats. and chapter PSC 173 of the state Administrative Code. Section 146.70 "/>
        <s v="Station alerting is a critical component of fire dispatching within 911. Computer Aided Dispatch (CAD) based data will initiate station alerting calls for both dispatch and responding fire agencies. This will increase speed, efficiency, and situational awareness of 911 Fire Dispatch within Milwaukee County by instantly sending alerts from dispatch to first responders, improving response times. This system currently does not exist within Milwaukee County. This project will include both Station Alerting and ProPhoenix CAD for the system to operate as intended. _x000a__x000a_This system can be used with the existing CAD system but there would need to be some enhancement to incorporate other agencies that respond to fires. This system will work with any CAD system._x000a__x000a__x000a_"/>
        <s v="Milwaukee County's Radio System, WiPSN, does not currently have a conventional repeater system. If the system were to go into Failsoft, users of WiPSN would have extremely limited use of the radio system. If failsoft were to happen, WiPSN radio sites would become short-range conventional sites. With the addition of conventional repeaters, the coverage for short-range conventional can be expanded to reduce the impact on Public Safety departments. "/>
        <s v="Reliable communication is essential during emergencies, whether in response to natural disasters, infrastructure failures, or unexpected events. Milwaukee County’s WiPSN system depends on fixed towers and sites. Although these radio sites are well-maintained and secure, they are still susceptible to natural disasters, power outages, or equipment failures. _x000a_Without a mobile backup system, a major disruption to our radio network could lead to communication delays or failures during critical moments. This could impact emergency response, slow public safety efforts, and potentially put people at greater risk."/>
        <s v="Milwaukee County 911 Dispatch (MCOEM) uses a Computer Aided Dispatch (CAD) system for logging and dispatching calls for service. Due to ongoing performance issues with the current vendor, there is a strong desire to transition to a new system. In 2025, the Board requested an independent study to review the need for a countywide upgrade. The final report, supporting a collaborative CAD approach, is expected in June 2026. The City of Milwaukee has agreed to explore a shared CAD platform, creating operational and financial efficiencies._x000a__x000a_The County is the largest user of the current vendor, and its needs often exceed the vendor’s capacity to update or customize the product. Multiple times each year, software fixes are pushed out using an outdated version as the base, causing previously resolved issues to reappear. The vendor is no longer adequate for a user of the County’s size. A modern CAD system would support further consolidation of 911 services across the County, consistent with County Ordinance 91.09, PSC 173, and Section 146.70._x000a__x000a_MCOEM provides cellular 911 call‑taking for West Allis, West Milwaukee, Wauwatosa, South Milwaukee, Greenfield, Cudahy, Greendale, and occasionally other PSAPs. By screening redundant calls, overall volume decreases and staff workload is reduced. Dispatchers answer 911 calls and coordinate with the Medical Examiner, DOT Highway Division, Sheriff’s Office, park rangers, and district attorney investigators. Under the Medical College of Wisconsin, the EMS Division supports and oversees the County’s EMS system._x000a__x000a_County 911 Communications ensures prompt emergency response, serves as the County PSAP, dispatches for multiple departments, and transfers EMS field data to hospitals to support timely patient care. This work fulfills statutory obligations under County Ordinance Chapter 91. Replacing the current CAD will modernize operations and encourage additional PSAPs to collaborate and consolidate into a more efficient countywide system."/>
        <s v="Radio Encryption (Advanced Encryption Standard 256) is a software upgrade for radios that enables secure communication between users. This will disable the public from accessing medical and law enforcement information over radio frequencies during incidents.  _x000a__x000a_Milwaukee County's WiPSN radio system supports encryption on all frequencies, but only a fraction of radios have this capability. This upgrade would allow all users on WiPSN to prevent unauthorized access, by the public on easily purchased scanners, to this sensitive information. When critical information is heard over radio scanners, it allows law enforcement tactics to be leaked to offenders, and it also shares medical information that may be against HIPAA or harmful to a victim's family.  _x000a__x000a_This project will cover the implementation costs associated with the radio encryption software upgrade. Any increases in annual service and maintenance fees resulting from the upgrade will be absorbed with the Office of Emergency Management's operating budget._x000a__x000a_"/>
        <s v="Quote for $15,004619.70_x000a_The APX 6000 series of handheld radios is quickly becoming obsolete.  One version of the two versions of this radio has already been deemed to have reached its natural end-of-life, while technology upgrades are rapidly signaling the end-of-life for the second.  Currently, this is the most prevalent handheld radio model within the Milwaukee County user group.  At the time these were purchased, this radio version was among the more economical options, but newer technology offers better, more cost-effective solutions.  OEM intends to investigate the uses of handheld radios for each of the Milwaukee County user groups and design a capital project that most accurately aligns user needs with affordability and an appropriate number of features for replacement radios._x000a__x000a_ _x000a__x000a_This project meets the following Capital Project criteria for the 2027 budget consideration:_x000a__x000a_Core Service Asset- One of two versions of this radio is already beyond its service life, and the second is anticipated within the next couple of years.  Looking ahead, the replacement will deliver better technology, more accurate features for users, and a lower overall cost per unit.  Funding this project now will avoid the need for emergency replacement funds when the second-generation radio reaches the end of its life._x000a_Life-Safety Concerns- Handheld radios are the lifeline for all emergency services workers, and a critical communications tool for all other county users.  Recently, DAS Facilities workers have encountered communication issues in the depths of buildings that could pose a life-safety risk to their operations.  Replacement radios would provide features to minimize radio signal outages and leverage LTE (cellular/WiFi) communications for redundancy._x000a_Design Readiness- There is no design risk.  Radio replacement would be a straight radio unit purchase. _x000a_Binding Agreement- OEM is bound by agreement to provide handheld radios to all county users.  If 6000 series radios reach the end of their service life, an emergency purchase will be required for replacement._x000a_Infrastructure Efficiency- Designing a smart replacement of APX 6000 radios will allow for a more accurate and cost-efficient replacement process.  Leveraging technology and features within specific radios will provide greater communication at a lower cost per unit."/>
        <s v="4804_x000a_Motorola D-Series/TDMA Upgrade_x000a_ _x000a_Milwaukee County Office of Emergency Management, Radio Services, provides emergency land mobile radio services to local, state, and federal emergency services partners.  Originally established in 2013, the OASIS radio system began as a partnership between Milwaukee and Waukesha Counties to provide digital 800 MHz radio communications to users in both counties and was the first of its kind in southeastern Wisconsin.  In 2024, this radio system was partially upgraded to a hosted core system, in continued partnership with Motorola Solutions and Waukesha County, and renamed the Wisconsin Public Safety Network (WiPSN).  Over the years, some critical components of the service have been upgraded and replaced, but the underlying technology has largely remained the same.  Within the next 2 years, the City of Milwaukee, as well as Racine, Waukesha, and Ozaukee Counties, will have moved beyond our technology, creating a significant barrier to interoperable radio communications.  The D-Series Upgrade project will replace hardware and software at our radio broadcasting and tower sites to ensure our 90+ agencies have reliable, critical communications during emergency response. services._x000a_ _x000a_This project meets the following Capital Project criteria for the 2027 budget consideration:_x000a_Core Service Asset- emergency radio communications is a critical function for public safety responders who utilize the Milwaukee County WiPSN radio system.  Our radio system provides over 22 million individual communications messages per year to over 90 police and fire departments, emergency medical services, hospitals, corrections, and many other emergency responder stakeholders._x000a_Life-Safety Concern- This radio network directly supports ALL life-safety activity within Milwaukee County._x000a_Binding Agreement- OEM holds over 90 Intergovernmental Agreements to provide this service to its user group.  Changing technology across the communities surrounding Milwaukee County threatens emergency communication interoperability and thereby jeopardizes current IGAs with users._x000a_Leverage External Funding- There is an opportunity to partner with the user group to assist with the funding of this project.  Currently, each IGA holder contributes 20% of the system's annual cost, plus a contribution to a capital improvement fund that can be leveraged for this project.  IGA holders would need to be negotiated with for their portion of the upgrade._x000a_Infrastructure Efficiency-In 2025, radio system costs necessitated deferring maintenance for components on the system.  As of 2026, we have already had to replace several components that have begun to fail regularly.  Making this upgrade will significantly reduce deferred maintenance and provide adequate levels of radio services well into the future._x000a_ _x000a_Cost: $17,561,699"/>
        <s v="The “Marcus Center for the Performing Arts” (MCPA) was built with private funds in 1969 and deeded to County to be held in trust for the public for the preservation and enrichment of the performing arts. Under the terms of the 1954 Agreement, as amended, a predecessor to MCPA received an annual allocation of County financial support, as determined by County in its annual budget. _x000a__x000a_In connection with a public-private partnership targeting a $26.5 million renovation of the Center, County and a predecessor to MCPA entered into two Memoranda of Understanding for the operation, administration, and maintenance of the Center. Each Memoranda provided for County’s contribution of fixed and level funding through a series of five (5) year terms—$1.5 million for the years 1994 to 1998, and $1.6 million for the years 1999 to 2003. The purpose of County’s annual financial support was to bolster MCPA’s private fundraising efforts. On December 28, 2004, Marcus Center for the Performing Arts, Inc. was formed._x000a__x000a_Upon expiration of the second MOA in 2003, County’s funding for MCPA reverted to an annual allocation as determined by County in its annual budget until April 8, 2016, when County and MCPA entered into a contribution agreement (the “Contribution Agreement”), which was approved by the County Board in Resolution File No. 16-214. _x000a__x000a_In July 2018 the Milwaukee County Board and County Executive adopted Resolution 18-544 that reduced the 2026 capital support amount to reflect half of the incremental costs from the County advance refunding all outstanding tax-exempt debt associated with the MCPA. In August 2018, the County entered a Lease (“Lease”) with the MCPA, which was amended in 2018, 2022, and September 2025 (Adopted County Board File #25-467). _x000a__x000a_Pursuant to the updated agreement (from Adopted County Board File #25-467), the 2027 County contribution towards MCPA capital funding is $755,000 for 2027 and $800,000 for 2028._x000a_"/>
        <s v="This project will update the space located in CJF L01A and CJF L01M with a new layout. The Milwaukee County Sheriff’s Office Detention Services Bureau currently lacks a modern conference center. The Jail Administration Conference Room hosts meetings with Jail Command Staff, outside jurisdictions, and contracted vendors. Employee interviews, promotional interviews, and general informational meetings are also conducted in this space. It is often the first impression outside entities have when arriving at the Jail._x000a__x000a_The current meeting area lacks professional chairs, an audio system, a video presentation system, speakers for remote participants, adequate electrical outlets, and a presentation-style podium system. The conference table itself is antiquated. There is inadequate space designated for professional meetings within the Jail, and upgrading this area would be the most practical option to alleviate that issue._x000a__x000a_It is difficult to effectively disseminate information during meetings, whether conducted in person or in a hybrid format. The CRC completed a similar upgrade in recent years, and the MCSO is seeking to implement the same improvement._x000a__x000a_This project would include the installation and upgrade of new flooring (LVP), 18 rolling chairs, a new conference table, 40-foot acoustic wall panels, a large screen wall, two cameras for online meetings, a ceiling-mounted microphone, a podium with controls, table microphones, wireless nodes, multiple speakers (exact number to be determined), and two display monitors._x000a__x000a__x000a__x000a__x000a__x000a__x000a__x000a__x000a__x000a_. _x000a__x000a__x000a__x000a__x000a__x000a__x000a_"/>
        <s v="This capital project involves retrofitting existing cells and spaces within the Mental Health Unit (SNC #1), Housing Unit 4D recreation cell #3, and the 4A gym to create designated Safe Rooms. This project is a recommendation from the Creative Corrections, Correctional Management Review of the Milwaukee County Jail (October 2024), File #24-960._x000a__x000a_The Milwaukee County Jail, located at 949 N. 9th St., Milwaukee, WI 53233, is a detention facility operated by the Milwaukee County Sheriff’s Office. The facility houses both pre-trial occupants and sentenced individuals and provides a range of services designed to maintain order and support occupant well-being. The jail operates in accordance with regulations established by the Wisconsin Department of Corrections and follows applicable state statutes, including Wisconsin Statute 302.095, which governs the provision of items to occupants._x000a__x000a_The identified cells and spaces will be retrofitted to create secure Safe Rooms for occupants who are unable to maintain their personal safety. Modifications will include the installation or relocation of a floor drain, installation of protective padding covering the entire cell or designated space, and the installation of cameras for continuous monitoring. Additionally, two of the designated areas will require enclosure to prevent exposure to outside elements. (See Exhibits 2, 3, 7, 8, 10, and 14.)_x000a__x000a_This project will improve safety and security at the Milwaukee County Jail for both occupants and staff by providing a designated, controlled environment for individuals who are experiencing a mental health crisis or are at risk of self-harm. The creation of Safe Rooms will provide an appropriate space for occupants who are currently unable to ensure their own safety and will help prevent potential deaths in custody._x000a__x000a_In addition, this project is expected to result in cost savings by reducing the number of unscheduled hospital transports resulting from self-harm incidents or occupant-on-occupant assaults. Such transports typically require deputies and correctional officers to provide security escorts. Reducing these incidents will help minimize overtime expenditures and reduce the County’s exposure to potential litigation related to serious injuries or deaths in custody.  "/>
        <s v="This capital project will convert Special Medical Unit cells #1–3 into properly functioning negative pressure rooms._x000a__x000a_Opened in 1992, the Milwaukee County Jail (MCJ) is an eight-story facility located in downtown Milwaukee. Operated by the Milwaukee County Sheriff’s Office, MCJ houses both male and female occupants in separate housing units and has a maximum capacity of 960 individuals. The facility primarily serves as a pre-trial detention center, housing individuals awaiting trial as well as those who have been sentenced but are awaiting transfer to other correctional agencies. In addition, MCJ provides secure housing for individuals held on behalf of county, state, and federal law enforcement agencies._x000a__x000a_Due to the current building design, the facility only has three cells available to house occupants who must be isolated from others due to contagious illnesses. The existing cells are not venting properly. While air from the cells is exhausted outside of the building, the cells currently draw air from inside the building rather than circulating fresh air into the rooms as required for proper negative pressure isolation._x000a__x000a_This project will correct the ventilation system to create properly functioning negative pressure rooms, which will help prevent the spread of communicable diseases within the facility and support the recovery process for occupants who are ill._x000a__x000a_In addition, this project is expected to reduce unscheduled hospital transports for occupants whose medical conditions decline while in custody. These transports require deputies and correctional officers to provide security escorts. Reducing these transports will help minimize overtime expenditures, improve operational efficiency, and reduce the risk of serious medical events or potential deaths in custody."/>
        <s v="The Jail Records work area is in dire need of a remodel. The area has had the same desk workstations for over 20 years, which are deteriorating, falling apart and no longer functional. Ceiling tiles are missing and dilapidated due to previous flooding from the floor above that was never addressed.  The carpet has not been cleaned in years, nor has there been regularly scheduled carpet cleaning._x000a__x000a_The area is a 24/7 operation and requires staff to be able to work in a safe, healthy, and productive work environment. The current workstations do not provide an ergonomic space and some workstations do not provide a clear view of customers, attorneys, and LE partners who are standing at the public windows needing assistance._x000a__x000a_The updated work area will provide an ergonomic and clean workspace, which will ensure safety and efficiency allowing employees to work to their full potential without the worry of eye, back, neck, hip, and/or general body strain. This leads to healthy and pain-free workers who are present, engaged and productive.  The replacement of ceiling tiles, removal of the carpet and installation of rigid flooring will provide a work environment that is easier to clean and maintain, creating better indoor air quality due to less harbored allergens. This project will help MCSO fulfill its core services, with assisting citizens and employees of Milwaukee County, attorneys, and LE partners in an efficient, effective, and accurate manner.  The MCSO will be hosting the American Jail Association’s National Conference in 2026, which will include tours of the MCJ, to include the Jail Records area.  Allowing the jail records area to remain in its dilapidated condition will adversely reflect on the MCSO while in the national spotlight._x000a__x000a_This project will update and replace 21 workstations and 5+ offices. The workstation replacements include new panels with glass windows (for easy viewing of the public windows), height adjustable tables and desks, cabinets with drawers, ergonomic office chairs and all stations will be powered with power poles and duplex outlets, a mugshot camera, speakers each teller windowand replacement of ceiling tiles."/>
        <s v="In Resolution 22-432, the Board of Supervisors requested that the Office of the Sheriff study the restoration of in-person visitation at the Milwaukee County Jail/Criminal Justice Facility (CJF). Prior to 2002, the Milwaukee County Jail provided non-contact in-person visits for residents. Visitation areas were located in the center of the building, with each pod offering between two and five visiting booths. These booths allowed visitors to communicate with residents through security glass using intercom or telephone audio._x000a_In 2002, following an escape in the area, a security study recommended video calling as a method to enhance safety. As video and teleconferencing technologies advanced, the Milwaukee County Sheriff’s Office (MCSO) shifted focus to video visitation to increase access for families unable to visit in person. Video visitation was first implemented in 2004, ending in-person visits and closing the public-facing areas of the CJF. A video-visitation area on the ground floor allowed families without reliable internet or technology access to visit using County-supplied stations and vendor support. Under this system, the public could either visit the CJF to video call a resident or remotely video call from anywhere in the world for a fee._x000a_Returning to non-contact in-person visitation is now being explored to improve relationships between residents and their families, and to support mental health. Visitation has been shown to reduce stress and anxiety, improve mental and physical health, increase motivation and hope, reduce recidivism, and strengthen family bonds. Visits alleviate feelings of isolation and provide residents with a sense of connection to the outside world._x000a__x000a_Research underscores the positive impact of visitation: a 2008 study of 7,000 people released from state prisons in Florida found that each additional visit during incarceration reduced the odds of two-year recidivism by 3.8 percent. Similar findings in Minnesota showed that receiving one visit per month lowered the risk of reincarceration by 0.9 percent, while each unique visitor reduced the risk of re-conviction by 3 percent. Overall, people who received visits had 13 percent lower felony re-convictions and 25 percent fewer revocations for technical violations of parole compared to those who did not receive visits (Research Roundup: The Positive Impacts of Family Contact for Incarcerated People and Their Families, Leah Wang, December 21, 2021)."/>
        <s v="Monitoring the lakefront and parks by integrating the latest security technology and managing onsite surveillance from a remote-control center can significantly reduce crime and property damage. Currently, there is no camera system installed along Milwaukee County’s lakefronts._x000a__x000a_By proactively monitoring live security cameras in real time—mounted on light poles, traffic poles, rooftops, and other locations across commercial and government facilities—the Milwaukee County Sheriff’s Office (MCSO) can respond more quickly to incidents. Historically, the lakefront accounts for 40–50% of all park-related crime incidents, and the primary reason people cite for not visiting the lakefront is a lack of safety. Cameras can deter criminal activity, assist in apprehending offenders, and reduce costly investigations, court time, and property damage from vandalism._x000a__x000a_We estimate that installing cameras could reduce crime incidents by approximately 50%. Where cameras have already been deployed, they have effectively deterred crime and supported successful convictions._x000a__x000a_The goal is to install cameras along the lakefront from Lake Park to Veteran’s Park, including Oak Leaf Trail, (where several sexual assaults have been reported)._x000a__x000a_MCSO anticipates that this system will enable faster response times, higher suspect apprehension rates with supporting video evidence, improved law enforcement visibility and transparency, and reduced life safety risks associated with crimes occurring at the lakefront. "/>
        <s v="The Community Reintegration Center (CRC) previously provided non-business hour perimeter security, door security, and motion detection monitoring for the Training Academy. In late 2017, the CRC was no longer able to provide this service due to staffing limitations and outdated equipment. The Training Academy houses highly sensitive law enforcement equipment, mandated state certification records, target ranges, ammunition, SWAT gear, uniforms, classrooms, a computer lab, and other valuable assets. Loss or destruction of these items would be extremely costly to the Milwaukee County Sheriff’s Office (MCSO). This project was requested since 2019._x000a__x000a_Ensuring 24/7 security monitoring is essential. Security measures—including security glass, doors, motion detectors, and cameras—along with active monitoring, are necessary to safeguard the Training Academy. This project addresses a life safety issue caused by inadequate security. Employing a sworn deputy for 24/7 coverage would cost approximately $696,205.00 annually, based on an overtime rate of $69.93, three shifts totaling 2,920 hours per year, plus benefits._x000a__x000a_Currently, the Training Academy has door and motion detection monitoring. However, without cameras, alarms require staff or patrol deputies to respond in person, sometimes involving multiple personnel. Alarms occur frequently enough that this is inefficient. Installing cameras would allow staff to immediately verify whether an alarm indicates a real security issue, protecting the Academy’s assets and providing video evidence to assist investigations._x000a__x000a_Additionally, a locking secure lobby during business hours would enhance safety for staff, visitors, and trainees. While no serious incidents have occurred at the Academy, other law enforcement facilities have experienced attacks, and a single incident could result in serious injury. Many staff, visitors, and trainees are not sworn officers and cannot defend themselves. Bullet-resistant glass and a lockable lobby are key to ensuring safety. For context, there was an incident at MPD in 2022. The Training Academy’s inventory value is approximately $3.5 million, with the 2026 Inventory Value list attached as supporting documentation."/>
        <s v="The Training Academy was constructed in 2002, and several of its building systems will be beyond the end of their useful life by 2026. The VFA report currently lists the HVAC system as being in fair condition with renewal action needed in 2026. This project would redesign the facility’s HVAC system to ensure it meets current building best practices for heating and cooling. The redesign will include a comprehensive study and the installation of multi-zoned ductwork to improve efficiency and temperature control throughout the building._x000a__x000a_Existing condensing units, air handling units, and the cooled condensing unit will be demolished and replaced with new, energy-efficient equipment. The HVAC replacement project was originally requested in 2017, with cost updates completed in 2025. The previously proposed make-up air handling project has also been incorporated into this project._x000a__x000a_The 2021 VFA Asset Detail Report identified these systems as requiring renewal action. Between 2019 and 2022, emergency HVAC repairs totaled more than $50,000. From 2023 to 2024, emergency repairs totaled an additional $25,000, averaging approximately $12,500 per year. Proactive replacement before system failure is preferred to ensure continuity of operations and allow for planned construction scheduling._x000a__x000a_Currently, the building experiences significant temperature control issues, remaining excessively cold in the winter (often not exceeding 66°F) and excessively hot in the summer. Condensers typically have a useful life of approximately 15 years, and the existing units have already exceeded that timeframe. The Capital Improvement Charter recommended planning and design in 2024, with implementation in 2026. However, this project was not approved in 2024, continuing the cycle of deferred maintenance and increasing the risk of system failure."/>
        <s v="When vehicles must be stopped immediately to protect public safety, a vehicle barrier system provides an effective and reliable solution. These sturdy, modular barriers are capable of stopping a truck weighing up to 7.5 tons while remaining lightweight enough to be deployed and dismantled by a single person. This system would provide a rapid and effective response during emergencies, including natural disasters, terrorist threats, and other high-risk situations. Recent events demonstrate the need for this type of protective infrastructure. The tragic Waukesha Christmas Parade incident in November 2021 highlighted how vehicle barriers may help prevent loss of life at large public gatherings. Another example occurred during a recent fatal crash on northbound I-94 at Drexel following a Presidential motorcade. Staffing levels were already low, and deputies were required to maintain traffic posts during the investigation. Deployable vehicle barriers could have been used to close the northbound freeway lanes, allowing the death investigation to proceed more efficiently while reducing the number of deputies needed for traffic control. Instead of assigning three to four deputies to traffic posts, the barrier system could allow one deputy to monitor the closure while others focus on investigative duties._x000a__x000a_Large-scale public events also require roadway closures to ensure visitor safety. Events such as the July 3rd and Big Bang fireworks require the closure of Lincoln Memorial Drive (LMD) in both directions, and a vehicle barrier system would provide an additional layer of safety while reducing staffing needs. These barriers would also enhance safety during Opening Day of Summerfest and other large fireworks displays along the lakefront. The recent increase in reckless driving incidents and breaches of parade routes has heightened concerns for law enforcement. The Milwaukee County Sheriff’s Office (MCSO) provides route security for numerous walks, runs, marathons, and triathlons along Lincoln Memorial Drive, where preventing vehicles from entering event routes is critical to operational safety. Currently, MCSO relies on plastic cones, flares, mobile barricades, and squad vehicles to maintain closures, but these tools serve primarily as visual deterrents and may not stop a determined, reckless, impaired, or confused driver. Deployable vehicle barriers would provide a physical protective measure capable of stopping vehicles and significantly improving safety for both the public and law enforcement personnel."/>
        <s v="This project provides the Milwaukee County Sheriff’s Office (MCSO) with three portable camera towers (one tower was previously funded through a 2023 JAG grant). These camera towers are built on trailer bases, allowing for flexible and portable deployment throughout Milwaukee County to support investigations and traffic mitigation efforts. The towers are wirelessly connected to the internet and allow for real-time monitoring as well as recorded footage that can be reviewed later for investigative purposes. Because they are portable, the cameras can be deployed to areas without permanently installed surveillance, including locations experiencing increased criminal activity such as vehicle thefts from parking lots, damage to County property, and areas with elevated levels of violent crime. They can also be placed in high-traffic areas to help identify and deter reckless driving. Proactive hotspot policing using these systems allows law enforcement to focus resources in areas experiencing specific issues while avoiding over-policing of other areas. The MCSO has previously solved multiple crimes with the assistance of video evidence, including sexual assaults, thefts, violent crimes, and homicides. The current MCSO portable camera systems are more than 10 years old and are outdated, limiting their effectiveness and reliability."/>
        <s v="Law Enforcement Officers, including Deputy Sheriffs, are required by Wis. Stats. §165.85(4) and Wis. Admin. Code §LES 5.01(3) and Ch. LES 6 to complete a minimum of four (4) hours of vehicle pursuit training biennially based on model standards established by the Law Enforcement Standards Board (LESB). This capital project has been requested since 2023._x000a__x000a_There are currently two driving tracks within Milwaukee County available to complete the required training. One is the Milwaukee Mile, owned and operated by the Wisconsin State Fair, and the other is located at Milwaukee Area Technical College (MATC). The Milwaukee Mile was used in the past but has become cost prohibitive due to increased rental rates. The MATC track has limited time available for rental, and many law enforcement agencies compete for the available time._x000a__x000a_The Milwaukee County Sheriff’s Office (MCSO) requires approximately 50 training sessions to comply with the required training standards. The proposed driving track would be a circular-style track totaling approximately 1,500 feet in length, with an overall width of 12 feet at non-designated locations. The design would include two straight portions of 500 feet with 40-foot widths, along with four corners or turns that are 50 feet long with a 25-foot width._x000a__x000a__x000a_"/>
        <s v="The parking lot at the Training Academy is in poor condition and requires a complete replacement. Planning and design appropriations totaling $171,527 were included in the 2020 Adopted Capital Budget and have been completed (WO020001 – Training Academy and Parking Lot Replacement). This is the sixth consecutive year construction has been requested since the design was approved in 2020. The parking lot is well beyond routine maintenance and repair: the surface is uneven, potholes are expanding and increasingly difficult to patch, and the number of cracks continues to grow, making sealing less effective._x000a__x000a_The Training Academy was built in 2002, and the parking lot has never been fully replaced, making it 24 years old. Maintenance has become increasingly cost-prohibitive and less feasible. The Milwaukee County Highway Maintenance Department attempted repairs in 2014 and 2023, but these efforts were not permanent. Each year, over 500 Milwaukee County Sheriff’s Office (MCSO) staff members attend in-service training at the academy. In addition, deputies, correctional and public safety officers, other law enforcement agencies that rent the firing range or training facilities, classroom renters, and visitors all use this parking lot. As the lot continues to degrade, the risk of vehicle damage and bodily harm increases._x000a__x000a_To better manage and monitor the overall parking lot project, an administrative appropriation transfer will be processed by the Office of the Comptroller and the Office of Strategy, Budget, and Performance to combine and align the existing project budget (WO020001) with capital project WR021201 – Training Academy and Parking Lot Replacement."/>
        <s v="This project replaces end-of-life surveillance cameras to improve visual coverage, enhance safety, and reduce risk liability within the Milwaukee County Jail (MCJ), Courthouse and surrounding perimeters. The project will replace approximately 100 cameras, including installation costs and necessary storage to accommodate a 90-day retention period. The current system began replacement under the 2015 capital project WO44701 – CCFC Camera System Phase 1._x000a_                                                                                                                                                                                                 This project supports the Milwaukee County Sheriff’s Office (MCSO) mission of ensuring public safety within the MCJ and Courthouse.. A more robust camera system allows MCSO to better monitor these environments and respond to incidents more efficiently. Enhanced monitoring decreases response times, reduces conflict escalation, lowers the use of force, and minimizes illegal activity. Cost savings will occur through expanded coverage and higher-quality video.                                                                             _x000a__x000a_The upgraded system will monitor more square footage of these facilities and produce higher-quality video evidence. Risk liability will be reduced due to improved detection of suspicious or criminal activity and better monitoring of movement throughout the buildings. High-quality video serves as one of the best sources of evidence for criminal prosecution and liability claims.                                                                                                                                                                                                                                                                                                                                                                                         Leveraging a high-quality video surveillance system will result in: Detection of illegal or problematic behavior that might otherwise go unseen or unrecorded, increased employee safety and productivity, improved monitoring of officer conduct improved monitoring of occupant conduct, reduced number of lawsuits and complaints, reduced County liability and improved public safety.                         The surveillance and camera systems included in this project are not part of the cost and scope of the existing capital project WY062508 – Courthouse Complex Security Technology, which generally covers public spaces and exterior areas of the Courthouse complex rather than interior department locations. _x000a_                                                                                                                                                               _x000a_Surveillance cameras are critical to ensure staff accountability, provide valuable evidence, and are crucial to mitigate county risk. Some of the older cameras go down quite frequently and replacing them will ensure evidence can be reliably captured and will significantly improve camera quality. With the old camera, it is very difficult to make out a face. Newer cameras improve the quality of the camera views and will make it easier to positively identify individuals. "/>
        <s v="This project combines ceiling finishes, painting, lighting, and partition walls into a single interior upgrades project. The Architecture &amp; Engineering team is preparing the project charter in 2025 to consolidate these components. Ceiling replacement was previously addressed in Project Charter #TBD-407943; please refer to that charter for details on ceiling finishes. According to the 2021 VFA report, renewal or replacement is needed for acoustical panels and tile systems, wood-stained surfaces, and wallboard.This project has been requested since 2024._x000a__x000a_Replacement of folding wall partitions is also included in the VFA report, with work starting in 2026. There are four folding wall partitions, including one in the lecture hall that divides the 110-seat stadium into two 55-seat rooms. This partition is unrepairable because replacement parts for the locks—which use a pressure floor plate to secure the panels—are no longer available. The non-functional locks cause the wall to pull apart or shift, creating a safety hazard if someone leans on it. Additionally, the malfunctioning locks interfere with the operation of the fire exit door, creating a potential fire escape hazard. For these reasons, this partition should not be used, which reduces the available training space and limits the amount of training that can be accommodated._x000a__x000a_The project charter for painting was completed in 2024. Existing paint is old, worn, and deteriorating, creating an unprofessional appearance for the facility. Continued delay in repainting allows further deterioration, compounding the problem._x000a__x000a_Lastly, the grant-funded ARPA Lighting Jobs Program (WY062506) replaced most light fixtures with LED, but several rooms were not updated. These rooms—including storage areas, closets, the shoot house, laundry, and mock cells—should be updated to LED lighting as part of this project."/>
        <s v="This project would add an additional layer of security between scheduled inspections. The Department of Corrections (DOC) mandates inspections every 60 minutes, while the Milwaukee County Sheriff’s Office (MCSO) requires inspections every 30 minutes. Both DOC and MCSO further require checks at irregular intervals of 15 minutes or less for occupants identified as suicidal. This project would help ensure occupants’ safety and well-being between these required inspections, particularly for vulnerable occupants who require more frequent monitoring._x000a__x000a_Ensuring the health and safety of individuals in our custody is one of our core responsibilities. Many occupants entering the facility present with significant health challenges, including mental health conditions, substance withdrawal, or other physical health concerns that require close observation and care. While safeguards such as mental health screenings, physical health assessments, and routine and irregular safety checks are in place, there are still periods between inspections when a medical emergency could occur. This capital project would provide continuous 24-hour monitoring of an occupant’s vital signs, including heart rate and respiratory rate. If a significant change is detected, the system would immediately alert medical staff and trigger a faster response. In these situations, rapid intervention is critical to protecting the occupant’s health and ensuring timely medical care.                                                                                                                                                                                         Life detection sensors provide continuous monitoring of vital movement and respiration, allowing staff to respond immediately to medical distress, overdoses, suicide attempts, or other life-threatening events. Early intervention can significantly reduce deaths in custody and serious medical emergencies. The technology also helps reduce liability exposure and potential litigation costs associated with in-custody deaths or medical incidents by demonstrating proactive measures to ensure occupant safety._x000a__x000a_Additionally, early detection of medical issues may reduce overtime costs related to emergency responses, hospital transports, and extended staffing needs. While the sensors do not replace required safety checks, they enhance monitoring in high-risk areas and help staff prioritize responses. Although life detection sensors require an upfront investment, the potential savings from avoided litigation, reduced medical emergencies, and improved risk management can outweigh the initial cost while improving occupant safety.                                                   30-35 sensors will be installed in the Mental Health area and the Special Medical Unit. The mental health unit has a total of 19 cells. The special medical unit has a total of 11 cells. "/>
        <s v="This capital project involves rewiring the existing cell lighting system so that lighting controls are relocated to the officers’ workstation using current technology. This upgrade is recommended in the Creative Corrections – Correctional Management Review of the Milwaukee County Jail (October 2024), File #24-960, and is also a recommendation of the Department of Corrections State Jail Inspector._x000a__x000a_Opened in 1992, the Milwaukee County Jail (MCJ) is an eight-story facility located in downtown Milwaukee. Operated by the Milwaukee County Sheriff’s Office, MCJ houses both male and female occupants in separate housing units and has a maximum capacity of 960 individuals. The facility primarily serves as a pre-trial detention center, housing individuals awaiting trial as well as those who have been sentenced but are awaiting transfer to other correctional agencies. In addition, MCJ provides secure housing for individuals held on behalf of county, state, and federal law enforcement agencies._x000a__x000a_Currently, occupants control the lighting in their assigned cells, which limits staff’s ability to maintain clear and consistent visual observation of occupants. Occupants have also tampered with the lighting fixtures by inserting metal objects into the fixtures, causing circuit breaker disruptions and resulting in repeated maintenance service calls. This tampering creates a significant safety concern, as interference with electrical fixtures can result in electrical hazards, including the risk of electrocution._x000a_"/>
        <s v="Title II of the Americans with Disabilities Act (ADA), which applies to state and local governments, prohibits discrimination on the basis of disability in all facilities, programs and services provided by a municipality. The Parks Department seeks to perform an ADA Existing Facility and Site Access Audit as the first step in determining how to best address deficiencies by documenting what deficiencies/barriers to access exist. Information acquired from the audit will then be used to develop an ADA Transition Plan, which is a phased plan to address removal of barriers as well as provide guidance on scoping of future projects and standards. This project will address completion of an audit pursuant to US Dept of Justice Title II regulation 35.105 by documenting compliance to the most recent version of the ADA Guidelines. Deficiencies will be documented through a series of detailed checklists, photographs, measurements and notes to complete the audit and assemble into a final report. The project will include a GIS component so that the data can be accessed through GIS and merged into Cityworks. The project will also include completion of both the Audit and the Transition Plan."/>
        <s v="A 2015 long-range concept plan for the parking lot and greater McKinley Marina area identified several areas to be rebuilt in a phased strategy over several years. This approach means work can be done without significantly affecting marina operations or the other sections of the parking lot. In 2018, funding was appropriated for Phase 1 construction. In 2020 funding for Phase 2 design was appropriated. In 2022 and 2024, construction funding was provided and completed for Phase 2. To complete the comprehensive rehabilitation of the lots, Phase 3 planning and design is needed. This final phase will addresses improvements to internal circulation focus on the area nearest to Lincoln Memorial Drive. Improvements will include lighting and stormwater management.  Plans will also include methods to improve nearshore water quality utilizing green infrastructure and storm water best management practices.  "/>
        <s v="The Department of Administrative Services, Architecture and Engineering Division performs pavement ratings for County parking lots which includes the evaluation of traffic volume, condition of pavement, overall riding comfort, and drainage conditions. Cool Waters is one of the County's premiere aquatic facilities and services the entire County. The asphalt condition assessment rating for both the Greenfield (Cool Waters) Overflow Parking Lot as well as the abutting service yard were rated 18 and 14 respectively in 2024, indicating the need for immediate reconstruction, including related stormwater management, lighting, and ancillary elements. _x000a_ _x000a_Pavement Rating Index: _x000a_80 - 100 =  Excellent_x000a_70 - 80   =  Very good_x000a_50 - 70   =  Good_x000a_30 - 50   =  Fair_x000a_20 - 30   = Poor_x000a_10 - 20   = Very Poor_x000a_  0 - 10   =  Failed"/>
        <s v="The tennis courts at Brown Deer Park are in need of replacement and reprogramming. The existing tennis courts are currently unplayable and have been closed to the public due to safety concerns. The Department of Administrative Services, Architecture and Engineering Division rated the pavement on the tennis courts at Brown Deer Park a 22 (out of 100) in 2018. While the adjacent parking area was improved in 2022, the tennis courts are in poor condition. This project will replace the tennis courts with four dedicated pickleball and two tennis courts which can also be used for two pickleball courts._x000a__x000a_Additional components of the project include new LED lighting around the courts, nets, windscreens, fencing, seating, and dual striping on the tennis courts to accommodate six total pickleball courts. Due to a lack of storage on the vicinity, portions of the tennis court are currently used for material and equipment storage by Parks operations. The project includes a new storage shed to meet site storage needs. _x000a_ _x000a_Pavement Rating Index: _x000a_80 - 100 =  Excellent_x000a_70 - 80   =  Very good_x000a_50 - 70   =  Good_x000a_30 - 50   =  Fair_x000a_20 - 30   = Poor_x000a_10 - 20   = Very Poor_x000a_  0 - 10   =  Failed"/>
        <s v="The playground at Jacobus Park is a Class 1 playground and is one of the oldest playgrounds in the Milwaukee County Parks system, having been installed in 1997. Based on age and condition this playground is a high priority for playground replacement within the Milwaukee County Parks System (with a new Class 1 playground).  Milwaukee County Parks owns 111 playgrounds that have been averaging a useful life of approximately 23 years. Jacobus Park playground will have been installed 30 years ago in 2027. In order to keep pace with the rate at which facilities are aging out, Parks has set a goal of replacing 6 playgrounds per year and updating sites with exciting, up-to-date, accessible playgrounds that meet current safety standards and guidelines. Design of the playground will include an area for water spray toys, for summer heat relief."/>
        <s v="The playground at Zablocki Park is a Class 2 playground and is one of the oldest playgrounds in the Milwaukee County Parks system, having been installed in 1999. Based on age and condition this playground is a high priority for playground replacement within the Milwaukee County Parks System (with a new Class 2 playground).  Milwaukee County Parks owns 111 playgrounds that have been averaging a useful life of approximately 23 years. Zablocki playground will have been installed 28 years ago in 2027. In order to keep pace with the rate at which facilities are aging out, Parks has set a goal of replacing 6 playgrounds per year and updating sites with exciting, up-to-date, accessible playgrounds that meet current safety standards and guidelines. "/>
        <s v="The main roadway in Grant Park is one of the poorest rated roadways in the park system, last rated 28/100, nearing a completely failed condition. In addition to everyday challenges this creates for users and staff, the road condition also makes maintenance tasks such as snowplowing and managing drainage systems very challenging. Parks staff indicates users have stopped driving in the correct travel lanes in order to avoid damaged sections of road, causing hazardous conditions. During the planning phase of this project Parks will also evaluate the parking area off the main road that formerly supported a picnic area within the park that has now been lost to erosion, and consider long-term need, sustainability, and coastline management guidelines. As is Parks practice, best management practices for storm water management and pavement reduction will be explored to the greatest extent possible.                               _x000a_                                                                                                                                                                                                                                                   Pavement Condition Index: _x000a_80 - 100 = Excellent_x000a_70 - 80   =  Very good_x000a_50 - 70   =  Good_x000a_30 - 50   =  Poor                                                                                                                                                                                               20 - 30   =  Poor_x000a_10 - 20   =  Very Poor_x000a_  0 - 10   =  Failed"/>
        <s v="The Parks Department has over 400 buildings throughout the County, and roofing systems consist of a variety of type, condition, and age. In order to address a category of roofs at one time for efficiency in this deferred maintenance category, specific buildings in the south region of Milwaukee County have been prioritized for replacements due to their condition. These buildings include South Shore Pavilion, McCarty Pavilion/Pool Building, Zablocki Pavilion, Mitchell Pavilion, Sheridan Poolhouse, Scout Lake Pavilion, Grant Picnic Shelter - Area 5, Park Maintenance, Humboldt Service, Hales Corners Service. These facilities represent a mix of revenue-generating sites, high-use recreational amenities, and essential operational hubs where failing roofing systems pose risks of service disruptions and increased long-term repair costs, making timely replacement critical."/>
        <s v="There are two basketball courts and three tennis courts at LaFollette Park that have fallen into disrepair. As of the most recent inspection in 2024, the basketball courts had a pavement rating of 49/100, while the tennis courts were rated at 30/100. Currently, the basketball courts are situated within a triangular section of pavement, a configuration that creates potential conflicts between vehicular traffic and court use. This project proposes the reconstruction of the courts by relocating them into a single, fenced area designated for both basketball and racquet sports. The plan also includes the creation of a new parking lot, the reconstruction of adjacent pathways, and a reduction in overall pavement to reflect only what is necessary for the pavilion and courts. Areas of unnecessary pavement will be converted to green space. All pathways will be reconstructed to meet ADA standards. The project will also include fencing, bleachers, benches, court amenities, parking lot lighting and other site furnishings as appropriate based on site conditions and operational needs. Public engagement efforts are planned to gather community input on court preferences._x000a__x000a_Pavement Rating Index: _x000a_80 - 100 =  Excellent_x000a_70 - 80   =  Very good_x000a_50 - 70   =  Good_x000a_30 - 50   =  Fair_x000a_20 - 30   = Poor_x000a_10 - 20   =  Very Poor_x000a_  0 - 10   =  Failed"/>
        <s v="The Department of Administrative Services - Facilities Management Division, performs pavement ratings for County parking lots including evaluation of traffic volume, condition of pavement, overall riding comfort and drainage conditions. The asphalt condition assessment rating in 2024 for the Center Marina Parking lot was a 18/100 which indicates an extremely poor condition. There are 276 slips in Center Marina that use the Center Marina slip parking area. The Marina side of the lot has 243 spots currently. The north side of lot is divided, and provides 80 spots for public parking. During marina season, the slip tenants have gated access to enter and exit the parking lot, and therefore new gate control equipment will be needed to match the Phase 2 McKinley North lot. South Marina Parking lot gate access will also need to be upgraded so that all 3 parking lot access systems are the same. The project will reconstruct the pavement, wayfinding signage, monument signage, storm sewer, parking lot lighting system, and evaluate replacement/relocation of the comfort station within the lot. Project design is anticipated to include accommodation of complimentary uses to maximize utilization. Storm water best management practices and green infrastructure will be included to the extent site conditions and operational capacity warrants. Replacement of utilities such as sanitary sewers, water mains, storm sewers, and lighting, and fiber/communications services shall be coordinated with this project. Due to the size of the parking lot, it is likely that there will be a north and south phase of construction work, in order to assure marina slip users have appropriate access to parking. Separate sub-projects will be created for a NORTH (WP079602) phase and a SOUTH (WP079603) phase if needed._x000a__x000a_Pavement Condition Index:_x000a_80 - 100 =  Excellent_x000a_70 - 80   =  Very good_x000a_50 - 70   =  Good_x000a_30 - 50   =  Poor_x000a_20 - 30   =  Fair                                                                                                                                                                                                                                                                                                                                                                                                                                                                                                           10 - 20   =  Very Poor_x000a_  0 - 10   =  Failed"/>
        <s v="The playground at Kops Park is a Class 3 playground and is one of the oldest playgrounds in the Milwaukee County Parks system, having been installed in 1999. Based on age and condition this playground is a high priority for playground replacement within the Milwaukee County Parks System.  Milwaukee County Parks owns 111 playgrounds that have been averaging a useful life of approximately 23 years. Kops Park Playground will have been installed 28 years ago in 2027. In order to keep pace with the rate at which  facilities are aging out, Parks has set a goal of replacing 6 playgrounds per year and updating sites with exciting, up-to-date, accessible playgrounds that meet current safety standards and guidelines. Due to the proximity between the playground and the wading pool, playground plans would also include implementation of a sprayground feature at the playground to replace the pool, in accordance with the 2025 Aquatic Study recommendations."/>
        <s v="The playground at the KK Sports park site is a Class 3 playground and is one of the oldest playgrounds in the Milwaukee County Parks system, having been installed in 2000. Based on age and condition this playground is a high priority for playground replacement within the Milwaukee County Parks System (with a new Class 3 playground).  Milwaukee County Parks owns 111 playgrounds that have been averaging a useful life of approximately 23 years. The playground at KK sports Center will have been installed 27 years ago in 2027. In order to keep pace with the rate at which facilities are aging out, Parks has set a goal of replacing 6 playgrounds per year and updating sites with exciting, up-to-date, accessible playgrounds that meet current safety standards and guidelines. "/>
        <s v="Milwaukee County Parks completed a Northwest Side Trail Connections Plan in 2023, which serves as a focused addendum to the current Trails Network Plan. Through comprehensive public outreach, collaborations with invested stakeholders, and grant funding, this plan has yielded a list of recommended implementation strategies and projects to increase trail access in the northwest region of Milwaukee County. The Little Menomonee River Trail Extension is one such project, which provides connections between the soon-to-be built section of the Oak Leaf Trail in Kohl Park, Lichter Park, and Little Menomonee River Parkway. As a part of the design phase of work, site analysis will be conducted to evaluate the potential challenges with floodplain, wetlands, soil contamination, and major transportation arteries. Through creation of a full set of construction documents, this project will be advanced to a shovel-ready status. Additionally, approval of this capital request acknowledges, confirms, and aligns with County Ordinance 47.08, which addresses the protection of natural areas when considering new built infrastructure."/>
        <s v="Milwaukee County has concrete stairways and hardscape throughout the County Parks system that are in poor condition and have deteriorated due to age, weather, salting, erosion, and ground movement. Stairways have a higher fall risk than most flat pavement, and stairs in poor condition can create a public safety hazard. This project highlights the prioritized concrete stairways across the County, including the main stairs at Caesar Park leading to the Milwaukee River access, the Lake Park grand staircase, and stairs througout Pulaski Milwaukee Park leading to the Kinnickinnic River walking paths and recreational amenities. The scope of work includes an engineering evaluation of the concrete stairway conditions at Caesar, Lake and Pulaski Milwaukee Parks, and complete design solutions to safely rehabilitate and/or replace these deteriorated stairways."/>
        <s v="The bluffs in Sheridan Park, located along South Sheridan Drive between East Munkwitz Avenue and East Pulaski Avenue and between East Allerton Avenue and East Armour Avenue, have been identified as areas of significant coastal risk. The bluffs within this area are steep, unstable, and exhibit high bluff crest recession rates that have resulted in unsafe bluff conditions and increasing encroachment toward South Sheridan Drive. The ARPA funded Lake Michigan Bluff Repairs project (WY062509) evaluated and ranked Milwaukee County’s coastline and gave these sections of bluff an average resiliency rank of “F,” with risk values ranging from moderate to high. The bluffs at Sheridan Park were among the highest priorities identified by the evaluation._x000a__x000a_The current condition of the bluff crests presents severe safety hazards and makes conventional repair methods, such as grading, both dangerous and cost prohibitive due to the proximity of City of Cudahy property and the height of the bluffs. Continued bluff recession poses a risk to public infrastructure, including South Sheridan Drive, park amenities, and surrounding properties._x000a__x000a_While the ultimate bluff stabilization methods will be determined during the design phase, it is intended to follow the planning phase developed in the Lake Michigan Bluff Repairs project. The planning phase included recommended installation of armor stone groins preloaded with sand sediment or an armor stone revetment, designed to slow erosion at the toe of the existing slopes, and the potential removal or conversion of a section of South Sheridan Road, replacing it with a native vegetation buffer area and safety barriers near the bluff crest. To offset the potential loss of parking provided by South Sheridan Road, the design will also evaluate access and parking options. Design solutions shall also reference the Milwaukee County Coastal Management Guidelines for guidelines on project approach. "/>
        <s v="Parks has conducted a systemwide Aquatic Study, adopted as File 25-549, to evaluate a long-range plan for aquatic features within Milwaukee County Parks. Through this analysis it has been determined that the age and distribution of wading pools in the County is not fully serving the recreational needs of park users and is financially unsustainable. Where pool service areas are in close proximity and offer redundant services, Parks seeks to decommission 3 wading pools. Where wading pools are in locations within the County that offer heat relief and summer recreation without overlapping other aquatic facility service areas, Parks seeks to convert 2 wading pools to flow-through splashpads. Assumed sites for conversion to a new amenity type include Humboldt Park and Rainbow Park."/>
        <s v="The Root River Parkway provides vehicular access along the Root River as well as connections to popular recreational facilities located in Greenfield Park including the Greenfield Park Golf Course and the Cool Waters family aquatic center. This stretch of Root River Parkway includes both the east side of the river from W Lincoln Avenue to W Oklahoma Avenue/W National Avenue, and the west side from S 124th Street to W Morgan Avenue. Root River Parkway has reached the end of its useful life. The pavement was most recently rated in 2025 and includes sections rated 22/100, 28/100, 36/100, and 36/100. It is extremely deteriorated and requires regular patch repair work and traffic control for stormwater flooding in order to remain open to users. In addition to the deteriorated pavement, the parkway requires reconstruction of the storm sewer and roadway lighting systems. Replacement of municipal utilities such as sanitary sewers, water mains, storm sewers and lighting will be coordinated with this project. Traffic calming measures, stormwater best management practices, green infrastructure, natural areas restoration and management, pavement reduction, and connections to adjoining roadways will be evaluated in the reconstruction design plans._x000a__x000a_Pavement Condition Index:_x000a_80 - 100 = Excellent_x000a_70 - 80   =  Very good_x000a_50 - 70   =  Good_x000a_30 - 50   =  Fair_x000a_20 - 30   =  Poor                                                                                                                                                                                                                                                                                                                                                                                                                                                                                                        10 - 20   =  Very Poor_x000a_  0 - 10   =  Failed"/>
        <s v="The Milwaukee County Sports Complex is a critical hub for recreation on the south side of the County. The existing HVAC system is nearing the end of its useful life. Presently, there are nine Rooftop units (RTUs) at the complex and up to six of them require replacement immediately or in the next 18-24 months. There are four units which serve the main fieldhouse. Of those, only one is fully operable with another functioning at reduced capacity. The remaining five units serve the other occupied areas of the building and consist of both heat and air conditioning units. One was replaced in 2024 at a cost of $27,000. Two are greater than 10 years old, and the remaining two are intermittently functioning. Replacement parts are rare and exceedingly expensive, and the system regularly requires maintenance attention. Planning is complete, and construction documents have reached the 90% design stage."/>
        <s v="Noyes Park is a 71-acre park on the northwest side of the City of Milwaukee. Park assets and uses include an indoor deep well pool facility, parking lot, paved walkways, playground, forestry service yard, 9-hole golf course and simple golf range programmed in partnership with First Tee of Wisconsin, a 19-acre Isolated Natural Resource Area (INRA) comprised of woods, wetlands and soft trails, and overall site balance of wet meadow land cover. Many of the pavement surfaces in the park are in a very degraded condition, impacting both user experience and making maintenance more challenging than necessary. Pavement ratings were conducted in 2018, and at that time the entry drive to the park was rated 24/100, the connecting parking lot was rated 21/100 and one of the main walking path segments in the park, NOY08, was rated 24/100. Project design has been completed through 90%. This capital request is for the construction phase of the project.                                                                                                                                                                                                                                                Pavement Rating Index: _x000a_80 - 100 = Excellent_x000a_70 - 80   =  Very good_x000a_50 - 70   =  Good_x000a_30 - 50   =  Fair                                  _x000a_20 - 30   =  Poor                                                                                                                                                                                                 10 - 20   =  Very Poor_x000a_  0 - 10   =  Failed"/>
        <s v="The 2022 Adopted budget provided planning and design funding ($332,757) for WP054501-Whitnall Golf Course Irrigation which included a scope of replacing the single row irrigation system, refurbishing the pump system, new golf features, and the relocations of greens for safety. _x000a__x000a_Adopted County Board File #22-592 allocated American Rescue Plan Act (ARPA) funding ($6,435,000) for WY012305-Parks Golf Course Irrigation and Cart Path Construction to replace the irrigation systems at Lake, Warnimont, Noyes and Zablocki golf courses and install cart paths at Whitnall and Dretzka golf courses.  Due to the timeline of ARPA requirements and the funding status of the proposed county capital project at Whitnall, combining the two efforts was no longer feasible. As a result, Parks requested a re-direction of the funds intended for the Whitnall cart paths towards additional golf infrastructure that addresses capital projects, deferred maintenance, or revenue generation (adopted County Board File #22-950). A portion of the funding intended for cart paths at Whitnall ($247,400) was utilized to replace the primary pump for irrigation at Whitnall. _x000a__x000a_This capital project funding request phase includes construction for holes 10-18 for the replacement of existing and addition of new irrigation lines, golf cart paths (design completed as part of capital project WY012305) and relocations and improvements of tees, bunkers and greens. Approval of this capital request acknowledges and confirms alignment with County Ordinance 47.08, which addresses the protection of natural areas when considering new built infrastructure._x000a__x000a_A second construction funding request is anticipated in a future budget cycle for holes 1-9 and will include for the replacement of existing and addition of new irrigation lines, golf cart paths and relocations and improvements of tees, bunkers and greens."/>
        <s v="The electrical equipment at Dretzka Park has exceeded its useful life of more than 50 years and requires urgent replacement. The site has experienced a leaking transformer, and high-voltage fuses on We Energies poles are blowing more frequently resulting in an increase in power outages. Staff is unable to safely work on the existing equipment because of non-compliant clearances. The high voltage utility service is routed throughout much of the park, increasing both the complexity and safety risk of the existing infrastructure. System failure could cause serious injury along with fire hazards, groundwater contamination and soil pollution. In addition, the more frequent power outages affects the entire site including the service yard, golf club and irrigation pump. Not only is this a safety hazard, but it also affects revenue from golf as golf operations are fully impacted by these unpredictable outages._x000a__x000a_This infrastructure is comparable to the former electrical system at the courthouse, which was replaced following a fire in 2013. The current system is considered potentially critical. Parks Department has been proactively addressing similar high-risk, high-voltage infrastructure across the system, with completed or ongoing projects at McCarty, Smith, King, and Sheridan Parks. _x000a__x000a_The proposed scope of work includes a comprehensive electrical system upgrade, including demolition of existing high-voltage equipment, installation of new utility service from WE Energies, and replacement of all aging electrical panels. Planning is complete, and construction documents have reached the 90% design stage."/>
        <s v="Milwaukee County Parks has over 35 service yard locations which house equipment, staff, and vehicles for operating and maintaining the over 15,000 acres of parkland, facilities, and assets. The layout, capacity, and efficiency of each location varies greatly according to the size of the park and the number of ancillary parks served by the service yard. According to data from VFA (facility assessment/inventory system), the average age of Park service yard buildings is 62 years, and the Facility Condition Index (FCI) score is .27 (Fair). The Washington Park Service Yard has an FCI of 0.31. Design funding was included in the 2022 Adopted Capital Budget and has met the required 90% design completion threshold for a construction funding request.  This project will construct a new 16,000 sq ft service building with site improvements for vehicular circulation, stormwater best practices, bulk material storage, fueling components, refuse management, and a rooftop photovoltaic system. Plans have been prepared as a part of the 2022 capital allocation, and phasing may be possible. Project delay may mean building code changes which would require plan updates at the time of fund allocation._x000a__x000a_Facility Condition Index:_x000a_.10 or less        =   Excellent_x000a_.11 - .20            =   Good_x000a_.21 - .40            =   Fair_x000a_.41 - .60            =   Poor_x000a_.61 or greater  =   Deficient"/>
        <s v="In 2016 Milwaukee County funded a project to replace the HVAC system for the kitchen and dining area of the Whitnall Park Clubhouse. During project design for the kitchen and other building systems to support the new kitchen including electrical, plumbing and HVAC, the consultant determined that major kitchen upgrades were required to provide an efficient and effective HVAC system suitable for the building program. These significant upgrades also triggered design for kitchen and ADA code compliance requirements, requiring kitchen modifications and the addition of access ramps and a new ADA accessible bathroom. The County's VFA database reflects the need for upgrades and repairs of this nature, as the systems and building areas described are categorized as potentially critical repairs. The scope of work includes replacement of the HVAC system for the kitchen and dining area along with ADA compliance requirements with addition of access ramps and a new ADA accessible bathroom. With respect to sustainability, the design and specification for the new HVAC equipment will incorporate the latest Standards and Guidelines currently offered by ASHRAE that include the latest energy efficiency and sustainability provisions. Planning and 90% design plans have been completed for this project."/>
        <s v="Cool Waters is one of the County's premiere aquatic park facilities, located in Greenfield Park.  In 2008 a study investigated the heaters associated with the facility and identified problems with the design of the heater /water piping layout. The heaters run inefficiently, leading to increased maintenance requirements and premature wear. Conversion to a sealed combustion system is recommended, and design was completed in 2025."/>
        <s v="The Schulz Aquatic Center at Lincoln Park is one of the Parks System's swimming sites and offers tube and body water slides, a lazy river, spray jets and bucket dump, as well as swimming and water basketball in the leisure pool. Many of the pool's grates have reached the end of their useful life and are beginning to fail. Work necessary at the pool site includes but is not limited to templating of the pool for replacement grating, removal of the existing grating system, removal of the waterline tile, replacement of the existing mud bed around the perimeter of the pool, sealing of the inside of the gutter with cementitious waterproofing compound, installation of new waterline tile and depth markers, installation of new grating system, caulking of the deck joint at the back of the grating, supplying a custom grating system: white, 1” thick, 20” nominal width, competition flow style with slot running parallel to the pool wall with custom handhold including the following components: straight panels, radius panels, corner panels, and installation of hardware for a concrete gutter. Design for this solution was completed in 2025."/>
        <s v="The electric utility service for the Greenfield Park mechanical buildling that suports the Cool Waters pool is high voltage. This system is similar to the former electrical service at the courthouse which was replaced after a fire in 2013. The high voltage equipment is past its useful life and replacement parts are difficult to obtain. The service is rated as potentially critical, and the Parks department has been attempting to replace high voltage connections to facilities throughout the system with projects at McCarty, Smith, King, Dretzka, and Sheridan parks. Updates to the high voltage service will remove a safety hazard. The scope of work includes construction and installation for the removal of the old high voltage system and installation of the WE-Energies power system. Planning and 90% design plans for construction have been completed."/>
        <s v="Simmons Field and the two adjacent baseball fields lighting is many years beyond its useful life and past reasonable repair. The high voltage cabinet feeding the field is unreliable, cumbersome to maintain, and currently fed by means other than WE-Energies (City of Milwaukee). The light fixtures in place are of high energy consumption and the cords feeding the lights on top of the poles are UV rotted to a point of bare copper. These popular fields have therefore been subject to many years with random outages. The field lighting is maintained by the City of Milwaukee’s Bureau of Electrical Services, and Milwaukee County is billed for their service. In previous years the City has stated that a rewire of the poles would be needed to remedy these ongoing issues. The City does not have the manpower to devote such a timely repair and suggest that funding be procured to source necessary work. Incidental site improvements related to lighting upgrades will be a part of this project, which has completed design as a result of 2023 capital funding."/>
        <s v="Scout Lake is a 64.3-acre park located in the City of Greendale. The parking lot has a condition rating of 26/100 based on 2025 pavement assessments. Despite repeated patching and stone repairs by Parks Operational staff, the parking lot continues to degrade due to poor drainage and the site's slope. These remedies wash out onto the adjoining pedestrian path, creating hazardous conditions. Additionally, the pathway around the lake is also deteriorating, with a condition rating of 36/100. The park features an accessible fishing pier, accessible from both the parking lot and the pathway. However, the failing pavement has resulted in loose stone along the park's paths, posing a hazard to pedestrians using the pathways to walk around the lake or access the fishing pier. Ninety percent (90%) design plans have been completed for project implementation. This capital request is for the construction phase of the project to address these issues. _x000a__x000a_Pavement Rating Index: _x000a_80 - 100 =  Excellent_x000a_70 - 80   =  Very good_x000a_50 - 70   =  Good_x000a_30 - 50   =  Fair_x000a_20 - 30   = Poor_x000a_10 - 20   =  Very Poor_x000a_  0 - 10   =  Failed"/>
        <s v="Currie Golf Course is a popular recreational asset that generates revenue for the Parks System.  The existing parking lot that serves the course has a rating of 28/100, indicating the need for a full reconstruction. Previous County budget allocations have funded a design solution that evaluates pavement reduction, utility impacts, course efficiency, and user experience. Existing handicap parking has been relocated to accommodate users of all needs appropriately. The course will also benefit from a new continuous ashpalt cart path through the 18-hole golf course, keeping it on par with other like facilities. Parks has made other successful efforts to introduce cart paths which helps attract large events, expands dates motor carts can run and is appreciated by users. Course impacts will be mitigated as required for project elements that are within the project limits to ensure playability and course success._x000a__x000a_This is a wet, low lying course and flooding is common. Cart restrictions leads to a reduction in revenue as golfers, and organized golf outings, that require carts seek out other courses. Adding a continuous paved cart path throughout the course allows the course to remain open more often.  "/>
        <s v="The Bender Park boat launch requires design reconfiguration due to shallow water depths and sedimentation that do not allow boats to consistently launch and safely access the harbor and Lake Michigan. Sedimentation accumulation in the boat launch has been an ongoing maintenance issue at Bender Park since the park first opened in 1999. Dredging activities in 2007, 2011, 2014, and 2026 have removed thousands of cubic yards of material from the harbor at a high cost to the County. It is believed that sand moves south along the lakeshore due to littoral drift, and this sediment drops into the harbor at the south end of the breakwater. In an effort to provide a sustainable long-term solution for operating this harbor, this project seeks to identify a design reconfiguration necessary to reduce the frequency of costly dredging activities, boat launch closures, and meet the safe harbor standard that Lake Michigan boaters rely upon. Grant applications to supplement project costs will be consistantly monitored and pursued."/>
        <s v="The Mitchell Park Horticultural Conservatory (&quot;the Domes&quot;) were constructed in phases with the final dome completed in 1967.  For decades the three Domes structures and its main and ancillary buildings have suffered from deferred maintenance.  Due to its unique design the capital replacement of building elements such as the glass, aluminum and concrete Domes have been too expensive for the County to address.  Multiple planning studies have concluded that the glass and aluminum structure that forms the exterior of the Domes structures requires replacement and the concrete frame that holds the glass structure requires repair in all three Domes.  From 2016 to 2019 a Task Force created by the County Board of Supervisors engaged the community and made a recommendation to the County to repair the Domes and to use creative public-private partnerships to fundraise for repairs and program the facility.  In the 2025 Milwaukee County budget, amendment 06 established the Milwaukee County Board of Supervisors' policy to support the &quot;Domes Reimagined Campaign&quot; which is a public-private collaborative effort to raise funds that would match a County financial contribution to fund the repair of the Domes. The Domes Reimagined Campaign commits the Milwaukee Domes Alliance (i.e. the Friends of the Domes) to work in collaboration with Milwaukee County to repair all Domes over several years.  Under the Domes Reimagined Campaign the County financial commitment is up to $30,000,000 to be allocated in installments over successive fiscal years.  _x000a__x000a_A lease and development agreement was executed with the Milwaukee Domes Alliance in September of 2025, as Board File 25-553._x000a__x000a_"/>
        <s v="The Lake Park Steel Arch Bridge (bridge asset ID 777.PED.161) over the Locust Street Ravine was built in 1893. The bridge is wide enough to carry vehicular traffic, but has been closed to vehicular traffic for years due to reconfiguration of roadways in the park and concern over structural integrity of the bridge for vehicular use. Past inspection of the Steel Arch Bridge in Lake Park resulted in a recommendation for complete rehabilitation or replacement. Concrete barriers have been placed in front of the bridge to keep vehicles from crossing it. The connecting asphalt walkways are highly degraded and should be replaced at the same time. The 2017 Adopted Capital Budget included $100,800 for planning and design. In December 2016, adopted County Board File #16-728 transferred the entire expenditure authority from WP52301-Lake Park Steel Arch Bridge into WP48401-Lake Park Ravine Bridge. In 2020, funding for design in the amount of $117,023 was appropriated and in 2021 transferred into WP48401-Lake Park Ravine Road Bridge via adopted County Board File #21-95. This bridge has been identified as a high need for repair through WP54601-Parks Bridge Inventory and Assessment, and due to its historical nature requires funding as an individual project."/>
        <s v="The South Shore Park and Bay View Park rubble mound breakwater is about 1,200 feet off the shore of Lake Michigan and parallels the shoreline for approximately 2.25 miles. The breakwater consists of three separate sections (north, central, south), and the south section is approximately 2,400 feet long and adjacent to Bay View Park. Segments of the breakwater were constructed at different times, but mostly in the 1920s. The breakwater serves as a near-shore structure that protects the shoreline and coastal assets along and adjacent to Bay View Park. The condition of the south section of the breakwater has deteriorated over time. In 2021, funding was allocated to evaluate the condition of all 3 breakwater sections. A feasibility study was completed for the south section of the breakwater to determine the most cost-effective alternative to protect the shoreline from erosion and potential environmental concerns. The study recommended constructing a revetment along the shore of Bay View Park. This project will address the damaging shoreline conditions along the south section of breakwater located along Bay View Park. Planning and 90% design plans have been completed for construction implementation. Grant applications to supplement project costs will be consistantly monitored and pursued."/>
        <s v="Milwaukee County Parks currently owns and operates 111 playgrounds and 9 splashpads that have a variety of equipment and surfacing.  Some older playground sites within the system have a combination of surfacing that includes sand, fibar, and/or poured-in-place (PIP) rubber. Safety standards and resilient playground surfacing products have improved beyond sand and preferred options now also include poured-in-place (PIP) rubber surfacing with Engineered Wood Fiber.  These surfacing alternatives reduce ongoing maintenance, improve accessibility, and improve safety. While many playgrounds have been converted to full PIP surfacing, some highly used sites are in need of replacement due to significant wear. Improving the surfacing at these playgrounds will improve safety, enhance the play environment and extend the life of the assets. PIP also has the advantage of providing ADA accessibility to areas of the playground. PIP has an average useful life of 10 years, with factors like use, chemicals, and drainage impacting longevity. Milwaukee County Park Playgrounds PIPs have an estimated useful life of 23 years. Parks plans to replace the rubber surfacing on playgrounds and splashpads halfway through their useful life. Parks has been transitioning from sand to Fibar (engineered wood fiber) in place of sand as a way to reduce but not eliminate ongoing inspection and maintenance hazards.  Parks proposes to replace a minimum of 18,000 square feet of PIP on an annual basis helps to align playground surfacing with equipment lifespans. Sites will be determined at the time of funding based on existing conditions but 2027 assumed sites may include: Madison Splash Pad, Mitchell Blvd, Greenfield #1, Underwood, Clarke Square, Nash, LaFollette, and/or Armour Parks."/>
        <s v="Milwaukee County Parks is seeking to complete a comprehensive athletic field asset study that will guide future investment and operational decisions across its 154 parks. Many of the County’s athletic fields are experiencing deferred maintenance. To plan effectively for the future, the study would provide a deeper understanding of how these fields function within the broader parks system, including their role in serving community needs, supporting programming, and contributing to equitable access to recreational opportunities._x000a__x000a_This study will evaluate the condition, use, and geographic distribution of athletic fields, including but not limited to baseball/softball, soccer, disc golf, and multi-purpose fields (football, rugby, lacrosse, ultimate frisbee). The study will also consider the availability of similar facilities operated by schools, municipalities, and third party partners. The goal is to establish a framework to prioritize investments based not only on condition, but also on demand, accessibility, equity, operational efficiency, and long-term sustainability. The final outcome will provide clear recommendations on where to invest, maintain, repurpose, or consolidate field assets. This ensures that limited resources are directed toward sites that deliver the greatest community benefit and can be sustainably maintained over time."/>
        <s v="Milwaukee County Parks completed a 2024 service yard study identifying schematic layouts and service yard standards to guide future improvements. Parks Land Resources Division consists of  forestry, asphalt, landscape/landscape construction, natural areas, and trails operations. Land Resources operates out of the Parks Maintenance facility at N. 68th Street and W. State Street, which is shared with Trades staff. The Parks system manages over 15,000 acres and faces significant tree loss due to storms, invasive species such as the emerald ash borer, as well as construction impacts. Forestry operations generate up to 10,000 cubic yards of wood chips annually, along with additional waste materials that are often unsuitable for reuse. Wood waste is stockpiled at multiple sites, including Mitchell Park, without a long-term management solution._x000a__x000a_This project will include site analysis for a new Land Resources facility focused on improving operational efficiency and wood waste management. Mitchell Park will be evaluated as a potential location. Following site analysis, the project will advance into full design for a new facility, wood waste storage, demolition as needed, covered parking and utility services to support approximately 30 Land Resources staff. A key component of the project will be the incorporation of an air burner system. An air burner is a high-efficiency, curtain-style incineration system that uses forced air to achieve clean combustion of wood waste. This process produces biochar, a stable, carbon-rich material that can be reused to improve soil health, enhance water retention, and sequester carbon, while also reducing particulate emissions compared to open burning. The operation of an Air Burner also has the potential to generate energy, lowering utility costs for the facility. The project will result in construction-ready documents. Grant applications to supplement project costs will be consistantly monitored and pursued."/>
        <s v="McKinley Marina, Milwaukee County’s only public lakefront marina, offers 703 slips with floating docks, fuel docks with pump-out facilities, and a convenience store with marine maintenance and safety supplies. The marina has been 100% occupied since 2021 and historically operates at 93–97% capacity. The marina generated an annual revenue of $2.8M in 2025._x000a__x000a_The dock system and supporting infrastructure were constructed approximately 25 years ago and are beyond maintenance and require replacement. The facility is experiencing increasing structural failures, including deteriorating dock boards, failing steel piping, recurring chain breaks and significant electrical deficiencies. The marina has approximately 390 power pedestals which provides electrical power and water for tenants. The pedestals are a mix of outdated and replaced units. The outdated pedestals do not meet current GFI safety standards and are no longer manufactured, making repairs impractical. _x000a__x000a_Due to currently falling water levels, the dock ramps are no longer ADA-compliant, and the site fails to meet current safety standards due to the absence of safety ladders. The marina experiences approximately 50 water leaks a year. Parks has spent $155,000 from 2021–2026 on inspection and replacement of dock chains and $116,000 from 2021–2025 on resetting and weld repair of pilings supporting pedestals, but ongoing maintenance is no longer sufficient to address systemwide failures._x000a__x000a_The scope of the project includes a comprehensive assessment and design of the marina infrastructure, including a bathymetric survey, evaluation of pilings and deadman anchors supporting the retaining wall, and full design of Docks A–P. This includes structural and utility systems, adjacent promenade docks, concrete walkways, cameras, access gates, and railings."/>
        <s v="The Oak Leaf Trail section and trails along Wahl Avenue along the southern portion of Lake Park (from intersection of N Terrace Ave to E Newberry Blvd) as well as the trail connection leading from Wahl Avenue to Bradford Beach bridge are failing. The asphalt trails have broken apart, adjacent fencing has weathered, and some trail sections are eroding down the bluff. The pavement has deteriorated and requires regular patch repair work. These trail sections also have some of the worst pavement ratings in the system, with sections rated 21/100 and 24/100 in 2024. The scope of work includes replacement and improvement of these highly utilized trails, fencing, slope stability measures, and stormwater best management practices. Design also to incorporate and align with Milwaukee County's Coastal Management Guidelines.                                                  Pavement Condition Index:_x000a_80 - 100 = Excellent_x000a_70 - 80   =  Very good_x000a_50 - 70   =  Good_x000a_30 - 50   =  Fair_x000a_20 - 30   =  Poor                                                                                                                                                                                                 10 - 20   =  Very Poor_x000a_  0 - 10   =  Failed"/>
        <s v="The playground at Mitchell Boulevard Park is a Class 3 playground and is one of the oldest playgrounds in the Milwaukee County Parks system, having been originally installed in 1999 with minor structure changes in 2001 due to site grading. Based on age and condition this playground is a high priority for playground replacement within the Milwaukee County Parks System (with a new Class 3 playground).  Milwaukee County Parks owns 111 playgrounds that have been averaging a useful life of approximately 23 years. Mitchell Boulevard playground will have been installed 31 years ago in 2027. In order to keep pace with the rate at which facilities are aging out, Parks has set a goal of replacing 6 playgrounds per year and updating sites with exciting, up-to-date, accessible playgrounds that meet current safety standards and guidelines. "/>
        <s v="Located across 38 parks, basketball courts are a core recreational asset that supports physical activity, social connection, and overall community well-being. Parks aims to offer safe, functional, and quality recreational amenities for residents. However, because court repairs fall outside the scope of current operational funding, maintenance has been deferred, resulting in deteriorating conditions at many sites._x000a__x000a_Several courts currently have pavement ratings below 60 (out of 100), indicating significant wear and reduced playability. Without timely investment, conditions will continue to decline, leading to potential safety concerns and loss of access to a widely used recreational resource. Regular resurfacing and rehabilitation are essential to maintain these facilities and avoid more costly full replacements in the future._x000a__x000a_This project addresses a growing deferred maintenance need by establishing a sustainable court replacement and rehabilitation program. By proactively reinvesting in these facilities, the County will preserve a major recreational asset and ensure courts remain safe, accessible, and welcoming for community use._x000a__x000a_The project includes reconstruction of basketball courts at multiple locations based on pavement condition ratings, including but not limited to: Carver Park, Madison Park, McCarty Park, Mitchell Park, Popuch Park, and Underwood Creek Parkway. The scope of work will vary by site and may include milling and overlay of court surfaces, painting and striping, and installation of new amenities such as hoops, backboards, rims, fencing, benches, bleachers, pathways, bollards, and gates. In select locations, improvements may also include removal of adjacent pavement and conversion to green space._x000a_"/>
        <s v="Milwaukee County Parks has land holdings along Milwaukee County's major waterways. Along these rivers and related riparian lands there are many retaining walls that are decades old and in varying conditions. In order to appropriately plan for repairs, replacements, or other projects that may eliminate the need for walls, Parks must first have an up-to-date inventory and assessment of such walls. It is requested that any such inventory include creation of GIS data that can be used to map and track asset needs, photos, condition ratings, material inventory, recommended corrective actions, and related cost estimates. "/>
        <s v="Parks Maintenance is a key primary facility for Milwaukee County Parks and serves as the central hub for Trades and Forestry divisions, who provide essential daily services across the park system. The facility currently receives high voltage electrical service via an overhead riser pole that supplies the building. The riser pole is deteriorated, and the feeder electrical line is damaged and beyond its useful life. The site is at risk of leaking transformers and power outages._x000a__x000a_Leaking transformers can release dielectric oil, creating serious safety risks, including fire hazards, groundwater contamination and soil pollution. Due to the age and condition of the existing infrastructure, a high-voltage system failure could result in damage that is beyond repair, creating a high risk of prolonged downtime and major disruption to park maintenance operations._x000a__x000a_This service upgrade is critical to maintaining uninterrupted Trades and Forestry operations. The maintenance facility houses vehicles, equipment, materials and the fabrication shop. Any disruption to electrical service at Parks Maintenance would have widespread impacts, including interruption of daily park operations and loss of site security._x000a__x000a_This project will eliminate the high voltage system and transition the facility to a new We Energies service. It will also decommission two high-voltage rooms and remove all associated distribution equipment. The project improves safety, reduces risk and supports the continued reliability of essential park maintenance services."/>
        <s v="Park walkways and paths are some of the most popular recreational assets in parks. They allow for both passive and active recreation, as well as providing important connections in the transportation grid of the area. Many of the pavement segments within the park system are in disrepair, causing hazards to bikers and pedestrians who use these facilities year round. The scope of work of this capital request includes replacement and improvements to paths within the following parks: West Milwaukee Park, Jacobus Park, and Pulaski Park. Additionally, a path within Algonquin Park will be fully removed and restored to natural wooded wetland to match its site surroundings. The 90% design plans of this park walkways reconstruction project have been completed.  "/>
        <s v="The north and south canopies of the Saarinen (base) building have deteriorated areas.  The roof on the Birdcage stairway structure has leaks during rainfall, allowing water to enter the stairway and structure. The water intrusion is damaging the ceiling, walls, intake ductwork, and intake cover, and is also causing moisture accumulation and puddling on the terrazzo floor, creating a slip-and-fall hazard.  This project addresses these issues as follows:_x000a__x000a_Saarinen Building – North and South Canopy Assessment and Repairs-_x000a_Conduct a detailed examination of the north and south canopies of the Saarinen (base) building to identify water infiltration points, active leaks, and general deterioration. Perform all necessary repairs to address current leaking issues and correct general wear conditions. As part of this assessment, determine whether conditions indicate the need for a canopy replacement(s) or restoration project in the future._x000a__x000a_Birdcage Stairway Structure – Water Infiltration Assessment and Repairs-_x000a_Inspect the Birdcage stairway structure to identify sources of water infiltration contributing to leaks within the stairway, with particular emphasis on—but not limited to—the roof area. Complete all required repairs to resolve current leaking issues and evaluate whether a more comprehensive replacement or renovation project will be required going forward._x000a__x000a_Condominium Agreement Responsibility-_x000a_Pursuant to the County’s obligations under Exhibit F of the condominium agreement, the County is responsible for the repair and/or replacement costs associated with:_x000a_-Item #05 (Repair and Replace): External canopies above north and south entrances to the Saarinen Building_x000a_-Item #02 (Repair and Replace): Birdcage (structure)"/>
        <s v="In accordance with Adopted Milwaukee County (County) Board Resolution File #16-229 (Resolution), the County approved a transfer of ownership of the portions of the Saarinen Building, North Tract and Underbridge to the War Memorial Center (WMC), and a transfer of the portion of the Saarinen Building currently to the Milwaukee Art Museum (MAM), the Kahler Building, including the East Addition, and the property commonly known as O'Donnell Park, located at 910 Michigan Street, Milwaukee, Wisconsin (the O'Donnell Property) to MAM. Pursuant to the foregoing resolution and to effectuate the transfers, the County, WMC, and MAM entered into a condominium agreement in December 2017.  The condominium agreement assigns responsibilities to each party regarding maintenance, repair, and replacement, for various facility elements.  _x000a__x000a_The concrete exterior of the (Eero Saarinen designed) WMC has deteriorated.  Efforts to patch sections of the cantilevered concrete section of the building occurred prior to 2020.  Unfortunately, this system is compromised and water continues to penetrate the concrete walls on the 3rd and 4th floors of this building.  This has resulted in cracks and sections of concrete falling on the pubic area below the elevated areas.  In early 2024, it's been observed this condition appears to be worsening, leading to greater structural compromise.  This project is for the repair and replacement of this concrete section of the building.                                                                                                                                  _x000a__x000a_In 2025/2026, the pedestal structural was studied for safety recommendations and created design drawings. The first phase of construction is to be completed in 2026 and addresses the pedestal's full east face and parts of the ceiling underneath. The 2027 appropriation funds the remaining make-safe masonry and concrete repairs of the ceiling underneath, north, south, and west faces._x000a__x000a_Pursuant to the condominium agreement, the County is responsible to cover the (REPAIR / REPLACEMENT) costs under exhibit F (item #3 - Structural Components of the Pedestal including exterior walls, ledges and columns)._x000a__x000a_"/>
        <s v="This War Memorial Small Freight Elevator (Jaws) elevator was installed in 1962 and is well beyond its useful life. This elevator is a safety hazard because of the clamshell type of door closing system controls. Just before the door closes, a bell rings and if riders are not out of the way they may get struck on the head. The elevator is very unreliable because of its age. It is the only freight elevator that stops on the mezzanine level where the Information Systems and Library Archive Study area is located. It is crucial for moving archive materials and IT equipment. _x000a__x000a_Under the 2013 Development agreement between the Art Museum and Milwaukee County, this elevator and six others were to be modernized as part of the agreement and was part of the original RFP. After the bids were received, it was determined that the project was over budget and the small Freight elevator was eliminated from the project and to be completed in a later budget cycle.                                                                                                                            _x000a__x000a_Milwaukee County is responsible to modernize the small freight elevator, under section 8.1 of the development agreement._x000a_"/>
        <s v="The Milwaukee County Zoo has demolished the former sea lion show area, but the existing pool remains. Keeping the pool in place creates avoidable safety and operational risks, including standing water hazards, a roughly 20‑foot‑deep open structure, and the potential for mosquito breeding. These conditions pose ongoing health and safety concerns for animals, guests, and staff._x000a__x000a_This project will fully demolish and backfill the remaining pool and repurpose the space to better meet current guest and programmatic needs. The proposed improvement includes the construction of a covered picnic shelter designed primarily to support school group visitation year-round._x000a__x000a_School groups represent a critical and growing audience, with annual field trip attendance exceeding 92,000 students and continuing to increase (11.8% growth in 2024 and 8.3% in 2025), with $715,571 in revenues in 2025. Currently, during inclement weather, students must eat lunch on the floor of the Gathering Place, an arrangement that is not sustainable or aligned with guest experience standards. This challenge will be further exacerbated by the planned opening of the Zoo’s new front entrance in July 2027, which will shift admission ticket validation functions into the Gathering Place, significantly reducing available space for school groups._x000a__x000a_The picnic shelter will provide a safe, weather-protected environment for student groups and other guests. Planned features include a concrete floor, two wood-clad walls on the west side for wind and rain protection, a secure storage room for lunches, electrical and lighting infrastructure, radiant heating to enable year-round use, and a sink with counter space to support handwashing. The project includes development of an adjacent natural play area to enhance the overall guest experience for visiting families and school groups._x000a__x000a_This project not only mitigates existing safety and health risks but also strategically reinvests in underutilized space to support growing attendance, improve the guest experience, and align facilities with the Zoo’s educational mission.  Additionally, the space can be rented by groups after the school group season ends, as well as on weekends and evenings."/>
        <s v="The Milwaukee County Zoo faces recurring and costly water main breaks, with multiple incidents each year. Repair costs range from $20,000 to $60,000 per break, totaling $80,000 to $250,000 annually. These failures strain the Zoo’s budget, disrupt operations, and pose risks to animal health and safety._x000a__x000a_The Zoo has experienced several water main breaks in recent years due to the age and deterioration of the underground piping infrastructure.  In 2023, a break near the Seal Habitat cost $35,000 to repair and occurred 22 feet below the surface, requiring extensive excavation and pavement restoration. In 2024, three breaks cost over $80,000. In 2025, five additional breaks occurred, with a repair cost of $21,943.  The reduced cost is associated with the depth of the breaks in the line.  The water lines being redone at appropriate depths for repair will lead to long-term savings for any repair for the lifetime of the Zoo, as access to these pipes for repair will be at six feet. _x000a__x000a_Breaks and shutoffs create operational challenges, particularly in maintaining consistent water supply to animal habitats. A failure near the Aquatic &amp; Reptile Center, for example, could lead to dangerously low water levels, shutdown of the life support systems for the aquarium, and potential loss of animals. Repairs also restrict access to areas of the Zoo, limiting visitor experience and daily operations._x000a__x000a_Undetected leaks further increase costs. One break at Badger Hill wasted an estimated 100,000 gallons before detection and required $50,000 in repairs. With breaks occurring once or twice annually and rising municipal water rates, these costs will continue to grow._x000a__x000a_Climate change increases urgency. Rising temperatures and extreme weather strain aging infrastructure and increase water demand. Leaks waste critical resources and increase energy use and emissions as systems pump water that is ultimately lost._x000a__x000a_Securing dedicated funding is essential for repairing infrastructure, protecting animal health, reducing costs, and supporting environmental sustainability. Proactive investment will help ensure the Zoo remains safe, resilient, and accessible."/>
        <s v="This request funds the construction of a new enclosed carousel facility for the Milwaukee County Zoo. This investment is critical to protecting an important revenue-generating attraction, enhancing the guest experience, and supporting the Zoo’s long-term financial sustainability._x000a_The Zoo’s current carousel is 32 years old and relies on aging electrical and mechanical systems that are becoming increasingly unreliable and costly to maintain. Failure to replace this asset creates a significant revenue risk, as the carousel is budgeted to generate approximately $310,000 in annual revenue in 2027. A major mechanical failure or extended closure could result in the loss of a substantial portion of this revenue while negatively impacting the guest experience._x000a_The proposed project will replace the aging carousel with a fully enclosed, accessible facility that is expected to increase ridership by approximately 20% through year-round operation. By eliminating weather-related closures, the Zoo will be able to provide a dependable attraction for families in all seasons while creating new opportunities to increase earned revenue._x000a_The enclosed structure will also reduce maintenance costs by protecting the carousel from exposure to the elements and extending the useful life of the asset. Most importantly, this investment will preserve a popular family attraction, protect a critical revenue stream, improve accessibility, and ensure that future generations of guests can enjoy a reliable, year-round experience at the Milwaukee County Zoo."/>
        <s v="The Primates of the World building currently does not have air conditioning, limiting the Zoo’s ability to maintain consistent environmental conditions during periods of elevated temperatures and poor air quality. During warmer months, staff rely on operational measures to increase airflow and reduce heat accumulation within indoor holding areas. While these measures provide short-term relief, they are not a sustainable long-term solution and can make it more difficult to maintain optimal environmental conditions throughout the facility._x000a__x000a_The need for climate-controlled animal spaces is expected to increase as extreme heat events become more frequent and prolonged. Without air conditioning, the Zoo will be increasingly reliant on temporary mitigation measures that place additional demands on staff and may not adequately address future environmental conditions. Installing air conditioning will provide a reliable, year-round solution that improves temperature regulation, air circulation, and indoor air quality for animals, staff, and guests._x000a__x000a_The project will also support the Zoo’s ongoing commitment to meeting evolving animal care standards and accreditation requirements. As the Zoo prepares for its next accreditation inspection in 2029, enhanced environmental controls within the Primates of the World building will help ensure the facility continues to meet best practices for animal wellbeing and habitat management._x000a__x000a_Adding air conditioning will provide an additional layer of protection for the primate collection, which includes several endangered and critically endangered species. Many primates are susceptible to respiratory and heat-related health concerns similar to those experienced by humans. Improved climate control will help reduce risks associated with extreme heat and poor air quality events while supporting animal health and wellbeing._x000a__x000a_Investing in air conditioning for the Primates of the World building will improve operational efficiency, support accreditation readiness, enhance animal care, and ensure the facility remains resilient to changing environmental conditions for years to come.  Primate air conditioning was listed as a concern by the Association of Zoos and Aquariums inspection team in 2024.  The Zoo will be up for reaccreditation in 2029, by which time this concern must be addressed."/>
        <s v="This request is a critical risk-mitigation investment, not a discretionary upgrade. The Zoo’s underground voltage feeders, originally installed in 1958, are now failing testing and have exceeded their reliable service life. These feeders are essential to distributing power from our backup diesel generators during outages. Without replacement, even our emergency power systems cannot be depended upon, creating a single point of failure that could result in a full-site power loss._x000a__x000a_The consequences of inaction are severe. A prolonged or widespread outage would immediately compromise life-support systems that are vital to animal health and survival, including temperature regulation, ventilation, water circulation, and habitat controls. Many species in our care are highly sensitive to environmental changes; even short disruptions can cause acute stress, illness, or death. In a worst-case scenario, this could lead to significant animal loss, representing not only an ethical and reputational crisis but also an irreversible loss of irreplaceable species and conservation investments._x000a__x000a_Operationally, a major outage would force partial or full closure of the Zoo, directly impacting admissions, concessions, events, and memberships, our primary revenue streams. Even brief disruptions degrade the visitor experience, reduce attendance, and erode public trust. Longer-term, the reputational damage associated with preventable infrastructure failure, especially one that impacts animal wellbeing, would weaken donor confidence, limit partnership opportunities, and diminish the Zoo’s standing as a leading community asset._x000a__x000a_By investing now in the replacement of these underground feeders using directional boring, the County can eliminate a critical point of failure, protect animal health and wellbeing, and ensure continuity of operations. This proactive approach safeguards revenue, preserves public trust, and reinforces the Zoo’s mission, while avoiding the far greater financial and ethical costs of emergency response, animal loss, and prolonged closure."/>
        <s v="The Zoofari Building requires replacement of both its HVAC system and roof. Previously planned as separate projects, combining them into a single project reduces overall costs, minimizes operational disruptions, and improves construction efficiency._x000a__x000a_The current HVAC system is outdated and well beyond its 20-year useful life, with units now more than 30 years old. Frequent repairs and unexpected failures disrupt revenue-generating rentals in this heavily used event space. This project will replace three aging air handling units with a single, energy-efficient variable air volume (VAV) rooftop unit (RTU). The new system is expected to reduce energy consumption, lower maintenance costs, improve occupant comfort, and increase operational reliability._x000a__x000a_The roof is also in critical condition. With three existing layers and an expected lifespan of 20 years, much of the roof, originally installed during a 1990 renovation, has significantly deteriorated. Approximately 90% of the roof surface shows substantial wear, with multiple leaks affecting the building throughout the year. Over the past six years, at least 10 leak incidents have resulted in service disruptions, interior damage, and repeated temporary repairs. Staff recommend full roof replacement to eliminate ongoing failures and prevent further operational interruptions._x000a__x000a_The roof replacement also presents an opportunity to advance Milwaukee County’s sustainability goals. The Zoo intends to pursue grant funding for the installation of a solar energy system in conjunction with the roof replacement. Completing the roof project now positions the Zoo to leverage external funding, reduce future utility costs, improve energy efficiency, and decrease the facility’s environmental footprint. Integrating solar infrastructure during construction is significantly more cost-effective than retrofitting the building at a later date._x000a__x000a_The Zoofari Building generates approximately $80,000 to $100,000 annually through rentals and serves as a key venue for corporate events, weddings, meetings, and other group functions. Maintaining a safe, reliable, and comfortable facility is essential to sustaining this revenue stream. The building also houses leased warehouse space used for retail and food inventory. Under existing lease agreements, the Zoo is responsible for major repairs not caused by tenant negligence. Continued roof leaks increase the risk of inventory damage, business interruption, and potential financial liability._x000a__x000a_Investing in the combined HVAC and roof replacement project will protect critical revenue streams, reduce long-term operating and maintenance costs, improve energy efficiency, support sustainability initiatives, and ensure the facility remains safe, reliable, and fully operational for guests, tenants, and community partners."/>
        <s v="There have been several internal improvements ($200k) in renovations thus far in 2026. Following these extensive updates, it is equally critical to address the condition of our building’s mechanical systems—including HVAC.  This system is operating beyond its intended service life, leading to frequent maintenance issues, inconsistent climate control, and increased operational costs. This system is nearly 40 years old and has a 20-year useful life.  There is no redundancy for this unit; if it fails, there is no backup, and it could potentially cost up to $40k / month to use alternate methods._x000a__x000a_Failing to upgrade these systems poses several risks. Aging mechanical equipment can cause disruptions in daily operations, resulting in uncomfortable or even unsafe working conditions for employees. Inadequate heating, cooling, or ventilation directly affects productivity, morale, and attendance, while potential failures in electrical or plumbing systems could create hazards or require costly emergency repairs._x000a__x000a_From a business standpoint, outdated mechanical systems also impact customer and client experience, which can reduce sales and weaken our competitive advantage. Unreliable climate control or visible equipment failures can diminish confidence in our operations and brand. Moreover, prospective tenants or partners are likely to view these deficiencies as red flags, lowering the property’s rental appeal and long-term value._x000a__x000a_Investing now in upgraded mechanical systems will minimize future maintenance costs, ensure compliance with safety and efficiency standards, and support a safe, comfortable environment for employees and visitors alike. This proactive investment protects our staff, enhances workplace experience, supports consistent operations, and sustains the property’s marketability and overall performance.    "/>
        <s v="All four boiler units in the Big Cats building are at the end-of-life stages.  Two were installed in 1997 and two were installed in 2004, with a typical lifespan of 20 years. This building also has five rooftop heat recovery units that have chilled water and hot water coils, with a typical life span of 20 years. The Milwaukee County Zoo is currently under contract for maintenance through December 2027, however, the current maintenance contract would double to maintain or replace the units at that time.  Maintaining mechanicals within an animal's environment is vital to their health, well-being, and life safety.    "/>
        <s v="All four air conditioning units in the Apes building are at the end of their life cycle.  The units are 30 years old and the typical life span of an air conditioning unit is 20-25 years.  The Milwaukee County Zoo is currently under contract for maintenance through December 2027, however, the current maintenance contract would double in an effort to maintain or replace the units at that time.  Maintaining mechanicals within an animal's environment is vital to their health, wellbeing, and life safety.      "/>
        <s v="Air Conditioning Unit #2 (ACU-2) and Air Handling Unit #1 (AHU-1), which serve the Macaque holding area, are both approximately 20 years old and have reached the end of their expected useful lives. Unlike equipment serving traditional commercial spaces, these units operate in a challenging animal care environment where they are exposed daily to high levels of dust, hair, moisture, and other airborne debris. This constant exposure accelerates wear and tear on mechanical components, causing the equipment to age more rapidly and increasing the frequency of repairs and maintenance requirements._x000a__x000a_Maintaining reliable HVAC systems within animal habitats is essential to animal health, wellbeing, and life safety. These systems provide critical temperature control, ventilation, humidity management, and air quality necessary to support the wellbeing of the macaque population and ensure compliance with professional animal care standards. Mechanical failures can result in unsuitable environmental conditions, increased stress on animals, disruption of animal care operations, and the need for emergency corrective measures._x000a__x000a_The Zoo currently maintains these units through a service contract that extends through December 2027. However, due to the age and condition of the equipment, continued operation beyond that period is expected to significantly increase maintenance costs, with future contract expenses projected to approximately double in order to maintain aging equipment or replace failed components. In addition, replacement parts are becoming increasingly difficult to source, increasing the risk of prolonged downtime and emergency repairs._x000a__x000a_Replacing ACU-2 and AHU-1 before a major failure occurs is the most cost-effective and proactive approach. This investment will improve system reliability, reduce long-term maintenance costs, protect against unplanned service disruptions, and ensure the Macaque holding area maintains the stable environmental conditions necessary to support animal health, wellbeing, and safety. By addressing these aging assets now, the Zoo can avoid escalating repair costs while continuing to provide the high standard of animal care expected by guests, staff, and accreditation organizations."/>
        <s v="Air Handling Unit #3 (AHU-3), which serves the indoor penguin habitat, was installed in 2001 and has exceeded its expected 20-year useful life. The unit is now 26 years old and experiencing significant deterioration. The lower chilled water coil has developed leaks and has been isolated from service, reducing the system’s capacity and increasing the risk of a failure that could compromise environmental conditions within the animal habitat, which compromises animal welfare._x000a__x000a_Maintaining reliable temperature control is critical to animal health, wellbeing, and life safety. The indoor penguin habitat requires tightly controlled environmental conditions to replicate the species' natural climate and meet professional animal care standards. Penguins are particularly sensitive to heat stress, and their body temperature cannot safely exceed 72 degrees Fahrenheit. A prolonged HVAC failure could place the animals at significant risk and require emergency operational measures, including animal relocation and costly temporary climate-control solutions._x000a__x000a_The Zoo currently maintains the unit through a service contract that extends through December 2027. However, due to the age and condition of the equipment, maintenance costs are expected to increase substantially, with future contract costs projected to be approximately double current levels in order to continue repairing or replacing obsolete components. As the unit continues to age, replacement parts become increasingly difficult to obtain, increasing the likelihood of extended downtime and emergency repairs.  When the system is down, staff are required to carry in bags of ice to help maintain the habitat temperatures until the unit is fixed.  This is incredibly time-consuming and labor-intensive._x000a__x000a_Replacing AHU-3 before a catastrophic failure occurs is the most cost-effective and responsible approach. This investment will ensure reliable climate control for the penguin habitat, protect animal health and wellbeing, reduce the risk of unplanned emergency expenditures, and avoid escalating maintenance costs associated with operating equipment that has exceeded its useful life. The project supports the Zoo’s commitment to providing the highest standards of animal care while protecting critical facility infrastructure and operational continuity."/>
        <s v="This project is for the demolition of the small mammals building, built in 1963, which is obsolete and does not meet modern zoological practices. The building is empty and will remain that way until it is removed. An asbestos inspection was conducted in 2005 by Sigma, and asbestos was found within the building. Considering the building age, lead containing material such as paint may be present. _x000a__x000a_The Small Mammal Building compliance with handicapped accessibility was evaluated utilizing the Wisconsin Administrative Code, Comm. Section 69 and ADAAG.  This building is not exempt per the Codes.  The building does have an accessible entranceway.  The building lacks Braille signage and compliant architectural hardware.  _x000a__x000a_Asphalt pathways to the building will be removed, but the path adjacent to the building that is used for bringing in rotational exhibits should remain. The project should include landscaping materials, but the Zoo will handle the installation of the landscaping out of operations. Landscaping materials to include seeding, mulching, and potential for a few trees. _x000a_"/>
        <s v="The Zoo is seeking $17.6 million to renovate its main entrance, an essential project to improve safety, guest experience, operational efficiency, and long-term financial sustainability._x000a_The project is critical because the current admission process, where guests are screened from their vehicles before parking, creates significant traffic congestion, leading to unsafe delays on Bluemound Road and surrounding freeways. Wait times can exceed an hour, resulting in frustrated visitors, lost revenue, and missed opportunities to engage guests at the start of their visit. Staff are unable to adequately assist during guest arrival, and the outdated entrance creates a negative first impression, leading to frequent visitor complaints. _x000a_Benefits of the renovation include:_x000a_1) enhanced guest safety by eliminating traffic backups by moving admission inside the Zoo grounds and establishing a single, secure entry point for more effective guest screening and monitoring and adding to the Zoo’s perimeter fencing will further strength Zoo security; _x000a_2) increased revenue potential with shorter wait times reducing guest attrition and increasing ticket sales and improving entry processes creating opportunities for new revenue streams through early engagement, upselling, increased points of sale, and enhanced customer service. Guest arrival will become less transactional, and more customer service based;_x000a_ 3) Improved and Targeted Guest Experience by streamlining entry, setting a welcoming tone and reduces stress for visitors and onsite staff can assist guests with directions, services and purchases as they enter and improved accessibility with strollers, wheelchairs, mobility scooters and sensory bags available at the front and digital signage and multilingual maps enhance communication and inclusivity._x000a_This project will provide operational efficiency and cost savings. Centralized operations and reduced congestion will lower staffing and maintenance costs over time.  Fewer complaints and smoother guest flow improve overall efficiency._x000a_This renovation is much more than a simple infrastructure upgrade, it represents a strategic investment in the Zoo’s future. Resolving longstanding issues at the entrance, it will create a safer, more welcoming, and more efficient gateway to the Zoo’s visitor experience."/>
        <s v="This project fully reconstructs the asphalt in Parking Lot #3. This project removes existing pavement down to the substrate and rebuild it, as milling only addresses the surface layer and has proven to be short-lived and less cost-effective over time. The lot currently contains numerous cracks and potholes, creating ongoing maintenance challenges, safety risks, and a diminished guest experience. With parking operations generating more than $2 million in annual revenue, this investment is essential to protect a key revenue stream while ensuring safe, reliable, and accessible parking for all guests._x000a__x000a_Once the design is finalized, the Zoo will also explore grant opportunities to help offset project costs."/>
        <s v="This project is to purchase a Computed Tomography (CT) scanner for the Animal Health Center (AHC) at the Milwaukee County Zoo.  This piece of equipment would elevate animal welfare by providing diagnostic precision with high-resolution, three-dimensional views of bony and soft tissue structures when conventional imaging is not sensitive enough to provide a diagnosis.  _x000a__x000a_The Zoo is looking to purchase a refurbished CT GE Optima 660 64 slice CT.  This CT scanner is ideal as the table has a weight capacity that would be adequate for many of the animals at the zoo, it provides high-resolution imaging and is the appropriate size to fit into an existing room at the AHC.  The cost of this refurbished CT scanner, including delivery, staff training, and a one-year warranty, is $365,000.  _x000a__x000a_Purchasing a CT scanner that fits into an existing space will reduce the amount of structural modifications needed for the AHC, which would be more costly.   The extent of modification needed for the room (surgical suite) where the CT would be housed is currently unknown, but will likely involve modifications to run electricity to the machine, as well as ensuring that appropriate radiation screening is in place to protect staff and visitors.  A physicist, as well as an electrician, or other qualified professional, is needed to evaluate the room where the CT will be installed and advise on modifications needed and their cost."/>
        <s v="Project Description: Milwaukee County Zoo WiFi Modernization Initiative_x000a_The Milwaukee County Zoo is seeking capital funding to modernize and expand its WiFi infrastructure to meet the growing expectations of guests and the operational demands of our evolving digital services. As guest behaviors move increasingly toward mobile based interactions, reliable and high capacity WiFi has become essential—not optional—for delivering a seamless, inclusive, and revenue supportive guest experience._x000a_This modernization will enhance coverage across the Zoo’s 190 acre campus, increase network capacity, improve stability during peak attendance periods, and support the Zoo’s expanding portfolio of digital guest services, including online ticketing, mobile parking QR codes, language access initiatives, and real time engagement tools._x000a__________________________________________x000a_Internal Benefits_x000a_1. Moving between WiFi and Cellular_x000a_•_x0009_Once disconnected from hardwire connections, Wifi fails requiring frequent restarts causing inefficiency in daily process3_x000a_2. Enhanced Support for Revenue Generating Business Partners_x000a_•_x0009_Create more POS options_x000a_•_x0009_More reliable timely transaction_x000a_•_x0009_Consistency of data access_x000a_3. Direct Alignment with Milwaukee County’s AMOP Language Access Initiative_x000a_Milwaukee County’s AMOP initiative increases accessibility by allowing guests to select from multiple languages across digital platforms. The Zoo’s modernization aligns directly with this countywide priority:_x000a_•_x0009_Visitors who rely on translated content can access it more easily when strong WiFi is available throughout their visit._x000a_•_x0009_Non English speaking guests have improved access to online maps, audio tours, translated signs, and multilingual support resources._x000a_•_x0009_This supports a more inclusive guest experience and ensures equal access for diverse communities._x000a_Upgraded WiFi becomes a foundational tool for expanding language access and removing digital barriers for underserved populations._x000a__________________________________________x000a_Organizational and Revenue Benefits_x000a_1. Increased Revenue Potential_x000a_Better WiFi supports:_x000a_•_x0009_Higher uptake of online ticketing purchases._x000a_•_x0009_Increased use of mobile based platforms._x000a_•_x0009_More efficient digital marketing engagement, including on site promotions._x000a_A more connected guest is more likely to purchase, donate, and engage._x000a_2. Operational Efficiency_x000a_With upgraded WiFi, staff can:_x000a_•_x0009_Troubleshoot guest ticketing issues more quickly._x000a_•_x0009_Communicate more effectively across the large grounds._x000a_•_x0009_Support mobile based point of sale systems for pop up shops and events._x000a_•_x0009_Utilize real time data for crowd management, safety, and guest services._x000a_3. Competitive Positioning_x000a_Most modern zoos and cultural attractions now rely on robust guest WiFi as a standard amenity._x000a_Upgrading our system ensures the Milwaukee County Zoo remains competitive, technologically current, and responsive to the needs of today’s digital first visitor._x000a__________________________________________x000a_Project Scope_x000a_Infrastructure Enhancements_x000a_•_x0009_Expand coverage to outdoor habitats, guest service zones, event spaces, and high traffic pathways._x000a_•_x0009_Upgrade fiber backbones and cabling where necessary to ensure scalability._x000a_•_x0009_Enhance network bandwidth to support increased device usage and digital transactions._x000a_Guest-Facing Enhancements_x000a_•_x0009_Improved login and captive portal experience._x000a_•_x0009_Increase speed enhancement for mobile transactions_x000a_•_x0009_Support for high volume multilingual digital content (AMOP)._x000a_Operational Support_x000a_•_x0009_Coverage improvements for staff only areas._x000a_•_x0009_Support for roaming staff devices, handheld scanners, and mobile POS systems._x000a_Transitioning from wireless to cellular has proven to be a challenge requiring frequent restarts_x000a__________________________________________x000a_Timeline_x000a_Phase 1 – Outdoor Priority_x000a_     Caribou Village, Lake Evinrude, Sky Glide, Giraffe intersection, outside of rhino habitat_x000a_Phase 2 – Indoor _x000a_     Admin offices, Admin conference room, Family Farm Encounter Area"/>
        <m/>
      </sharedItems>
    </cacheField>
    <cacheField name="(17)-Does the Sub-Project ADD to the County's Infrastructure Footprint (excludes replacement infrastructure)?:" numFmtId="0">
      <sharedItems containsBlank="1"/>
    </cacheField>
    <cacheField name="(19)-Alternative Option(s) explored and/or developed?" numFmtId="0">
      <sharedItems containsBlank="1" longText="1"/>
    </cacheField>
    <cacheField name="(21)-Will the sub-project affect your dept/div annual operating costs?" numFmtId="0">
      <sharedItems containsBlank="1" longText="1"/>
    </cacheField>
    <cacheField name="(2)-Asset Ctgry:" numFmtId="0">
      <sharedItems containsBlank="1"/>
    </cacheField>
    <cacheField name="(13)-What is the Project Background/Complexity/Risk; Asset Charter Available:---CHARTER AVAIL?" numFmtId="0">
      <sharedItems containsBlank="1" longText="1"/>
    </cacheField>
    <cacheField name="(13)-What is the Project Background/Complexity/Risk; Asset Charter Available:---SCHEDULE ISSUES?" numFmtId="0">
      <sharedItems containsBlank="1" longText="1"/>
    </cacheField>
    <cacheField name="(12)-Project address a Life/Safety Issue OR IT Security Risk? (Select &quot;X&quot; in the ONE that is most appropriate):----TECH" numFmtId="0">
      <sharedItems containsBlank="1" longText="1"/>
    </cacheField>
    <cacheField name="(12)-Project address a Life/Safety Issue OR IT Security Risk? (Select &quot;X&quot; in the ONE that is most appropriate):----EXISTING LIFE-SAFETY" numFmtId="0">
      <sharedItems containsBlank="1" longText="1"/>
    </cacheField>
    <cacheField name="(12)-Project address a Life/Safety Issue OR IT Security Risk? (Select &quot;X&quot; in the ONE that is most appropriate):----POTENTIAL LIFE-SAFETY" numFmtId="0">
      <sharedItems containsBlank="1" longText="1"/>
    </cacheField>
    <cacheField name="(13)-What is the Project Background/Complexity/Risk; Asset Charter Available:---PARTNERSHIP(S)" numFmtId="0">
      <sharedItems containsBlank="1" longText="1"/>
    </cacheField>
    <cacheField name="(23)-Is the Sub-Project included in the Dept's Strategic/Master Plan OR most recent 5-YR CIP (2024-2028)?" numFmtId="0">
      <sharedItems containsBlank="1"/>
    </cacheField>
    <cacheField name="(15)-Bldg Mission Category -- Is the project related to a building or facility?" numFmtId="0">
      <sharedItems containsBlank="1" longText="1"/>
    </cacheField>
    <cacheField name="(16)-Does the sub-project address items set by State/Federal Mandate(s) or legally binding agreement(s)?  ---STATE-FED MANDATE" numFmtId="0">
      <sharedItems containsBlank="1" longText="1"/>
    </cacheField>
    <cacheField name="(16)-Does the sub-project address items set by State/Federal Mandate(s) or legally binding agreement(s)?  ---CONTRACTS - LEGALLY BINDING" numFmtId="0">
      <sharedItems containsBlank="1" longText="1"/>
    </cacheField>
    <cacheField name="(18)-Does the Sub-Project address CITED and existing ADA violations and/or any local building code violations?:" numFmtId="0">
      <sharedItems containsBlank="1"/>
    </cacheField>
    <cacheField name="(14)-Racial Equity" numFmtId="0">
      <sharedItems containsBlank="1" longText="1"/>
    </cacheField>
    <cacheField name="Continuing-Ongoing:" numFmtId="0">
      <sharedItems containsBlank="1"/>
    </cacheField>
    <cacheField name="(20)-Is the sub-project part of a Continuing Replacement Program (i.e. annually recurring major asset replacements)?" numFmtId="0">
      <sharedItems containsBlank="1" longText="1"/>
    </cacheField>
    <cacheField name="1-CE REQ Form Date Complete" numFmtId="0">
      <sharedItems containsBlank="1" longText="1"/>
    </cacheField>
    <cacheField name="(22)-Does this project address major deferred maintenance?" numFmtId="0">
      <sharedItems containsBlank="1" longText="1"/>
    </cacheField>
    <cacheField name="Column1" numFmtId="0">
      <sharedItems containsString="0" containsBlank="1" containsNumber="1" containsInteger="1" minValue="0" maxValue="0"/>
    </cacheField>
    <cacheField name="(5)-Asset Zipcode:----Primary" numFmtId="0">
      <sharedItems containsBlank="1" containsMixedTypes="1" containsNumber="1" containsInteger="1" minValue="53110" maxValue="53233"/>
    </cacheField>
    <cacheField name="(5)-Asset Zipcode:----Overlap 1" numFmtId="0">
      <sharedItems containsBlank="1" containsMixedTypes="1" containsNumber="1" containsInteger="1" minValue="53204" maxValue="53221"/>
    </cacheField>
    <cacheField name="(5)-Asset Zipcode:----Overlap 2" numFmtId="0">
      <sharedItems containsBlank="1"/>
    </cacheField>
    <cacheField name="(5)-Asset Zipcode:----Overlap 3" numFmtId="0">
      <sharedItems containsBlank="1"/>
    </cacheField>
    <cacheField name="(6)-Supv District:----Primary" numFmtId="0">
      <sharedItems containsBlank="1" containsMixedTypes="1" containsNumber="1" containsInteger="1" minValue="0" maxValue="0" count="21">
        <n v="0"/>
        <s v="SD03"/>
        <s v="SD09"/>
        <s v="SD06"/>
        <s v="SDCW"/>
        <s v="SD13"/>
        <s v="SD04"/>
        <s v="SD15"/>
        <s v="SD16"/>
        <s v="SD08"/>
        <s v="SD07"/>
        <s v="SD12"/>
        <s v="SD10"/>
        <s v="SD18"/>
        <s v="SD05"/>
        <s v="SD01"/>
        <s v="SD17"/>
        <s v="SD11"/>
        <s v="SD02"/>
        <s v="SD14"/>
        <m/>
      </sharedItems>
    </cacheField>
    <cacheField name="(6)-Supv District:----Overlap 1" numFmtId="0">
      <sharedItems containsBlank="1" containsMixedTypes="1" containsNumber="1" containsInteger="1" minValue="0" maxValue="0"/>
    </cacheField>
    <cacheField name="(6)-Supv District:----Overlap 2" numFmtId="0">
      <sharedItems containsString="0" containsBlank="1" containsNumber="1" containsInteger="1" minValue="0" maxValue="0"/>
    </cacheField>
    <cacheField name="(6)-Supv District:----Overlap 3" numFmtId="0">
      <sharedItems containsString="0" containsBlank="1" containsNumber="1" containsInteger="1" minValue="0" maxValue="0"/>
    </cacheField>
    <cacheField name="(3)-Asset Municipality:----Primary" numFmtId="0">
      <sharedItems containsBlank="1" containsMixedTypes="1" containsNumber="1" containsInteger="1" minValue="0" maxValue="0"/>
    </cacheField>
    <cacheField name="(3)-Asset Municipality:----Overlap 1" numFmtId="0">
      <sharedItems containsBlank="1" containsMixedTypes="1" containsNumber="1" containsInteger="1" minValue="0" maxValue="0"/>
    </cacheField>
    <cacheField name="(3)-Asset Municipality:----Overlap 2" numFmtId="0">
      <sharedItems containsBlank="1" containsMixedTypes="1" containsNumber="1" containsInteger="1" minValue="0" maxValue="0"/>
    </cacheField>
    <cacheField name="(3)-Asset Municipality:----Overlap 3" numFmtId="0">
      <sharedItems containsString="0" containsBlank="1" containsNumber="1" containsInteger="1" minValue="0" maxValue="0"/>
    </cacheField>
    <cacheField name="(4)-Asset Street Address:----Primary" numFmtId="0">
      <sharedItems containsBlank="1" containsMixedTypes="1" containsNumber="1" containsInteger="1" minValue="0" maxValue="0"/>
    </cacheField>
    <cacheField name="(4)-Asset Street Address:----Overlap 1" numFmtId="0">
      <sharedItems containsBlank="1" containsMixedTypes="1" containsNumber="1" containsInteger="1" minValue="0" maxValue="0"/>
    </cacheField>
    <cacheField name="(4)-Asset Street Address:----Overlap 2" numFmtId="0">
      <sharedItems containsString="0" containsBlank="1" containsNumber="1" containsInteger="1" minValue="0" maxValue="0"/>
    </cacheField>
    <cacheField name="(4)-Asset Street Address:----Overlap 3" numFmtId="0">
      <sharedItems containsString="0" containsBlank="1" containsNumber="1" containsInteger="1" minValue="0" maxValue="0"/>
    </cacheField>
    <cacheField name="Climate Impact Score" numFmtId="0">
      <sharedItems containsBlank="1"/>
    </cacheField>
    <cacheField name="Climate Reduction Description:" numFmtId="0">
      <sharedItems containsBlank="1" containsMixedTypes="1" containsNumber="1" containsInteger="1" minValue="0" maxValue="0" longText="1"/>
    </cacheField>
    <cacheField name="Climate Impact" numFmtId="0">
      <sharedItems containsString="0" containsBlank="1" containsNumber="1" containsInteger="1" minValue="0" maxValue="1"/>
    </cacheField>
    <cacheField name="(24)-Climate Impact" numFmtId="0">
      <sharedItems containsBlank="1" longText="1"/>
    </cacheField>
    <cacheField name="Open" numFmtId="0">
      <sharedItems containsNonDate="0" containsString="0" containsBlank="1"/>
    </cacheField>
    <cacheField name="Open_1" numFmtId="0">
      <sharedItems containsNonDate="0" containsString="0" containsBlank="1"/>
    </cacheField>
    <cacheField name="YR 1 Scope" numFmtId="0">
      <sharedItems containsBlank="1" count="150" longText="1">
        <s v="Enter sub-project scope narrative in this text box: _x000a_*Text box is for PROJECT SCOPE LANGUAGE ONLY._x000a_*PLEASE, DO NOT copy/paste the project justification text from the CE REQ FORM tab into this text box._x000a_*PUBLIC FACING for Electeds, Public, Cnty Staff"/>
        <s v="The scope of the project includes the annual County contribution pursuant to the Term Sheet approved by the County Board and County Executive in File 24-490 and the resulting Development Agreement between the County and FOVT. For 2027, a $400,000 contribution is budgeted to address deferred maintenance needs at the VT building related to health and safety, ADA accessibility, protection of the art collection, and structural integrity, as determined by the County. FOVT will request reimbursement for approved improvements upon meeting contingencies and conditions outlined in the Development Agreement. To reflect the actual improvements made to the building under the agreement, the Office of Strategy, Budget, and Performance and the Office of the Comptroller are authorized to perform administrative appropriation transfers to establish new sub-projects within WU0602 and reallocate budget authority."/>
        <s v="The scope of the project includes the annual County contribution pursuant to the Term Sheet approved by the County Board and County Executive in File 24-490 and the resulting Development Agreement between the County and CAVT. For 2027, a contribution of $250,000 is budgeted to address deferred maintenance needs at the CA building, focusing on health and safety, ADA accessibility compliance, protection of the art collection, and structural integrity, as identified by the County. CAVT may request reimbursement for eligible expenditures upon meeting all conditions outlined in the Development Agreement.  To reflect completed improvements under the Agreement, the Office of Strategy, Budget, and Performance and the Office of the Comptroller are authorized to execute administrative appropriation transfers to create sub-projects within WU0502 and reallocate budget authority accordingly."/>
        <s v="The scope of work include construction of the quick discconect socket / emergency connection box for the generator system. "/>
        <s v="The scope of work includes full replacement of the concrete structural slab between the boiler house and the main facility at the CRC. Work includes removal and replacement of the concrete slab; temporary and permanent utility relocations; removal and replacement of floor drains; installation of metal-faced insulation panels; excavation and backfilling at foundations; waterproofing at foundation edges; removal and replacement of the concrete apron; asphalt patching; and special testing and inspection services._x000a__x000a_Current available capital budget to be used to finalize design and any remaining money to be used for construction._x000a__x000a_"/>
        <s v="The scope of work includes replacing the first and second chiller with new pump, motors, valves. Connect the new chillers into existing building automation system and existing chilled water piping."/>
        <s v="The scope of work includes construction of CRC's Powerhouse Building windows. This includes abatement of hazardous materials, demolition of deteriorated glazing block, removal and replacement of power-actuated ventilation dampers, replacement and patching of exterior masonry block, and replacement of the glazing system with new panel-glazing window systems. Includes protective parking barrier adject to window locations. "/>
        <s v="The scope of work includes the design and planning of CRC's 600 &amp; 400 Bed Dormintory Roof. Design to be based on a complete roof tear off and replacement of the 120,100 square feet area. This includes replacing roof insulation with improved thermal performance, overflow scuppers, roof drains, guard rails where required and evaluation of structure for potential future solar array."/>
        <s v="The scope of work includes design and preconstruction activities for a Secure Courtroom at Vel Phillips. Considerations of design includes existing space available, building and court codes.  Design will include new building space, parking lot modifications, bathrooms, etc."/>
        <s v="Project scope includes the replacement of the current hardware inventory of DS200s (343 tabulators) including additional peripherals, implementation services, installation, 1-year hardware and software warranties, training, and support. Annual post-warranty licenses, maintenance, firmware, and support fees will cost $365 per year, per DS300 device. After the initial year, these fees will be the responsibility of each jurisdiction to be consistent with the annual fees structure for the current election equipment."/>
        <s v="Perform an engineering evaluation on the smoke control systems and fire alarm system currently in place at Vel Phillips. Develop test procedures and witness the building’s smoke control system testing to confirm the smoke control systems in the building is in acceptable working order, and record the results and deficiencies."/>
        <s v="The scope includes evaluation and design of CJF's automatic transfer switches of essential and standby emergency systems, including. This will evaluate and incorporate, if needed, adding temporary power for switch transfer emergency generator needs to come back on after power outage."/>
        <s v="The scope of work includes construction of HVAC controls. These controls includes air handler units (AHU's), water system, utilities meter, VAVs / thermostats, boilers, building management system (BMS), fire protection controls. Work includes demo and all wiring necessary to connect controls. The Vel Phillips Building Automation System (BAS) and controls will be upgraded with the intent of replacing old pneumatics and obsolete control devices. _x000a_ "/>
        <s v="The scope of work includes investigation and design to upgrade Vel Phillips’ domestic hot water system for safety and efficiency to support a safe water temperature. This design may include water fixtures, the control system, intake, supply tank, mixing, etc.   "/>
        <s v="The scope of work includes completion of design as well as construction. Remove all existing siding and replace. Wrap exposed gable beams and fascia board in sheet metal for weatherproofing and maintenance. Install new insulation, air/water/vapor barrier and for all areas where the existing siding is being removed. Install new metal soffit panels at all overhands. Existing stone siding to remain. Includes alternate to replace glazing on south atrium space._x000a__x000a_Design and construction: Project at  60% design, requires non intensive design, and involves mostly trades work. Minimal project risk/unknowns with low probability of budget cost issues and/or project delays as defined in the cost estimate."/>
        <s v="The scope of work includes design and construction to replace all of the windows and main entrance doors at Washington Park Sr. Center with aluminum storefront units. Alternate to include replacement of all steel door units replaced in 2008. Includes hinges, stills, framing, trim, hardware, finishes, etc. The doors are to be ADA compliant.  Main entrance doors to be automatic sliding units for increased accessibility. _x000a__x000a_Design and construction: Project at  60% design, requires non intensive design, and involves mostly trades work. Minimal project risk/unknowns with low probability of budget cost issues and/or project delays as defined in the cost estimate."/>
        <s v="The scope of work includes demolition and replacement of the existing unit ventilators at the Clinton Rose Senior Center.  This includes the univents that were not replaced in the full building remodel grant project. This also includes demo, labor, materials, and control setting.  "/>
        <s v="The scope of work includes installing new feeder, transocket, and switchboard hook ups to allow for a mobile back-up power generator. Sites included are Wilson, Washington, and Rose Senior Centers. Includes purchase of 1 mobile generator to share between sites."/>
        <s v="The scope of work is to provide and install video surveillance systems at Clinton Rose Senior Center, including cameras positioned to monitor building exteriors, monitoring stations, viewing equipment, and storage for video recordings. Exterior lighting will be installed or replaced as needed to support safe site conditions and effective camera visibility. _x000a_ _x000a_"/>
        <s v="The scope of work includes upgrade to the fire protection systems for Washington, Wilson, and Rose Sr. Centers. Existing fire alarms, wiring, controls, etc. to be demoed and replaced. "/>
        <s v="The scope of work includes replacement of the 20 year old water cooled chiller at Clinton Rose Sr. Center. The existing chiller is 100-ton water-cooled with a cooling tower on the roof. This will be replaced with a 90-ton Trane CGAM air-cooled scroll chiller on a concrete pad on the west side of the building. There will be fencing and bollards for chiller protection and security. This also includes electrical, controls, site work, and abatement. "/>
        <s v="The scope of work includes reconstruction of Facilities 10930 West Lapham’s parking lot ~40,000 SF, loading dock ramps, abandoning combined sewer inlets and new storm sewer.  The existing asphalt parking lot would require a mix of full depth replacement, HMA over Base Aggregate.  Loading docks will be reconstructed in concrete._x000a__x000a_Parking lot unable to be repaired due to condition. Construction based design % due to safety concerns and WDNR requirements.                                                                                                                                                                                                                                                                                                                                                                                                                         "/>
        <s v="The scope of work includes design and construction to clean and replace fixtures and assets within the CJF dentention pod areas. The area is assumed as one pod (about 1/4 of a floor, which includes about 24 cells, walkways, visiting booths, railings, stairwells, showers, pod entry doors, staff restrooms, and utility rooms. This work includes surface, ducts cleaning, painting, recoating, chaulk, replace surface tiles or flooring as needed etc. light fixtures, intercoms, smoke heads, light switches, door switches / locks (assumed 10) . This also includes moving furniture and people as needed. _x000a__x000a_Design and construction: Project addresses potential life-safety issues. Project requires non intensive design and involves mostly trades work. Minimal project risk/unknowns with medium probability of budget cost issues and/or project delays as defined in the cost estimate."/>
        <s v="The scope of work includes assessing and creating design for tear-off and complete roof replacement for Facities West (Lapham) building. Assesses and design possible ancillary systems such as identifying roof drainage, future scuppers, aluminum edges, access, railing, etc. Assumes HVAC is out of scope. "/>
        <s v="The scope of work includes the demo of Kelly Senior Center - both the north senior center building and south nutrition dining center. Demo and capping includes only required adjacent sidewalks, pathways, utilities- storm, sanitary, gas, electric, lighting, and all earthwork to complete the demo. This also includes hazardous abatement, disposal, restoration and seeding as needed.    _x000a__x000a_Project requires non intensive design and involves mostly trades work. Miminal project risk/unknowns with medium probability of budget cost issues and/or project delays as defined in the cost estimate."/>
        <s v="The scope of work includes the demo of McGovern Senior Center. Demo and capping includes only required adjacent sidewalks, pathways, utilities- storm, sanitary, gas, electric, lighting, and all earthwork to complete the demo. This also includes hazardous abatement, disposal, restoration and seeding as needed.    _x000a__x000a_Project requires non intensive design and involves mostly trades work. Miminal project risk/unknowns with medium probability of budget cost issues and/or project delays as defined in the cost estimate."/>
        <s v="The scope of work includes design and construction of safety partitions in CJF 110 and CJF 102. Certain areas may include doors, transaction windows, panic buttons and access controls.  _x000a__x000a_Design and construction: Project addresses potential life-safety issues. Project requires non intensive design and involves mostly trades work. Minimal project risk/unknowns/ budget cost issues and/or project delays as defined in the cost estimate."/>
        <s v="The scope of work includes investigation of Courthouse’s four main air handlers' wall fans. The wall fans condition and flow to be assessed. The courthouse’s air flow calculations to be included. Based on assessment, design plans for the four air handlers' fan flow.  "/>
        <s v="The scope of work includes design of a new sanitary lift station and forcemain and the abandonment of the old system for the Mitchell Park Pavilion. The design will include the creation of construction plans, specifications and a construction estimate. The design would include necessary electrical, alarms, control panels, manholes, and landscaping."/>
        <s v="The scope of work is based on sanitary sewer field inspections (including televising sewer pipes). This will be reviewed to compile a list of deficiencies to be completed within 18 months per NR 208 and WPDES permit.  Anticipated scope of work includes restoring manholes by fixing chimneys or bringing low manholes to grade, replacing manhole structures;  pipe-related work including CIPP lining, Grouting, Root Cutting and partial or complete replacements. With respect to sustainability and energy efficiency, continuous efforts to keep clear water of the sewer will reduce the overall amount of pumping that lift stations will have to perform and therefore save on the amount of electricity used. "/>
        <s v="The scope of work includes completing design and construction of safety partitions in Courthouse 105-1 (County Clerk) and Courthouse 102 (Treasurer). Thiss may include doors, transaction windows, panic buttons and access controls. County employees require additional safety measures due to real threats of physical harm. The following areas are included in this project:  _x000a__x000a_Design and construction: Project addresses potential life-safety issues. Project requires non intensive design and involves mostly trades work. Minimal project risk/unknowns with medium probability of budget cost issues and/or project delays as defined in the cost estimate."/>
        <s v="The scope of work includes construction funding to patch and seal penetrations and breaches in smoke compartment ceilings, walls, and door openings. Conduct testing and balancing of the smoke evacuation system both prior to and following completion of repairs to establish baseline performance and verify system functionality._x000a__x000a_"/>
        <s v="The scope of work includes construction to convert existing WOW Underwood wading pool into a ADA accessible splash pad. ADA consideration for path to and from splash pad. Water main to be replaced with larger pipe for addition water needs, fences, seating, controls and splash pad accessories.   "/>
        <s v="Complete migration of the on-premise OnBase application to a cloud / software as a service (SaaS) provider, which also includes data migration and updates / adjustments to interfaces, as applicable."/>
        <s v="Lifecycle replacement and deployment of end user devices (e.g., laptops, desktops, etc.) and network equipment (e.g., switches, routes, wireless access points, etc.) based on IMSDs asset tracking and end of life status.  Projected costs for 2027 have increased, significantly, due to two factors:_x000a__x000a_1. Significant cost increases from vendors for hardware, on the order of 40% to 70%, due memory and other supply chain cost increases._x000a_2. Large number of assets approaching end of life._x000a_"/>
        <s v="Complete migration of the on-premise Cityworks application to a cloud / software as a service (SaaS) provider, which also includes data migration and updates / adjustments to interfaces, as applicable."/>
        <s v="The scope of work includes continued planning and design and project coordination, including but not limited to advancing planning and design for new building, renovations to Historic Courthouse for enabling phase space, leasing of off-site leased space, demolition of the existing Public Safety Building. Relocation of select staff and functions out of the Historic Courthouse and Public Safety Building._x000a__x000a_"/>
        <s v="Replacements for existing obsolete cameras with new cameras. No _x000a_new camera licenses are required and have not been included in this proposal. Pricing includes installation, wire, _x000a_conduit, and programming."/>
        <s v="The scope of work for year one includes finalizing the grant agreements, taking an inventory and/or survey of all the areas being considered for the project, and finalizing the preliminary designs for the projects.  Public engagement will also begin during this phase but will not be final.  "/>
        <s v="Purchase of replacement vehicles and equipment as follows:"/>
        <s v="The scope of work includes the design phase for excavation and replacement of underground storage tank system including tanks, piping, leak detection system, canopies, other required/requested appurtenances and site restoration. "/>
        <s v="The scope of work includes design to replace the existing Boilers for the Garage and Mechanics Bays. This may include ancillary systems such as electric, pumping, piping, ducts, valves, vfd, controls, etc. Assets will be reused if possible, such as hot water distribution. "/>
        <s v="The scope of work includes design and construction for 2 bus lifts at FDL garage. Work consists of furnishing all labor, materials, supplies, equipment, tools and other services necessary for the removal and replacement of hydraulic in-ground bus lifts.  _x000a__x000a_Design and Construction: Project requires minimal design. Minimal project risk/unknowns with low probability of budget cost issues and/or project delays as defined in the cost estimate and previously completed similar projects. "/>
        <s v="The scope of work includes design and construction for 2 bus lifts at Kinnickinnic garage. Work consists of furnishing all labor, materials, supplies, equipment, tools and other services necessary for the removal and replacement of hydraulic in-ground bus lifts.  _x000a__x000a_Design and Construction: Project requires minimal design. Minimal project risk/unknowns with low probability of budget cost issues and/or project delays as defined in the cost estimate and previously completed similar projects. MCTS has completed a large amount of bus lift replacements in recent years (13 lift replacements since 2020) and this project sets to continue the updates in order to work on large buses."/>
        <s v="The scope of work includes designing the excavation and replacement of underground fuel storage tanks (UST) at FDL including three 15,000 gallon diesel USTs and one 1,000 gallon oil UST. Also to be replaced are the associated piping, 3 new fuel pumps, electric line leak detection, teak monitoring system, and concrete.   "/>
        <s v="The scope of work includes design and construction for 2 bus lifts at fleet facility. Work consists of furnishing all labor, materials, supplies, equipment, tools and other services necessary for the removal and replacement of hydraulic in-ground bus lifts._x000a__x000a_Design and Construction: Project requires minimal design. Minimal project risk/unknowns with low probability of budget cost issues and/or project delays as defined in the cost estimate and previously completed similar projects. "/>
        <s v="The scope of work includes construction to upgrade the lighting at the MCTS FDL facility (3343 W Fond du Lac Ave). This project covers approximately 7 acres and 9 buildings (Bus Barns 1-6, Tank House, Transportation Building, and Garage)."/>
        <s v="The scope of work includes construction to upgrade the lighting at the MCTS Maintenance Building (1525 W. Vine Street) to LED. This includes all interior lighting of the building and some explosion proof fixtures."/>
        <s v="The scope of work includes construction to upgrade the lighting at the MCTS Administration Building (1942 N. 17th Street) to LED. This includes select interior and the outdoor ground lighting."/>
        <s v="The scope of work includes design and planning of roof replacement on the FDL Maintenance Building (the garage). Assesses and design possible ancillary systems such as identifying roof drainage, future scuppers, aluminum edges, access, railing, etc. Assumes HVAC is out of scope. "/>
        <s v="The scope of work includes design and planning to completely tear-off and roof replacement on the KK Operating Building (the station) and the Maintenance Building (the garage). Assesses and design possible ancillary systems such as identifying roof drainage, future scuppers, aluminum edges, access, railing, etc. Assumes HVAC is out of scope. "/>
        <s v="The scope of work includes planning and design for replacement of the concrete pavement (and related utilities and equipment) for the entire transit garage site. Anticpated design work to include removal of all concrete pavement and replacement; Drainage/storm sewers, watermain, and other utility replacements under new pavement; and replacement of broken concrete curb and gutter as well as damaged chainlink fence; parking lot LED lighting; and protective bollards."/>
        <s v="The scope of this project includes retro-fitting of approximately 70 existing buses in the fleet with new, larger style barriers. "/>
        <s v="The scope of work includes removal of existing bus wash equipment and installation of new bus wash equipment. Two wash tunnels are located at FDL, and one is located at KK, for a total of 3 bus wash systems across 2 MCTS properties. "/>
        <s v="The scope of work includes the construction phase for W. Ryan Rd. (CTH H) from S. 96th St. to STH 100.  The overall sub-project scope of work includes the reconstruction of a 0.6 mile segment of W. Ryan Rd. (CTH H) from S. 96th St. to STH 100 with consideration of bicycle and pedestrian accommodations. "/>
        <s v="Scope of work includes the construction phase for the W Good Hope Rd (CTH PP) project from N 76th St to 0.08 miles east. The overall project scope of work are median modifications which would include closure of the first median opening east of the intersection of N 76th St (STH 181) &amp; W Good Hope Rd (CTH PP) and restricting movements to a left-in, right-in, and right-out to the adjacent median opening. It also includes a new eastbound left-turn lane and reconstructing the existing westbound left-turn lane with improved sight distances, enhancing visibility and minimizing conflicting movements."/>
        <s v="The scope of work includes continuation of the design phase and the right-of-way acquisition phase for a 1.3 mile segment of W. Silver Spring Dr. (CTH E) from N. 124th St. to W. Appleton Ave. (STH 175). The overall sub-project scope of work includes the reconstruction of W. Silver Spring Dr. (CTH E) from N. 124th St. to W. Appleton Ave. (STH 175), including bicycle and pedestrian accommodations. "/>
        <s v="The scope of work includes the start of the design phase for a 2 mile segment of W Good Hope Rd (CTH PP) from N Teutonia Ave to I-43. The overall sub-project scope of work includes the reconstruction of W Good Hope Rd (CTH PP) from N Teutonia Ave to I-43, including consideration of bicycle and pedestrian accommodations and appropriate traffic calming measures."/>
        <s v="The scope of work includes the start of the design phase for W Hampton Ave (CTH EE) from N 92nd St to N 76th St.  The overall sub-project scope of work includes the reconstruction of a 1 mile segment of W Hampton Ave (CTH EE) from N 92nd St to N 76th St with consideration of bicycle and pedestrian accommodations and appropriate traffic calming measures."/>
        <s v="The scope of work includes the start of the design phase for W Oklahoma Ave (CTH NN) from S 114th St to S 108th St.  The overall sub-project scope of work includes the reconstruction of a 0.4 mile segment of W Oklahoma Ave (CTH NN) from S 114th St to S 108th St. with consideration of bicycle and pedestrian accommodations and appropriate traffic calming measures. "/>
        <s v="The scope of work includes the continuation of the design phase and the right-of-way acquisition phase for S. 13th St. (CTH V) from W. Oakwood Rd. to W. Puetz Rd.  The overall sub-project scope of work includes the reconstruction of a 1.4 mile segment of S. 13th St. (CTH V) from W. Oakwood Rd. to W. Puetz Rd. with consideration of bicycle and pedestrian accommodations. "/>
        <s v="The scope of work includes the continuation of the design phase and start of the right-of-way acquisition phase for a 1.5 mile segment of W. College Ave. (CTH ZZ) from S. 26th St. to S. Howell Ave. The overall sub-project scope of work includes the reconstruction of W. College Ave (CTH ZZ) from S. 26th St. to S. 13th St. and reconditioning from S. 13th St. to S. Howell Ave., including consideration of bicycle and pedestrian accommodations."/>
        <s v="The scope of work includes the construction phase for S 76th St (CTH U) from S Creek View Ct to W High St.  The overall sub-project scope of work includes the reconstruction of a 1.40 mile segment of S 76th St (CTH U) from S Creek View Ct to W High St with consideration of bicycle and pedestrian accommodations. "/>
        <s v="The scope of work includes the continuation of the design phase and start of the right-of-way acquisition phase for a 1 mile segement of S. 76th St. (CTH U) from W. Layton Ave. to W. Howard Ave. The overall sub-project scope of work includes the reconstruction of S. 76th St. (CTH U) from W. Layton Ave. to W. Howard Ave., including  bicycle and pedestrian accommodations."/>
        <s v="The scope of work includes adding a 10 site, 5 channel analog conventional simulcast cell to Milwaukee County's system. The 10 subsites will include a 5 channel 700MHz ESS rack as well as the TRAK8835 and a LAN switch to be installed in an existing rack. Includes an MPLS IP link to the microwave network; tower, shelter, and power (including backup) will be provided by Milwaukee County. "/>
        <s v="Prepare bid specs for RFP, work with Procurement to issue RFP, award bid and execute contract.  _x000a_Purchase and install new dedicated workstations and monitors_x000a_Configure system architecture and deploy software_x000a_Implement data feeds/interfaces to new system_x000a_Test _x000a_Train staff_x000a_Go Live"/>
        <s v="The scope of work includes ten (10) new CommandCentral AXS dispatch positions to support the 911 backup site at the Training Academy with CCHub, software encryption, 4 speakers, 2 headset jacks, microphone, and footswitch.  Also included are Site Controllers &amp; Firewall, Server, Dual Link Network Equipment, CCGWs, MC Edge for Aux I/Os, console implementation._x000a_"/>
        <s v="The scope of work includes the purchase, installation, and configuration of a new fire station alerting system that will interface with CAD and radio systems over an IP based network.  Equipment will be installed in the 911 center, backup center, and a Firestation."/>
        <s v="Motorola will provide a site on wheels on a Prepo setup with a trailer, three 1/2 racks, and a 60ft telescopic tower. This site on wheels will be a 5-channel radio site which can be deployed as a stand-alone radio site or tied into the existing WiSPN system. "/>
        <s v="The scope of work includes issuing and award RFP, product selection, contract award, software reconciliation, implementation plan, execute software installation, conversion, interfaces and deployment to workstations and squads, purchase and rollout of new software.  "/>
        <s v="The scope of work includes adding radio encryption to all county suppport radio channels with media upgrades and AES encryption software, which will be added to the radio system to support encryption of all channels."/>
        <s v="Pursuant to the third amendment (File #25-467), the 2027 County contribution ($755,000) will fund projects identified by MCPA that reduce expenses, increase revenue, or meet an immediate safety or property need as approved by Milwaukee County. "/>
        <s v="The scope of work includes design and construction of a new layout with new furniture, sound panels, space separation, audio, and visual equipment to present sheriffs’ daily briefings, leadership and missions to staff. _x000a__x000a_Design and construction: Minimal project risk/unknowns with low probability of budget cost issues and/or project delays as defined in the cost estimate."/>
        <s v="The scope of work includes construction &quot;safe room&quot; modifications to (3) 2nd floor cells in the CJF for temporary holding to prevent self harm, pursuiant to recommendations from 2024 safety audit. Considerations include retrofitting the safe door, toilet, sink, windows, bars, ceiling, walls, bed, HVAC, lighting, and sprinkler system. Also includes design for l intercom and cameras in each safe room, plus integration to existing floor control system. If needed, may include finishing fourth floor room design."/>
        <s v="The scope of work includes s investigation and design to make CJF Rooms 252A-2, 252B-2, +252C-2 medical isolation rooms. This may include design of air handling unit, exhaust fan, dampers, controls, doors/windows, and associated systems."/>
        <s v="The scope of work includes upgrading the CJF Jail Record areas with new workstations, furniture, computers, flooring, window speakers, painting, ceiling, and lighting. IMSD items include installing new network cables for six new workstations, phones, and one mugshot camera._x000a__x000a_Design and construction: Minimal project risk/unknowns with low probability of budget cost issues and/or project delays as defined in the cost estimate. _x000a__x000a_"/>
        <s v="The scope of work includes designing and creating construction documents for the CJF-In-Person Visitation based on the currently funded feasibility study. Design likely to include electrical work, painting, flooring, drop ceiling replacement, communication upgrades, security enhancements, and structural upgrades. "/>
        <s v="The scope of work includes procurement and installation of cellular based surveillance cameras to be placed along the lakefront south of the water plant along Lake Michigan Drive to the north of McKinnley Marina.  This would include new camera poles, solar panels, batteries, cellular modems and muli-lens cameras.  The cellular modems would connect back to the county network through an IPSec Tunnel so the cameras can be viewed over the current video management software.  Recordings would be maintained locally inside the housing using high capacity SD Memory cards and video can be live streamed for active surveillance.  "/>
        <s v="The scope of work includes design and construction to improve overall security of the building. This includes: 1) New building security system that would monitor doors, motion sensors and glass breakage;  2) Access control system to add schlage card capabilities to entry doors as well as critical interiors door;.  3) Security Cameras to capture the building perimeter, main hallways, and parking lot; 4) Bullet resistance vestibule along main entryway. The project will leverage existing technologies that are currently used in the county. _x000a__x000a_Design and construction: Minimal project risk/unknowns with low probability of budget cost issues and/or project delays as defined in the cost estimate._x000a__x000a_"/>
        <s v="The scope of work includes a study of the HVAC system to confirm design, and design to replace the HVAC, not necessarily a one for one. Design to replace the two existing condensing units (70 ton and a 1.5 ton) and associated systems: refrigerant piping, reclaim referigerant, electrical, controls, heater, pumps, air handling unit, duct. HVAC controls with IMSD are also included."/>
        <s v="Purchase of one Vehicle Barrier system and essential equipment or services for setup.  Purchase should be within one year."/>
        <s v="The scope of work includes the purchase of three new camera trailers that align with current trailer specifications as defined by the Sheriff's Office to meet their business needs.  Trailers are custom built per specifications and arrive fully configured and ready for deployment."/>
        <s v="The scope of work includes design for a circular driving track, conceptually totaling in length 1,500 feet, overall width of 12 feet at non-designated locations, two straight portions of 500 feet with 40 foot-widths, 4 count corners or turns that are 50 feet long with a 25-foot width. Also included is design for grading, drainage, lighting, green infrastruction, arm gate, and restoration. "/>
        <s v="The scope of work includes construction for the replacement of the Sheriff's Training Academy Parking Lot. This includes 4 inches of asphalt on 8 inches of stone base, concrete curb and gutter, pervious pavers, drainage and storm sewers, lighting wiring, other potental utility replacement under new pavement.  This also include permeable pavers (green infrastructure), natural areas restoration, and LED fixtures.  Asphaltic concrete mixes used for surface course and binder course may contain salvaged or reclaimed asphaltic material.  Evaluation of, and planning for power to serve future camera installations in conjunction with lighting upgrades to be included in scope."/>
        <s v="The scope of work includes the purchase of 240 cameras and mounts to replace EOL cams that are failing at a high rate, resulting in lost video footage and increases the risk to the county. The county can reuse the existing camera license and storage along with the cat6 network cable.  Tech will remove old camera and dispose of the equipment and install new camera and mount.  The new cameras are higher resolution, better IR capability for nighttime viewing and AI capable to allow for object detection (person, face, vehicle type, plate, person tracking), digital auto tracking, and other capabilities.  "/>
        <s v="The scope of work includes design and replacement of existing ceiling within the training academy rooms. New energy efficient lighting to be included for any fixtures that were not completed as part of the ARPA Lighting Upgrade Project. All identified spaces in the basement and first floor to receive scuff resistant paint. Scope also includes new flooring and painting in select areas. Existing flooring and paint is beyond its expected life and is deteriorating. _x000a__x000a_Design and construction: Minimal project risk/unknowns with low probability of budget cost issues and/or project delays as defined in the cost estimate."/>
        <s v="The scope of work includes buying and installing life detection sensors. 30-35 sensors will be installed in the Mental Health area and the Special Medical Unit."/>
        <s v="The scope of work includes renovating the CJF detention pods for safety. This includes finalizing the design and implementing a lighting/power control system for CJF. This will remove all light switches from the cells that have the light fixture inside them, which currently provides the occupants full control of their cell lighting and tying into the current computerized door locking system (Master Control for staff control). Year one cells include the Mental Health Unit (19 cells) and 4DD37-42 &amp; M4DD43-48 (12 cells). Design and construction: Lesser project risk/unknowns with low probability of budget cost issues and/or project delays as defined in the cost estimate. The design is at 60%; there are safety components."/>
        <s v="The scope of work includes an assessment/study of approximately 154 sites for ADA requirements. Audit costs are based on an average of eight (8) hours per assessed site. Allowance for reports and database backup covering 339 freestanding structures is included."/>
        <s v="The scope of work includes planning and design for replacing the parking lot, new LED lighting, new storm drainage system, new ornamental fencing, turf restoration, green infrastructure, and storm water best management practices. Asphaltic concrete mixes used for surface course, and binder course may contain salvaged or reclaimed asphaltic material. Project also includes a new 3rd shift security building/booth, with heating and windows on 3 sides with removal protective boards.  Replace wood stairways from tenant slip lot to dock. Evaluation of, and planning for power to serve future camera installations in conjunction with lighting upgrades to be included in scope."/>
        <s v="The scope of work includes planning and design of the Greenfield Cool Waters overflow parking lot near the service building, plus the Service Yard Lot. This includes 4 inches of asphalt pavement on stone base, concrete curb and gutter, concrete pavement, drainage and storm sewers, and other potential utility replacement under new pavement.  Storm water best management practices, green infrastructure, natural areas restoration and management shall be incorporated where applicable.  LED Lighting upgrades in Service Yard and parking lot. Evaluation of, and planning for power to serve future camera installations in conjunction with lighting upgrades to be included in scope. Potential Speed Table/Raised Pedestrian Crossing from Lot to cool waters.  Security Fence and Gates at Service Yard."/>
        <s v="The proposed project includes planning and design services for the replacement of the existing tennis courts, possible modifications to the existing LED lighting system, and installation of new ornamental fencing surrounding a proposed storage building.  A new storage building is proposed to accommodate equipment and supplies of court, in addition to the need for storage of equipment that is currently stored on the secured existing tennis court area.  Construction of the new tennis and pickleball courts may affect the adjacent frisbee golf course, and any impacts will be evaluated and designed during project development.  The project will incorporate sustainable material management practices where feasible.  Asphaltic concrete mixtures used for the surface and binder courses may contain salvaged or reclaimed asphalt pavement.  Existing asphalt pavement will be pulverized, regraded, and reused on-site as base material."/>
        <s v="Full replacement of class-1 playground to ADA and current safety standards. Work to include all demo, installation, equipment, and supporting amenities for a new sprayground."/>
        <s v="Full replacement of class-2 playground to ADA and current safety standards. Work to include all demo, installation, equipment, and supporting amenities for playground."/>
        <s v="The scope of work includes design for Grant Park's main roadway, starting at soccer field 4 intersection to the Hawthorne / Oak Creek Pkwy intersection. Also includes &quot;GRA03” from west of triangle at Hawthorn Rd. Also may include crosswalk at GRA03 west edge. Project includes curb, gutter, signage and storm water sewers. Project also includes evaluating and possibly designing a long-tern sustainable solution for the parking area off the main road that formerly supported a picnic area, lost to erosion. This includes restoring that parking lot to turf. Storm water management and pavement reduction will be explored."/>
        <s v="The scope of work includes design and planning of several Parks' roofs. Design for removal and complete roof replacement at South Shore Pavilion, McCarty Pavilion/Pool Building, Zablocki Pavilion, Mitchell Pavilion, Sheridan Poolhouse, Scout Lake Pavilion, Grant Picnic Shelter - Area 5, Park Maintenance, Humboldt Service, and Hales Corners Service."/>
        <s v="The scope of work includes design of 3 courts at LaFollette Park and hardscape near them. Part of hardscape will become a parking lot with entrance and exit. The remaining hardscape will become green space. The project will also include fencing, bleachers, benches, court amenities, and parking lot lighting."/>
        <s v="The scope of work includes planning and design for a new parking lot. This design includes new pavement, base, sanitary, storm sewer, other utilities as needed, two gate access, railing, fence, dumpster enclosures, LED lighting and electrical, sidewalk, trees, and green infrastructure. Evaluation of, and planning for power to serve future camera installations in conjunction with lighting upgrades to be included in scope."/>
        <s v="Full replacement of class-3 playground to ADA and current safety standards. Work to include all demo, installation, equipment, and supporting amenities for a sprayground."/>
        <s v="Full replacement of class-3 playground to ADA and current safety standards. Work to include all demo, installation, equipment, and supporting amenities for playground."/>
        <s v="The scope of work includes a design of a paved bike path connection near the Little Menomonee River from Bradley Rd. to near County Line Rd. Work includes site analysis to evaluate the potential challenges with floodplain, wetlands, soil contamination, and major transportation arteries. Evaluate the condition of an existing pedestrian bridge and determine if repairs or replacement is needed. Consider the addition of 2 pedestrian / bike bridges if trail were to cross Little Menomonee River. Consider if bridge needed at highway 41/rail road.  Site survey to occur once preliminary path alignment has been determined. Develop construction plan set along with documentation needed to proceed to construction the following years."/>
        <s v="The scope of work includes an engineering evaluation of the concrete stairway conditions at Caesar Park (entrance to bridge area), Lake Park (historical Grand Staircase) and, Pulaski Milwaukee Park (various areas not completed in previous projects). Complete design solutions to safely rehabilitate and/or replace these deteriorated stairways. This may include immediate adjacent systems such as pavers, landscaping, railings, electrical, and other utilities. "/>
        <s v="The scope of work includes evaluating Sheridan Park's bluff and immediately adjacent area's existing condition (soil boring, geotech, survey), life cycle options, funding opportunities, and creating a construction-ready design that will stabilize the bluff and protect park users, as well as assets at the top of the bluff.  "/>
        <s v="The scope of work includes construction to decommissioning 3 wading pools, removing concrete, pipings, pumps etc. Site restoration as needed, including seeding. 3 sites._x000a__x000a_The scope of work also includes design to converting 2 wading pools to flow-through splashpads. Work includes demo, eletrical, plumbing, site restoration. 2 sites. 5 sites total. "/>
        <s v="The scope of work includes planning and design for replacement of Root River Parkway (west and east) between W Morgan Ave to W Lincoln Ave, including 4 inches of asphalt pavement on 10 inches of stone base, concrete curb and gutter, LED lighting, drainage and storm sewers, and other potential utility replacement under new pavement. Storm water best management practices, green infrastructure, natural areas restoration and management shall be incorporated where applicable. Lighting will be replaced with LED fixtures. Asphaltic concrete mixes used for surface course and binder course may contain salvaged or reclaimed asphaltic material. Base course will also contain reclaimed base material."/>
        <s v=" The scope of work includes construction to replacement of the existing HVAC system in the Sports Complex Facility. Replace nine (9) Roof Top Units units and related systems- electrical, controls, piping, ductwork, possible abatement, etc. New HVAC equipment will incorporate the latest Standards and Guidelines currently offered by ASHRAE that include the current energy efficiency and sustainability provisions. Includes site investigation to confirm MUA locations. "/>
        <s v="The scope of the work includes the construction phase to replace the entry drive to Noyes Park, the connecting parking lot, one of the main walking path segments in the park. This also includes earthwork, erosion control, restoration as needed, lighting, and storm and sanitary sewers."/>
        <s v="The scope of work includes construction to reconstruct the Whitnall golf course: modify and enhance selected greens, tees, fairway, bunkers, and new irrigation. Construction will be broken into three phases over the course of three golf seasons in order to keep 9 holes open through construction."/>
        <s v="The scope of work includes upgrading the electrical service at various Dretzka locations.  Includes demolition of the high voltage equipment and installation of new WE Engergies services with replacement of all the outdated panels. "/>
        <s v="The scope of work includes construction of Washington Park service yard, maintenance garage, and cold storage building. This will provide approximately (15) truck storage spaces; maintenance bay; wash bay; (3) offices; lunch room; men's and women's locker rooms; conference room; tool room and workshop. The cold storage building will be sized for approximately (19) spaces to store mowers, carts, pick-up trucks, trailers and other seasonal equipment. The project includes site improvements for vehicular circulation, stormwater best management practices, bulk material storage, fueling components, refuse management, and a rooftop photovoltaic system.  IMSD scope includes fiber, AV, printers, work stations, etc. "/>
        <s v="The scope of work includes construction for Whitnall Park Clubhouse's HVAC system that supplies the kitchen and dining. With the HVAC, this includes major kitchen upgrades with ADA access ramps and a new ADA accessible bathroom. HVAC controls with IMSD are also included. An administrative approriation transfer will be performed to align bond and non-bond eligible project components into appropriate sub-projects. "/>
        <s v="The scope of work includes construction to install a double wall heat exchanger and two new boilers. This includes associated systems such as plumbing and electrical: duct work, piping, pumps, transformer upgrade, valves, etc."/>
        <s v="The scope of work includes construction to replace the pool grates, repair the concrete pool gutter, including applying a waterproofing pool gutter coating, and replacing tile with a quartz aggregate finish."/>
        <s v="The scope of work includes construction and installation for the removal of the old high voltage system and installation of the WE-Energies power system."/>
        <s v="The scope of work includes removal and replacement of the existing electrical distribution, light poles, installation of new WE-Energies service, installation of new LED lighting system and distribution, and scoreboards. Also includes site restoration as needed. May also include camera installations in conjunction with lighting upgrades."/>
        <s v="The scope of the work includes the construction phase to reconstruct the parking lot and paths adjacent to parking lot and around the lake. This also includes the construction of storm water best management practices (BMPs), stormsewer, earthwork, grading, erosion control, restoration, lighting, signage and replacement of fire hydrant near the Pavilion."/>
        <s v="The scope of work includes construction and relocation of existing golf course amenities necessary to accommodate construction of the new cart path and parking lot improvements.  Work includes grading, paving, utility improvements, landscaping restoration, drainage improvements, and associated site improvements required to complete the project.  The construction plans have been designed to accommodate the adjacent Wisconsin Department of Transportation (WisDOT) STH 100 reconstruction project anticipated for construction in 2027.  The project includes updating and relocating utilities beneath the new pavement areas and reducing the overall parking lot pavement footprint to improve site efficiency and stormwater management."/>
        <s v="The scope of work includes the design phase, including permitting costs, associated with breakwater reconfiguration, sheet piling, or other coastal engineering methods intended to improve harbor entrance stability and sediment management.  The revised plan is  expected to significantly reduce the frequency of dredging operations required to maintain an open and navigable harbor entrance.  Reducing the need for recurring dredging activities will provide long-term cost savings to the County.  Conceptual designs have already been completed for this project.  These existing materials, along with additional design analysis, will be utilized to develop a comprehensive engineering construction plan."/>
        <s v="The 2026 contribution of $5,000,000 represents the first County contribution to this project with successive requests to follow in upcoming years until the full commitment is allocated.  "/>
        <s v="The scope of the project includes planning and design for the rehabilitation of the Lake Park Steel Arch Bridge. Design includes partial demolition, preserving Historic Elements/Cast Iron Arch/rail, a new structure (for pedestrian use only), lighting and approach roadway restoration. Design of the rehabilitation or replacement bridge is being coordinated with historic preservation. Evaluation of, and planning for power to serve future camera installations in conjunction with lighting upgrades to be included in scope."/>
        <s v="The scope of work involves construction of the new revetment along the shore of Bay View Park. The south shore breakwater (SBW) will remain in-place, thus providing additional shoreline protection and reducing the capital cost. The new revetment is not intended to stabilize the bluff, but to mitigate wave impacts on the bluff. The bluff will continue to erode until it is stabilized; however, this work is intended to slow the erosion. The design was completed to 90% designs in 2024 and the remaining 10% design work will be included in this request and completed prior to bidding of the project."/>
        <s v="The scope of the project includes planning/design and installation of 18,000SF of Poured in Place (PIP) rubberized safety surfacing. The scope will include excavating existing areas of rubberized surfacing, mulch or other playground and splashpad surfaces. New surfacing will be installed over new compacted stone base material for the entire surface of the play area.  "/>
        <s v="The scope of work includes a comprehensive athletic field study. Study’s final deliverable should include existing facility condition, locations, neighborhood, use analysis, recommendation of future state with cost estimates, and a GIS data component. "/>
        <s v="The scope of work includes site analysis and then design for a new Land Resources facility that focuses on improving operational efficiency and wood waste management. Design for the new facility to consider wood waste storage, wood air burner system, demolition as needed, covered parking and utility services to support approximately 30 Land Resources staff. Design includes bathrooms, utilities, worker stations, IMSD, etc. as needed. "/>
        <s v="The project scope includes the design and preparation of construction plans for marina infrastructure improvements, including dockage systems, gangways, pile-supported structures, structural connections, handrails, sanitary and plumbing systems, potable water distribution, fire suppression systems, electrical infrastructure, dock utility pedestals, and associated utilities.  The project also includes the evaluation and analysis of concrete decking versus high-density polyethylene composite decking systems and inspection of existing sheet piling next to dockage. A bathymetric survey will be performed to assess sediment accumulation within the marina, support design development, and establish dredging volume calculations. Design to create construction drawings for marina sediment dredging, dock replacement, and related marine infrastructure improvements. "/>
        <s v="The scope of work includes design to replace Oak Leaf Trail and paths (along Wahl Ave to Belleview) OLT05 and (Belleview to Newberry) LAK21 and (from Wahl Ave to Bradford Beach bridge) LAK19. Project includes demo and reconstruction of pathways and immediately adjacent fencing, rails, signage, and poles, lighting / wiring, storm/sanitary piping. Includes assessment of the pathways’ geotechnical for bluff stability understanding per coastal management guidelines; this includes possible stormwater drainage.  "/>
        <s v="This scope includes design and reconstruction of basketball courts at various locations based on pavement ratings. The scope will vary by site, depending on specific needs. Improvements may include: mill and overlay of court surfaces, painting and striping, installation of new amenities such as hoops, backboards, rims, fencing, benches, bleachers, pathways, bollards, and gates. In some cases, the scope may also include the removal of adjacent pavement, installation of green space, and/or lighting.  _x000a__x000a_Design and construction: Minimal design needed, project risk/unknowns with low/medium probability of budget cost issues and/or project delays as defined in the cost estimate._x000a__x000a__x000a__x000a_"/>
        <s v="The scope of work includes locating and assessing existing structural based river walls. Assessment includes: structure type, location,  condition, solutions that could be used to remediate or resolve the existing conditions. The Final Assessment Report will primarily serve an internal Parks function; however, Parks staff will need to confirm that the final GIS data provided is in a format that is usable for the City Works software system and meets the general project requirements the staff identified to the consultant in the information gathering stages of the project."/>
        <s v="The scope of work includes design to eliminate high-voltage equipment from Parks Maintenance site, install new We Energies service, and replace of all the aged power panels. This would replace the voltage feeder line from 68th, remove transformers with abatement as needed. Also includes related systems such as feeders, oil switches, cut outs, etc.   "/>
        <s v="The scope of work includes reconstruction and improvements to paths within the following parks: West Milwaukee Park, Jacobus Park, and Pulaski Park. Additionally, a path within Algonquin Park will be fully removed and restored to natural wooded wetland to match its site surroundings. "/>
        <s v="The scope includes evaluating three structures needing preliminary condition assessment, design documentation for 2028 construction, and make-safe repairs as needed. The target areas are: 1) Rooftop assembly and HVAC penetrations causing leaks in the central courtyard “Birdcage” stairwell; 2) North entrance concrete canopy and roof causing water penetration and structural deterioration; and 3) South entrance canopy and roof with similar issues. Structural analysis of both entrance canopies will be included in the 2027 design budget, with life‑safety repairs as needed. Birdcage roof assessment will determine if further removal or replacement is required."/>
        <s v="The scope of work is construction to make-safe the War Memorial Center pedestal structure's masonry and concrete, specifically at the ceiling underneath, north, south, &amp; west faces._x000a_"/>
        <s v="The scope of work involves a full modernization of the existing freight elevator, including installation of new conveying equipment and all required architectural, mechanical, and electrical upgrades. Work includes structural modifications, HVAC and drainage updates, electrical reconnections, life‑safety integrations, and finish restoration. A new mechanical room to support elevator operations is also included._x000a_"/>
        <s v="The scope of work includes design to create a new picnic shelter, playground and staff parking area in the former Ocean Connections pool area.  Include design to demolish and infill the pool and adjacent infracture to prep the site for new work."/>
        <s v="The scope of work includes design and planning of watermain pipe replacement for Phase 1 and Phase 2 work.  The scope of work will also include construction of Phase 1 that will fix the immediate replacement needs.  Construction consists of Horizontal Direction Drilling in Watermain and Open Cut Watermain.  Water distribution will be replaced on both the well system and city water.  Watermain at the zoo grounds is very deep (22'+) at locations.  New watermain will be installed 6' below existing/proposed ground to allow for frost protection and manageable future maintenance and access."/>
        <s v="The scope of work includes design of a new enclosed carousel and related site work for year-round use near the Zoo Terrace stage and plaza.  Carousel will be designed for year round use to replace the existing 30 year old outdoor carousel.  Year 1 scope also includes procuring the carousel unit; a long-lead time item which needs to be ordered ahead of construction of the new enclosure and removal of the existing unit."/>
        <s v="The scope of work includes designing an air conditioning system for Primate Building interior holding, visitor, and habitat areas outside of skylit area. Includes related electrical, plumbing and patching work."/>
        <s v="The scope of work includes replacing the underground voltage feeders that do not pass testing. Likely includes directional boring. Disconnect &amp; remove existing feeder. Abandon in place the old existing raceway. Install new MV feeder cable from sub-station from South end to Peck Pavilon switchgear._x000a__x000a_Design and construction: Minimal project risk/unknowns with low probability of budget cost issues and/or project delays as defined in the cost estimate."/>
        <s v="The scope of work is construction to replace the Zoofari Building's roof with a new membrane system. Includes other related roof work such as flashing, parapet, etc.  This also includes replacement of the roof top HVAC unit at the Zoofari Building, including related electrical, structural, plumbing and other ancillary work. HVAC controls and related technology are also included."/>
        <s v="The scope of work includes evaluating and designing the HVAC for the entire Peck Welcome Center.  The new design is not simply a 1 for 1 replacement, instead the most cost effective and sustainable (maintainable, energy efficient) solutions are to be evaluated.  Return on investments, an evaluation of the existing system and equiment, and construction estimates is included in the design package. HVAC controls with IMSD are also included._x000a__x000a_"/>
        <s v="The scope of work for this design project includes an evaluation and design to replace the (4) boilers, (6) pumps, (2) expansion tanks, air separator, control panel, and ancillary pipe, duct, and accessories as needed. This also will include a full survey of the entire mechanical system at Big Cats to right-size and select the correct replacement boilers for more energy efficient and maintenance accomodating. Abatement or testing as required. HVAC controls with IMSD are also included."/>
        <s v="The scope of work includes evaluating the hot water and associated air handler systems for the entire Apes Building and developing a design.  The Primates Building is excluded from this scope.  The design is not a 1 for 1 replacement, but will develop the most cost effective and sustainable (maintainable, energy effective) solutions. A construction cost estimate and return on investment will be included with the new design. HVAC controls with IMSD are also included._x000a_"/>
        <s v="The scope of work includes designing to replace an air handler and corresponding condensing unit. Includes investigating adding redundancy into the supply and exhaust air systems with a building survey. May include design of ancillary systems such as piping or ducts. HVAC controls with IMSD are also included."/>
        <s v="The scope of work includes evaluation and design for the AHU serving the penguin exhibit. Includes evaluating adding redundancy to the system (additional chiller, right sizing cooling coils in the air handler). HVAC controls with IMSD are also included."/>
        <s v="The scope of work includes design and construction to demolish the small mammals building, removal of the existing structure and adjacent pavement, map and terminate utility services and restore the site. This also includes restoring the site with landscaping."/>
        <s v="The scope of work includes construction of architectural, civil engineer and traffic engineer services to redesign the east vehicular entry/egress, traffic pattern and new ticketing facilities. Remove existing ticket booths, redesign access road for traffic cue and place automatic parking machines at the south end of the access road. Provide new directions for traffic ingress/egress. Eight ticketing booths with turnstiles shall be provided, four at the main entry and four off Lot #4 at the picnic area. An entry canopy shall be provided off Lot #4 at the picnic area. Complete a secure perimeter at the east end of the campus and allow walk-up patrons."/>
        <s v="The scope of work includes the planning and design for the replacement of Lot #3, including pulverizing the existing pavement; placement of 8 inches of stone base and 4 inches of asphalt pavement; replacement of concrete curb and gutter, storm sewer structures, and storm sewer pipe; and installation of new truncated domes at pedestrian ramps to meet ADA requirements. Asphaltic concrete surface and binder courses may contain salvaged or reclaimed asphaltic material. Crushed gravel base course may include crushed stone, crushed gravel, crushed concrete, reclaimed asphaltic pavement, reprocessed material, or blended material. Stormwater management measures will likely be required in accordance with Section 120-7 of the City of Milwaukee Storm Water Management Regulations. Work may also include associated utility adjustments, sidewalk, curb ramp, and curb improvements."/>
        <s v="The scope of work includes design and construction to buy and install a Computed Tomography (CT) scanner for the Animal Health Center (AHC) at the Zoo. Also includes it the electrical, IMSD, controls, and any structural components needed such as building interior walls modifications for safety.  _x000a__x000a_Design and construction: Project requires non intensive design, budget largely equipment costs, and involves mostly trades work. Minimal project risk/unknowns with medium probability of budget cost issues and/or project delays as defined in the cost estimate. "/>
        <s v="Install 17 additional Access Points around the Zoo campus to enhance the WiFi strength for visitors. Install 4 new switches, cabling, and necessary boring the ground to make the connections. Access points are in-stock at IMSD and will have no equipment cost to the Zoo."/>
        <m/>
      </sharedItems>
    </cacheField>
    <cacheField name="Out-Year Scope" numFmtId="0">
      <sharedItems containsBlank="1" containsMixedTypes="1" containsNumber="1" containsInteger="1" minValue="0" maxValue="0" longText="1"/>
    </cacheField>
    <cacheField name="Cost Estimator" numFmtId="0">
      <sharedItems containsBlank="1"/>
    </cacheField>
    <cacheField name="CE Dept" numFmtId="0">
      <sharedItems containsBlank="1"/>
    </cacheField>
    <cacheField name="Complete Site Acquisition" numFmtId="0">
      <sharedItems containsBlank="1"/>
    </cacheField>
    <cacheField name="PS-Complete Preliminary Plan (YR -QTR)" numFmtId="0">
      <sharedItems containsBlank="1"/>
    </cacheField>
    <cacheField name="PS-Complete Final Plans &amp; Specs (YR-QTR)" numFmtId="0">
      <sharedItems containsBlank="1"/>
    </cacheField>
    <cacheField name="PS-Begin Implementation/Purchase Asset (YR-QTR)" numFmtId="0">
      <sharedItems containsBlank="1"/>
    </cacheField>
    <cacheField name="PS-Substantially Completed (YR-QTR)" numFmtId="0">
      <sharedItems containsBlank="1"/>
    </cacheField>
    <cacheField name="PS-Scheduled Closeout (YR-QTR)" numFmtId="0">
      <sharedItems containsBlank="1"/>
    </cacheField>
    <cacheField name="Useful Life (Yrs)" numFmtId="0">
      <sharedItems containsBlank="1"/>
    </cacheField>
    <cacheField name="IMSD-Phase 2 Can be Split?" numFmtId="0">
      <sharedItems containsBlank="1"/>
    </cacheField>
    <cacheField name="Level of Project Risk/Unknowns/Complexity" numFmtId="0">
      <sharedItems containsBlank="1"/>
    </cacheField>
    <cacheField name="Specialized Consultant(s) Retained:" numFmtId="0">
      <sharedItems containsBlank="1" containsMixedTypes="1" containsNumber="1" containsInteger="1" minValue="0" maxValue="0"/>
    </cacheField>
    <cacheField name="Design Level Completed for Phase 2 CE" numFmtId="0">
      <sharedItems containsBlank="1" containsMixedTypes="1" containsNumber="1" minValue="0.3" maxValue="1"/>
    </cacheField>
    <cacheField name="Design Only REQ?" numFmtId="0">
      <sharedItems containsBlank="1" containsMixedTypes="1" containsNumber="1" containsInteger="1" minValue="0" maxValue="0"/>
    </cacheField>
    <cacheField name="Date of CE" numFmtId="0">
      <sharedItems containsBlank="1"/>
    </cacheField>
    <cacheField name="Managing Dept" numFmtId="0">
      <sharedItems containsBlank="1"/>
    </cacheField>
    <cacheField name="Open_2" numFmtId="0">
      <sharedItems containsNonDate="0" containsString="0" containsBlank="1"/>
    </cacheField>
    <cacheField name="Open_3" numFmtId="0">
      <sharedItems containsNonDate="0" containsString="0" containsBlank="1"/>
    </cacheField>
    <cacheField name="Open_4" numFmtId="0">
      <sharedItems containsNonDate="0" containsString="0" containsBlank="1"/>
    </cacheField>
    <cacheField name="Open_5" numFmtId="0">
      <sharedItems containsNonDate="0" containsString="0" containsBlank="1"/>
    </cacheField>
    <cacheField name="Withdrawn by REQ DEPT" numFmtId="0">
      <sharedItems containsBlank="1" count="3">
        <s v="YES"/>
        <s v="NO"/>
        <m/>
      </sharedItems>
    </cacheField>
    <cacheField name="REQ has been submitted to OSBP for Cost Estm" numFmtId="0">
      <sharedItems containsBlank="1"/>
    </cacheField>
    <cacheField name="Contractual1" numFmtId="0">
      <sharedItems containsBlank="1"/>
    </cacheField>
    <cacheField name="Mandated1"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sterson, Vincent" refreshedDate="46241.75245983796" createdVersion="8" refreshedVersion="8" minRefreshableVersion="3" recordCount="12" xr:uid="{9EEBF7CC-DC5B-4FC2-817F-27962D538C61}">
  <cacheSource type="worksheet">
    <worksheetSource ref="A1:CZ1048576" sheet="DATA DL_AIR"/>
  </cacheSource>
  <cacheFields count="104">
    <cacheField name="Source.Name" numFmtId="0">
      <sharedItems containsBlank="1"/>
    </cacheField>
    <cacheField name="Requesting Org Code" numFmtId="0">
      <sharedItems containsBlank="1"/>
    </cacheField>
    <cacheField name="Requesting Org Code and Title" numFmtId="0">
      <sharedItems containsBlank="1"/>
    </cacheField>
    <cacheField name="Requesting Org Title" numFmtId="0">
      <sharedItems containsBlank="1" count="2">
        <s v="AIRPORT"/>
        <m/>
      </sharedItems>
    </cacheField>
    <cacheField name="CAP ORG" numFmtId="0">
      <sharedItems containsString="0" containsBlank="1" containsNumber="1" containsInteger="1" minValue="1300" maxValue="1300"/>
    </cacheField>
    <cacheField name="8 Digit Subproject" numFmtId="0">
      <sharedItems containsBlank="1" count="34">
        <s v="WA043701"/>
        <s v="WA043501"/>
        <s v="WA041801"/>
        <s v="WA042101"/>
        <s v="WA043901"/>
        <s v="WA044603"/>
        <s v="WA045601"/>
        <s v="WA045701"/>
        <s v="WA045801"/>
        <s v="WA043401"/>
        <s v="WA046001"/>
        <m/>
        <s v="WA043801" u="1"/>
        <s v="WA045401" u="1"/>
        <s v="WA045001" u="1"/>
        <s v="WA044901" u="1"/>
        <s v="WA043001" u="1"/>
        <s v="WA045301" u="1"/>
        <s v="WA045101" u="1"/>
        <s v="WA045201" u="1"/>
        <s v="WA044602" u="1"/>
        <s v="WA043304" u="1"/>
        <s v="WA043601" u="1"/>
        <s v="WA043303" u="1"/>
        <s v="WA044001" u="1"/>
        <s v="WA044101" u="1"/>
        <s v="WA044201" u="1"/>
        <s v="WA029502" u="1"/>
        <s v="WA041102" u="1"/>
        <s v="WA044301" u="1"/>
        <s v="WA022101" u="1"/>
        <s v="WA027001" u="1"/>
        <s v="WA038301" u="1"/>
        <s v="WA044401" u="1"/>
      </sharedItems>
    </cacheField>
    <cacheField name="YR 1 Phase (DESC)" numFmtId="0">
      <sharedItems containsBlank="1"/>
    </cacheField>
    <cacheField name="YR 1 Phase (Number Only)" numFmtId="0">
      <sharedItems containsBlank="1"/>
    </cacheField>
    <cacheField name="YR 2-5 Phase (DESC)" numFmtId="0">
      <sharedItems containsBlank="1"/>
    </cacheField>
    <cacheField name="YR 2-5 Phase (Number Only)" numFmtId="0">
      <sharedItems containsBlank="1"/>
    </cacheField>
    <cacheField name="YR 1 Total EXP" numFmtId="0">
      <sharedItems containsString="0" containsBlank="1" containsNumber="1" containsInteger="1" minValue="352100" maxValue="16402650"/>
    </cacheField>
    <cacheField name="YR 1 REV - County (Bond)" numFmtId="0">
      <sharedItems containsString="0" containsBlank="1" containsNumber="1" containsInteger="1" minValue="0" maxValue="16402650"/>
    </cacheField>
    <cacheField name="bond count" numFmtId="0">
      <sharedItems containsString="0" containsBlank="1" containsNumber="1" containsInteger="1" minValue="0" maxValue="1"/>
    </cacheField>
    <cacheField name="YR 1 REV - County (Cash)" numFmtId="0">
      <sharedItems containsString="0" containsBlank="1" containsNumber="1" containsInteger="1" minValue="0" maxValue="1898080"/>
    </cacheField>
    <cacheField name="cash count" numFmtId="0">
      <sharedItems containsString="0" containsBlank="1" containsNumber="1" containsInteger="1" minValue="0" maxValue="2"/>
    </cacheField>
    <cacheField name="cash+bond count" numFmtId="0">
      <sharedItems containsString="0" containsBlank="1" containsNumber="1" containsInteger="1" minValue="1" maxValue="2"/>
    </cacheField>
    <cacheField name="Bond + Cash financing (county)-$" numFmtId="0">
      <sharedItems containsString="0" containsBlank="1" containsNumber="1" containsInteger="1" minValue="27481" maxValue="16402650"/>
    </cacheField>
    <cacheField name="Bond or Cash financing (county)-Text" numFmtId="0">
      <sharedItems containsBlank="1"/>
    </cacheField>
    <cacheField name="YR 1 REV - Non-County" numFmtId="0">
      <sharedItems containsString="0" containsBlank="1" containsNumber="1" containsInteger="1" minValue="0" maxValue="11257934"/>
    </cacheField>
    <cacheField name="YR 2-5 Total EXP" numFmtId="0">
      <sharedItems containsString="0" containsBlank="1" containsNumber="1" containsInteger="1" minValue="0" maxValue="3371640"/>
    </cacheField>
    <cacheField name="YR 2 REV - County (Bond + Cash)" numFmtId="0">
      <sharedItems containsString="0" containsBlank="1" containsNumber="1" containsInteger="1" minValue="0" maxValue="0"/>
    </cacheField>
    <cacheField name="YR 3 REV - County (Bond + Cash)" numFmtId="0">
      <sharedItems containsString="0" containsBlank="1" containsNumber="1" containsInteger="1" minValue="0" maxValue="3371640"/>
    </cacheField>
    <cacheField name="YR 4 REV - County (Bond + Cash)" numFmtId="0">
      <sharedItems containsString="0" containsBlank="1" containsNumber="1" containsInteger="1" minValue="0" maxValue="0"/>
    </cacheField>
    <cacheField name="YR 5 REV - County (Bond + Cash)" numFmtId="0">
      <sharedItems containsString="0" containsBlank="1" containsNumber="1" containsInteger="1" minValue="0" maxValue="0"/>
    </cacheField>
    <cacheField name="YR 2-5 REV - County (All Cnty Sources)" numFmtId="0">
      <sharedItems containsString="0" containsBlank="1" containsNumber="1" containsInteger="1" minValue="0" maxValue="3371640"/>
    </cacheField>
    <cacheField name="YR 2-5 REV - Non-County" numFmtId="0">
      <sharedItems containsString="0" containsBlank="1" containsNumber="1" containsInteger="1" minValue="0" maxValue="0"/>
    </cacheField>
    <cacheField name="Funding Source 1 Tab BALANCES for SHERPA Import" numFmtId="0">
      <sharedItems containsBlank="1"/>
    </cacheField>
    <cacheField name="BUDGET MODULE ACCT IMPORT Tab Balances for SHERPA Import" numFmtId="0">
      <sharedItems containsBlank="1"/>
    </cacheField>
    <cacheField name="BUDGET MODULE ACCT IMPORT Tab -- CIC pivot tables balance (REV)?" numFmtId="0">
      <sharedItems containsBlank="1"/>
    </cacheField>
    <cacheField name="Ongoing Operational Costs for new technology projects (see IMSD cost estimating tab for detail)" numFmtId="0">
      <sharedItems containsString="0" containsBlank="1" containsNumber="1" containsInteger="1" minValue="0" maxValue="0"/>
    </cacheField>
    <cacheField name="YR 1 Scope Check Under 1000 Characters?" numFmtId="0">
      <sharedItems containsBlank="1"/>
    </cacheField>
    <cacheField name="YR 2-5 Scope Check Under 1000 Characters?" numFmtId="0">
      <sharedItems containsBlank="1"/>
    </cacheField>
    <cacheField name="Sub-Project Title:" numFmtId="0">
      <sharedItems containsBlank="1" count="34">
        <s v="MKE SAVER LOT A PARKING REHAB"/>
        <s v="MKE CAR RENTAL LOBBY AND BATHROOMS RENOVATION"/>
        <s v="MKE REHABILITATE TAXIWAY W, RUNWAY 1R/19L SOUTH OF TAXIWAY W"/>
        <s v="MKE REMOVE RUNWAY 1R-19L (NORTH OF TAXIWAY W)"/>
        <s v="MKE PAGING SYSTEM REPLACEMENT"/>
        <s v="MKE PARKING STRUCTURE REHABILITATION – PHASE 3"/>
        <s v="MKE BAGGAGE HANDLING CONTROL SYSTEM REPLACEMENT"/>
        <s v="MKE CONCOURSE D FLOOR REPLACEMENT (HIGH TRAFFIC AREAS)"/>
        <s v="MKE AIRPORT IT NETWORKING ACCESS REPLACEMENT"/>
        <s v="MWC OBSTRUCTION REMOVAL"/>
        <s v="MWC SECURITY AND WILDLIFE PERIMETER FENCING REPLACEMENT"/>
        <m/>
        <s v="MKE DATA CENTER VIRTUALIZATION INFRASTRUCTURE REPLACEMENT" u="1"/>
        <s v="MKE PASSENGER LOADING BRIDGE REPLACEMENT – PART 2" u="1"/>
        <s v="MKE EMPLOYEE PARKING LOT REHABILITATION" u="1"/>
        <s v="MKE SURFACE LOT REHABILITATION" u="1"/>
        <s v="MKE FUEL FARM ROADWAY RECONSTRUCTION" u="1"/>
        <s v="MKE IT NETWORKING DISTRIBUTION REPLACEMENT" u="1"/>
        <s v="MKE SNOW REMOVAL EQUIPMENT REPLACEMENT" u="1"/>
        <s v="ARFF VEHICLE REPLACEMENT (EQUIPMENT)" u="1"/>
        <s v="MKE PARKING STRUCTURE REHABILITATION – PHASE 2" u="1"/>
        <s v="MKE PASSENGER LOADING BRIDGE REPLACEMENT - PHASE 4" u="1"/>
        <s v="MKE NORTH AIRFIELD TAXIWAY GEOMETRY IMPROVEMENTS " u="1"/>
        <s v="MKE PASSENGER LOADING BRIDGE REPLACEMENT-PHASE 3" u="1"/>
        <s v="MKE ARFF VEHICLE REPLACEMENT" u="1"/>
        <s v="MKE VEHICLE AND EQUIPMENT REPLACEMENT" u="1"/>
        <s v="GMIA PARKING STRUCTURE EXPANSION JOINT REPLCMNT - PHASE 2" u="1"/>
        <s v="MKE PARKING STRUCTURE TRAFFIC BEARING MEMBRANES - PHASE 2" u="1"/>
        <s v="MKE PARKING STRUCTURE PEDESTRIAN CORRIDOR REHABILITATION" u="1"/>
        <s v="INTERNATIONAL TERMINAL REDEVEL" u="1"/>
        <s v="MKE REMOVE RUNWAY 1R/19L (NORTH OF TAXIWAY W)" u="1"/>
        <s v="GMIA TICKETING AREA REMODELING" u="1"/>
        <s v="MWC MAKE-UP AIR UNITS" u="1"/>
        <s v="MKE SOUTH MAINT AIR HANDLING UNITS AND ROOF REPLACEMENT" u="1"/>
      </sharedItems>
    </cacheField>
    <cacheField name="(1)-Date (M/D/YR) of entries:" numFmtId="0">
      <sharedItems containsString="0" containsBlank="1" containsNumber="1" containsInteger="1" minValue="46129" maxValue="46160"/>
    </cacheField>
    <cacheField name="(8)-Department Contact:" numFmtId="0">
      <sharedItems containsBlank="1"/>
    </cacheField>
    <cacheField name="(9)-Contact's Phone:" numFmtId="0">
      <sharedItems containsBlank="1"/>
    </cacheField>
    <cacheField name="(10)-Contact's Email:" numFmtId="0">
      <sharedItems containsBlank="1"/>
    </cacheField>
    <cacheField name="(11)-Sub-Project Need(s) and Problem Statement: (NOTE-The description you provide below is included in the Budget Narrative's &quot;Need&quot; Section)" numFmtId="0">
      <sharedItems containsBlank="1" count="41" longText="1">
        <s v="This project is for the construction phase of the rehabilitation of Saver Lot A at Milwaukee Mitchell International Airport (MKE).  The pavement in this parking lot is past its useful life and has not been rehabbed in over 20 years.  There are numerous areas of failed pavement (alligator cracking), and repair patching is no longer able to sustain this pavement.  The funding source is airline rate backed revenue bonds."/>
        <s v="This project addresses the needs for rehabilitation of the existing Rental Car Lobby and Bathroom areas of the parking structure at MKE.  These areas have not been renewed in over 20 years.  The surfaces and fixtures in this high traffic area are past their useful life and need updating to ensure continued function.  A comprehensive consultant study of the parking structure completed in 2021 identified these areas as needing a full renewal.  The funding source is the Customer Facility Charge reserve."/>
        <s v="MKE Rehabilitate Taxiway W, Runway 1R/19L South of Taxiway W, Taxiway S East of 1L, and convert Runway 1R/19L South of Taxiway W to a Taxiway (Construction).  This project is for the Construction phase of the rehabilitation of Taxiway W, Runway 1R/19L South of Taxiway W, Taxiway S East of 1L and the conversion of Runway 1R/19L South of Taxiway W to a Taxiway.  This project addresses needs identified in the MKE’s master plan and airport layout plan future state.  The funding source is a combination of Federal, State and Passenger Facility Charge Bond."/>
        <s v="This project is for the construction phase of the removal of Runway 1R/19L, associated infrastructure, and related improvements necessary as a result of the runway removal including but not limited to, drainage, signage, and markings at Milwaukee Mitchell International Airport (MKE). This project addresses needs identified in the MKE’s master plan and airport layout plan future state. The funding source is a combination of Federal, State and Passenger Facility Charge PayGo."/>
        <s v="This project addresses the need for replacement, upgrade, and modernization of the paging systems with current generation technology at Milwaukee Mitchell International Airport (MKE).  This project will replace existing systems that are past the end of useful life.  The current equipment is at risk of losing support from the manufacturer and the airport needs to have this replaced prior to that time.  The continued functionality of this infrastructure is critical to safety and security as it provides communication and public announcement capabilities throughout the airport and planned expansions.  The funding source is the Airport Development Fund Reserve."/>
        <s v="This project addresses the needs for post-tensioned tendon repairs and rehabilitation of existing or addition of new traffic bearing membranes in various locations within the parking structure at Milwaukee Mitchell International Airport (MKE). The parking garage is critical to the operations of the airport.  A comprehensive study was done in 2021 that identified the need for comprehensive rehabilitation and waterproofing efforts to extend the lifespan of the structure.  The testing within the study noted areas of high chloride levels within the concrete, and other signs of water migration such as efflorescence. The funding source is a combination of the Airport Development Fund Reserve and Customer Facility Charge Reserve accounts."/>
        <s v="The purpose of this project is to modernize and extend the operational life of the Baggage Handling System (BHS) at Milwaukee Mitchell International Airport to ensure reliable and efficient baggage operations. The existing system is at or near the end of its service life and relies on obsolete ControlNet and DeviceNet communications infrastructure that is increasingly difficult to maintain and support. Upgrades to the conveyor equipment including: makeup carousels, belt diverters, and controls are needed to improve system reliability, maintain operational resiliency, and long-term support."/>
        <s v="This project is for the design phase to replace the existing carpet flooring in the high-traffic areas of Concourse D at Milwaukee Mitchell International Airport (MKE) with a more durable hard surface flooring system.  The existing carpet requires replacement every 3–5 years due to heavy wear and tear, resulting in increased maintenance and lifecycle costs.  In addition, passengers have requested a hard surface option to improve mobility and ease of travel, particularly for the use of roller bags. The funding source is the Airport Development Fund (ADF). "/>
        <s v="This project addresses the need to replace and modernize the network access switch infrastructure at Milwaukee Mitchell International Airport with current-generation technology.  The existing Cisco access switches have reached the end of their useful life and are approaching or exceeding manufacturer support limitations, increasing operational and maintenance risks to the airport’s critical network infrastructure.  The purpose of this project is to improve the reliability, security, and performance of the airport network by replacing outdated equipment with modern, fully supported technology.  The upgraded switches will enhance network stability, support current technology standards, and reduce the risk of service disruptions impacting airport operations, airlines, passengers, emergency services, security systems, and communications infrastructure.  The funding source is the Capital Improvement Reserve."/>
        <s v="This project is for the construction phase of obstruction removals at Lawrence J. Timmerman Airport (MWC).  The work includes the removal of identified obstruction objects in the vicinity of MWC and appropriate survey documentation of the obstruction removal.  The 2022 Airport Planning project titled Obstacle Assessment for Timmerman Airport developed the design for this work.  The funding source is the Airport Development Fund."/>
        <s v="This is a construction project for the removal and replacement of the airport perimeter fence at Lawrence J. Timmerman Airport (MWC).  The current fence on the North and West property lines of MWC Airport is 6'-0&quot; high with 3 strands of barbed wire.  Much of this fencing is original and beyond its useful life.  This fencing, in its current state, does not meet Federal Aviation Administration (FAA) standards for airport perimeter fencing.  The proposed replacement fencing will consist of chain link fencing 8'-0&quot; above ground, with 3 strands of barbed wire on top.  The establishment of this fence will better prevent wildlife intrusion and enhance the security of the airport perimeter."/>
        <m/>
        <s v="This project addresses the needs for replacement, upgrade, and modernization of the data center virtual infrastructure with technology at Milwaukee Mitchell International Airport (MKE). This project will replace existing server virtualization technologies that are past the end of useful life.  The current equipment is at risk of losing support from the manufacturer and the airport needs to have this replaced prior to that time.  The continued functionality of this infrastructure is critical as it supports all airport servers and related Information Technology (IT) services.  The funding source is the Airport Development Fund Reserve. _x0009_" u="1"/>
        <s v="This project addresses the need for replacement, upgrade, and modernization of the paging systems with current generation technology at Milwaukee Mitchell International Airport (MKE).  This project will replace existing systems that are past the end of useful life.  The current equipment is at risk of losing support from the manufacturer and the airport needs to have this replaced prior to that time.  The continued functionality of this infrastructure is critical to safety and security as it provides communication and public announcement capabilities throughout the airport and planned expansions.   The funding source is the Airport Development Fund Reserve. _x0009_" u="1"/>
        <s v="This project is the next design part in a multi-year project needed to replace passenger loading bridges at Milwaukee Mitchell International Airport (MKE).  This phase includes the replacement of bridges at passenger gates C9, C20, C21, D30, D47, D51, D52, D53, and D56.   Passenger loading bridges are a critical piece of the infrastructure of the airport and this program is slated to replace bridges as they exceed their useful life and become prone to excessive maintenance and breakdowns.  The funding source is airline rate backed revenue bonds." u="1"/>
        <s v="This project is for the rehabilitation of the Employee Lot at Milwaukee Mitchell International Airport (MKE).  The pavement structure in this parking lot is past its useful life and has not been rehabbed in over 20 years.  There are numerous areas of failed pavement (alligator cracking), and repair patching is no longer able to sustain this pavement.  The funding source is airline rate backed revenue bonds." u="1"/>
        <s v="This project is for the rehabilitation of the Surface Lot at Milwaukee Mitchell International Airport (MKE).  The Surface Lot is located immediately south of the terminal and includes county bus parking/staging, the cell phone waiting area, and long-term surface parking.   The pavement structure in this parking lot is past its useful life and has not been rehabbed in over 20 years.  There are numerous areas of failed pavement (alligator cracking), and repair patching is no longer able to sustain this pavement.  The funding source is airline rate backed revenue bonds." u="1"/>
        <s v="This project is for the rehabilitation of pavement, regrading, and fuel containment structure work within a portion of the Fuel Farm at Milwaukee Mitchell International Airport (MKE).  The pavement in this area is past its useful life and has not been rehabbed in over 20 years. There are numerous areas of failed pavement, and repair patching is no longer able to sustain this pavement. Poor drainage leads to long-term standing water impacting use of the area. In addition, fuel containment will be investigated and added if required.  The funding source is airline rate backed revenue bonds._x000a_" u="1"/>
        <s v="This project addresses the need for replacement, upgrade, and modernization of the networking distribution system with current generation technology at Milwaukee Mitchell International Airport (MKE).  This project will replace existing systems that are past the end of useful life.  The current equipment is at risk of losing support from the manufacturer and the airport needs to have this replaced prior to that time.  The continued functionality of this infrastructure is critical as it provides communication and public announcement capabilities throughout the airport and planned expansions.   The funding source is the Capital Improvement Reserve Account." u="1"/>
        <s v="This project involves purchasing a snow removal vehicle at Milwaukee Mitchell International Airport (MKE) with the following specifications: a mid-mount compact multi-tasking snow removal vehicle with a 500 horsepower diesel engine, Environmental Protection Agency (EPA) Tier 4 Final (T4F) emission certified, 500 revolutions per minute broom, 24' plow and 22' broom to replace an Oshkosh combo unit. The replacement of the equipment aligns with the standards outlined in the Federal Aviation Administration’s Advisory Circular 150/5220-20A - Airport Snow and Ice Control Equipment. The funding source is Passenger Facility Charge PayGo." u="1"/>
        <s v="This project involves purchasing a new Rapid Intervention Vehicle (RIV) at Milwaukee Mitchell International Airport (MKE) for the replacement of a vehicle past its useful life. The funding source is Passenger Facility Charge PayGo." u="1"/>
        <s v="This project addresses the needs for PT repairs and rehabilitation of existing or addition of new traffic bearing membranes in various locations within the parking structure at Milwaukee Mitchell International Airport (MKE). The parking garage is critical to the operations of the airport.  A comprehensive study was done in 2021 that identified the need for comprehensive rehabilitation and waterproofing efforts to extend the lifespan of the structure.  The testing within the study noted areas of high chloride levels within the concrete, and other signs of water migration such as efflorescence. The funding source is a combination of the Airport Development Fund Reserve and Customer Facility Charge Reserve accounts." u="1"/>
        <s v="This project is the next phase in a multi-year project needed to replace passenger loading bridges at Milwaukee Mitchell International Airport (MKE).  This phase includes the replacement of bridges at passenger gates C10, C18, C19, C22, C23, and C24.   Passenger loading bridges are a critical piece of the infrastructure of the airport and this program is slated to replace bridges as they exceed their useful life and become prone to excessive maintenance and breakdowns.  The funding source is airline rate backed revenue bonds." u="1"/>
        <s v="This project addresses the needs for rehabilitation of the existing Rental Car Lobby and Bathroom areas of the parking structure at MKE.  These areas have not been renewed in over 20 years.  The surfaces and fixtures in this high traffic area are past their useful life and need updating to ensure continued function.  A comprehensive consultant study of the parking structure completed in 2021 identified these areas as needing a full renewal.  The funding source is the Customer Facility Charge reservce." u="1"/>
        <s v="This project addresses the needs for reconfiguration of the northern portion of the airfield at MKE including the removal of Runway 13-31 and Taxiways U &amp; G and associated utilities and signage.  The need for this project is twofold.  First, the pavement condition indexes in these areas, as defined by surveys completed in 2023, are well below maintenance levels and indicate the need for extensive rehabilitations.  Indexes in this range indicate a likelihood of accelerating deterioration and safety concerns from pavement spalls/debris.   Second, the FAA has deemed these pavements as non-compliant with the current airfield design standards and are no longer needs; due to the the pavement being at the end of it's useful life and the FAA approval of the master plan and airport layout plan which shows these pavement areas as being removed, the Airport will be removing these pavements.  The funding source is a combination of Federal, State and Passenger Facility Charge PAYGO." u="1"/>
        <s v="This project is the next phase in a multi-year project needed to replace passenger loading bridges at MKE.  This phase includes the replacement of bridges at passenger gates C9, C12, C15, and C25.   Passenger loading bridges are a critical piece of the infrastructure of the airport and this program is slated to replace bridges as they exceed their useful life and become prone to excessive maintenance and breakdowns.  The funding source is airline rate backed revenue bonds." u="1"/>
        <s v="This project is for the rehabilitation of Saver Lot A at Milwaukee Mitchell International Airport (MKE).  The pavement in this parking lot is past its useful life and has not been rehabbed in over 20 years.  There are numerous areas of failed pavement (alligator cracking), and repair patching is no longer able to sustain this pavement.  In the last year, there have been numerous conduit failures below the pavement as well.    The funding souce is airline rate backed revenue bonds." u="1"/>
        <s v="This project addresses the needs for replacement, upgrade, and modernization of the data center virtual infrastructure with the current supported generation storage and services.  This project will replace existing server virtualization technologies that are past the end of useful life.  The current equipment is at risk of losing support from the manufacturer and the airport needs to have this replaced prior to that time.  The continued functionality of this infrastructure is critical as it supports all airport servers and related IT services.  The funding source is the Airport Development Fund Reserve. _x0009_" u="1"/>
        <s v="This project addresses the need for replacement, upgrade, and modernization of the paging systems with current generation technology.  This project will replace existing systems that are past the end of useful life.  The current equipment is at risk of losing support from the manufacturer and the airport needs to have this replaced prior to that time.  The continued functionality of this infrastructure is critical as it provides communication and public announcement capabilities throughout the airport and planned expansions.   The funding source is the Airport Development Fund Reserve. _x0009_" u="1"/>
        <s v="This project is needed for replacement of equipment for the Aircraft Rescue and Fire Fighting (ARFF) team at MKE.  The equipment is required by Federal Aviation Administration (FAA) Advisory Circular.  The current equipment being replaced is at the end of its useful life.  The airport will be replacing 2 trucks (Rescue 717 and 718.) These vehicles will be built using the Federal Aviation (FAA) Circular and in compliance with National Fire Protection Agency (NFPA) 414.  The funding source is Passenger Facility Charge PAYGO." u="1"/>
        <s v="This project is needed for replacement of equipment to comply with allowable snow removal equipment for the airport as calculated using the Federal Aviation Administration (FAA) Advisory Circular, and as reflected in the Airport's current snow and ice control plan (SCP).  The current equipment is at the end of its useful life.  The airport will be replacing one (1) rotary plow.  The funding source is Passenger Facility Charge PAYGO." u="1"/>
        <s v="This project is for the replacement of required snow removal equipment that is used at Milwaukee Mitchell International Airport on non-airfield pavements.  This project will replace equipment that is past its useful life.  The funding source is the Airport Development Fund Reserve." u="1"/>
        <s v="The purpose of this project is to continue the capital project (phase 2 - the final phase) for the renewal effort of existing expansion joints in the Parking Garage at MKE.  A comprehensive study of the parking garage was conducted in 2021.  That study found moisture present within the post-tension tendons sheathes and higher than average chlorides in the concrete resulting in an accelerated deterioration of the structure.  The expansion joints are critical to keeping water and chlorides from reaching the anchorages of the tendons.  The study placed expansion joint replacement as a high priority to maintain structure health and extend useful life.  The funding source is a combination of the Capital Improvement Reserve Accounts and Customer Facility Charge Reserve." u="1"/>
        <s v="This project addresses the needs for rehabilitation and addition of new traffic bearing membranes and sealants in various locations within the parking structure at MKE. The parking garage is critical to the operations of the airport.  A comprehensive study was done in 2021 that identified the need for waterproofing efforts to extend the lifespan of the structure.  The testing within the study noted areas of high chloride levels within the concrete, and other signs of water migration such as efflorescence.  The funding source is a combination of the Airport Development Fund - Depreciated Reserve, Customer Facility Charge Reserve, and the Capital Improvement Reserve Account." u="1"/>
        <s v="This project is for the design of the rehabilitation of the pedestrian corridor in the parking garage at Milwaukee Mitchell International Airport (MKE).  The pedestrian corridor connects the terminal access skywalk to the back of the parking garage connecting two elevator lobbies and all three building phases of the garage.  The existing finishes / equipment in the corridor are over 20 years old and are past their useful life.  The moving walkways within the space breaks down frequently resulting in numerous repair costs and complaints from the public.  The funding is provided by the Airport Development Fund Reserve. " u="1"/>
        <s v="The existing international arrivals facility at MKE is a 23,000 square foot, one level stand-alone structure constructed in 1975.  The existing Federal Inspection Services (FIS) facility has a processing capacity of approximately 140 passengers per hour and does not meet current design standards of the United States Department of Homeland Security.  The existing facility has one passenger loading bridge that is past its useful life.  The facility is detached from the terminal and the parking structure, requiring passengers to walk to these facilities, often in inclement weather.  A feasibility study was conducted to assess the current and future needs of the facility in 2017, and offered recommendations for the initial and ultimate capacity.  The building will be constructed in the current location of Concourse E, and will have two gates that will serve both domestic and international arrivals/departures.  The new building will contain an FIS facility that meets the current design standards of the Department of Homeland Security, and will have a peak passenger processing throughput of 400 passengers per hour." u="1"/>
        <s v="This project addresses the needs for removal of Runway 1R/19L and associated utilities / signage at MKE.  The need for this project is two fold.  First, the pavement condition indexes on this pavement, as defined by surveys completed in 2023, are well below maintenance levels and indicate the need for extensive rehabilitations.  Indexes in this range indicate a liklihood of accellerating deterioration and safety concerns from pavement spalls/debris.   Second, the airport's master plan and layout plan (map) show this runway is not in compliance with current airfield design standards and is no longer needed.  As the pavements are beyond useful life and are no longer needed, removal is recommended." u="1"/>
        <s v="This project is needed to renew the ticketing area at MKE.  This area was constructed in 1985 and has not had a full rehabilitation. In 2015, a preliminary architectural survey of the ticketing area space was conducted for the purpose of developing interior floor and exiting concepts that would make the space more attractive, brighter and replace the carpeting with hard surface flooring. Due to the high volume of pedestrian traffic in this area, the wall and floor finishes in all five entryways have become worn and damaged. The flow of pedestrian traffic in the entryway vestibules is separated by a solid wall, limiting the width of each respective doorway opening. The carpeted areas have become difficult to clean and maintain particularly in the main traffic flow areas. The purpose of this sub-project is to replace the interior finishes, lighting and entryways to make the space more appealing and less costly to maintain." u="1"/>
        <s v="This project is for the design and construction of the replacement of two exhaust / make up air units at the MWC Maintenance Garage. This equipment has reached the end of its useful life. " u="1"/>
        <s v="This project is for the obstruction removals at Timmerman Airport (MWC).  The airport completed a study identifying current obstructions and this work includes the removal of those objects.  These obstructions must be removed to be within compliance of FAA requirements for approach and departure surfaces.  " u="1"/>
        <s v="This project is needed to replace the roofing, insulation, and air handling units at the south maintenance facility at Milwaukee Mitchell International Airport (MKE).  The current roof and insulation is original to the building and is past its useful life.  The current roof leaks in numerous areas and these leaks are causing damage to the structure and to the equipment within the facility.  " u="1"/>
      </sharedItems>
    </cacheField>
    <cacheField name="(17)-Does the Sub-Project ADD to the County's Infrastructure Footprint (excludes replacement infrastructure)?:" numFmtId="0">
      <sharedItems containsBlank="1"/>
    </cacheField>
    <cacheField name="(19)-Alternative Option(s) explored and/or developed?" numFmtId="0">
      <sharedItems containsBlank="1" longText="1"/>
    </cacheField>
    <cacheField name="(21)-Will the sub-project affect your dept/div annual operating costs?" numFmtId="0">
      <sharedItems containsBlank="1"/>
    </cacheField>
    <cacheField name="(2)-Asset Ctgry:" numFmtId="0">
      <sharedItems containsBlank="1"/>
    </cacheField>
    <cacheField name="(13)-What is the Project Background/Complexity/Risk; Asset Charter Available:---CHARTER AVAIL?" numFmtId="0">
      <sharedItems containsBlank="1"/>
    </cacheField>
    <cacheField name="(13)-What is the Project Background/Complexity/Risk; Asset Charter Available:---SCHEDULE ISSUES?" numFmtId="0">
      <sharedItems containsBlank="1" longText="1"/>
    </cacheField>
    <cacheField name="(12)-Project address a Life/Safety Issue OR IT Security Risk? (Select &quot;X&quot; in the ONE that is most appropriate):----TECH" numFmtId="0">
      <sharedItems containsBlank="1"/>
    </cacheField>
    <cacheField name="(12)-Project address a Life/Safety Issue OR IT Security Risk? (Select &quot;X&quot; in the ONE that is most appropriate):----EXISTING LIFE-SAFETY" numFmtId="0">
      <sharedItems containsBlank="1"/>
    </cacheField>
    <cacheField name="(12)-Project address a Life/Safety Issue OR IT Security Risk? (Select &quot;X&quot; in the ONE that is most appropriate):----POTENTIAL LIFE-SAFETY" numFmtId="0">
      <sharedItems containsBlank="1"/>
    </cacheField>
    <cacheField name="(13)-What is the Project Background/Complexity/Risk; Asset Charter Available:---PARTNERSHIP(S)" numFmtId="0">
      <sharedItems containsBlank="1"/>
    </cacheField>
    <cacheField name="(23)-Is the Sub-Project included in the Dept's Strategic/Master Plan OR most recent 5-YR CIP (2024-2028)?" numFmtId="0">
      <sharedItems containsNonDate="0" containsString="0" containsBlank="1"/>
    </cacheField>
    <cacheField name="(15)-Bldg Mission Category -- Is the project related to a building or facility?" numFmtId="0">
      <sharedItems containsBlank="1"/>
    </cacheField>
    <cacheField name="(16)-Does the sub-project address items set by State/Federal Mandate(s) or legally binding agreement(s)?  ---STATE-FED MANDATE" numFmtId="0">
      <sharedItems containsBlank="1"/>
    </cacheField>
    <cacheField name="(16)-Does the sub-project address items set by State/Federal Mandate(s) or legally binding agreement(s)?  ---CONTRACTS - LEGALLY BINDING" numFmtId="0">
      <sharedItems containsBlank="1"/>
    </cacheField>
    <cacheField name="(18)-Does the Sub-Project address CITED and existing ADA violations and/or any local building code violations?:" numFmtId="0">
      <sharedItems containsBlank="1"/>
    </cacheField>
    <cacheField name="(14)-Racial Equity" numFmtId="0">
      <sharedItems containsBlank="1"/>
    </cacheField>
    <cacheField name="Continuing-Ongoing:" numFmtId="0">
      <sharedItems containsBlank="1"/>
    </cacheField>
    <cacheField name="(20)-Is the sub-project part of a Continuing Replacement Program (i.e. annually recurring major asset replacements)?" numFmtId="0">
      <sharedItems containsBlank="1"/>
    </cacheField>
    <cacheField name="1-CE REQ Form Date Complete" numFmtId="0">
      <sharedItems containsBlank="1"/>
    </cacheField>
    <cacheField name="(22)-Does this project address major deferred maintenance?" numFmtId="0">
      <sharedItems containsBlank="1"/>
    </cacheField>
    <cacheField name="Column1" numFmtId="0">
      <sharedItems containsString="0" containsBlank="1" containsNumber="1" containsInteger="1" minValue="0" maxValue="0"/>
    </cacheField>
    <cacheField name="(5)-Asset Zipcode:----Primary" numFmtId="0">
      <sharedItems containsString="0" containsBlank="1" containsNumber="1" containsInteger="1" minValue="53207" maxValue="53207"/>
    </cacheField>
    <cacheField name="(5)-Asset Zipcode:----Overlap 1" numFmtId="0">
      <sharedItems containsBlank="1"/>
    </cacheField>
    <cacheField name="(5)-Asset Zipcode:----Overlap 2" numFmtId="0">
      <sharedItems containsBlank="1"/>
    </cacheField>
    <cacheField name="(5)-Asset Zipcode:----Overlap 3" numFmtId="0">
      <sharedItems containsBlank="1"/>
    </cacheField>
    <cacheField name="(6)-Supv District:----Primary" numFmtId="0">
      <sharedItems containsBlank="1" count="3">
        <s v="SD04"/>
        <m/>
        <s v="SD03" u="1"/>
      </sharedItems>
    </cacheField>
    <cacheField name="(6)-Supv District:----Overlap 1" numFmtId="0">
      <sharedItems containsString="0" containsBlank="1" containsNumber="1" containsInteger="1" minValue="0" maxValue="0"/>
    </cacheField>
    <cacheField name="(6)-Supv District:----Overlap 2" numFmtId="0">
      <sharedItems containsString="0" containsBlank="1" containsNumber="1" containsInteger="1" minValue="0" maxValue="0"/>
    </cacheField>
    <cacheField name="(6)-Supv District:----Overlap 3" numFmtId="0">
      <sharedItems containsString="0" containsBlank="1" containsNumber="1" containsInteger="1" minValue="0" maxValue="0"/>
    </cacheField>
    <cacheField name="(3)-Asset Municipality:----Primary" numFmtId="0">
      <sharedItems containsBlank="1" count="2">
        <s v="Milwaukee"/>
        <m/>
      </sharedItems>
    </cacheField>
    <cacheField name="(3)-Asset Municipality:----Overlap 1" numFmtId="0">
      <sharedItems containsString="0" containsBlank="1" containsNumber="1" containsInteger="1" minValue="0" maxValue="0"/>
    </cacheField>
    <cacheField name="(3)-Asset Municipality:----Overlap 2" numFmtId="0">
      <sharedItems containsString="0" containsBlank="1" containsNumber="1" containsInteger="1" minValue="0" maxValue="0"/>
    </cacheField>
    <cacheField name="(3)-Asset Municipality:----Overlap 3" numFmtId="0">
      <sharedItems containsString="0" containsBlank="1" containsNumber="1" containsInteger="1" minValue="0" maxValue="0"/>
    </cacheField>
    <cacheField name="(4)-Asset Street Address:----Primary" numFmtId="0">
      <sharedItems containsBlank="1"/>
    </cacheField>
    <cacheField name="(4)-Asset Street Address:----Overlap 1" numFmtId="0">
      <sharedItems containsString="0" containsBlank="1" containsNumber="1" containsInteger="1" minValue="0" maxValue="0"/>
    </cacheField>
    <cacheField name="(4)-Asset Street Address:----Overlap 2" numFmtId="0">
      <sharedItems containsString="0" containsBlank="1" containsNumber="1" containsInteger="1" minValue="0" maxValue="0"/>
    </cacheField>
    <cacheField name="(4)-Asset Street Address:----Overlap 3" numFmtId="0">
      <sharedItems containsString="0" containsBlank="1" containsNumber="1" containsInteger="1" minValue="0" maxValue="0"/>
    </cacheField>
    <cacheField name="Climate Impact Score" numFmtId="0">
      <sharedItems containsBlank="1"/>
    </cacheField>
    <cacheField name="Climate Reduction Description:" numFmtId="0">
      <sharedItems containsBlank="1"/>
    </cacheField>
    <cacheField name="Climate Impact" numFmtId="0">
      <sharedItems containsString="0" containsBlank="1" containsNumber="1" containsInteger="1" minValue="0" maxValue="0"/>
    </cacheField>
    <cacheField name="(24)-Climate Impact" numFmtId="0">
      <sharedItems containsBlank="1"/>
    </cacheField>
    <cacheField name="Open" numFmtId="0">
      <sharedItems containsNonDate="0" containsString="0" containsBlank="1"/>
    </cacheField>
    <cacheField name="Open_1" numFmtId="0">
      <sharedItems containsNonDate="0" containsString="0" containsBlank="1"/>
    </cacheField>
    <cacheField name="YR 1 Scope" numFmtId="0">
      <sharedItems containsBlank="1" count="37" longText="1">
        <s v="This project consists of the rehabilitation of Saver Lot A at Milwaukee Mitchell International Airport.  The scope of work includes pavement rehabilitation, subgrade repair, underground utility improvements, fencing, pavement markings, and other associated work as required to complete this construction project."/>
        <s v="This project is for the construction of the full renewal of the lobby and bathrooms in the rental car center at Milwaukee Mitchell International Airport (MKE).  Within the bathrooms, included in the project are modifications and updates to the wall and floor finishes, light fixtures, plumbing fixtures, toilet partitions, and drinking fountains.  For the lobby area, included in the project are modifications and updates to the wall and floor finishes, light fixtures, wayfinding signage, updated casework, and counters.  "/>
        <s v="This work is for the construction phase of the rehabilitation of Taxiway W, Runway 1R/19L South of Taxiway W, Taxiway S East of 1L and the conversion of Runway 1R/19L South of Taxiway W to a Taxiway.  This project will include pavement work - asphalt and concrete, drainage, airfield electrical work, pavement markings and grading as needed."/>
        <s v="This project is for the construction phase of the removal of Runway 1R/19L and associated infrastructure at Milwaukee Mitchell International Airport (MKE).  This project will include pavement work - asphalt and concrete, drainage, airfield electrical work, pavement markings and grading as needed."/>
        <s v="This project replaces, upgrades, and modernizes the paging systems at Milwaukee Mitchell International Airport (MKE) with current generation technology.  Equipment within this replacement includes servers, audio power amplifier, microphone stations, and other associated equipment.  This project is a continuation of a multi-year effort initiated in 2025, with 2027 representing the final year of the project."/>
        <s v="The scope of work includes the third phase of construction for the renewal of existing post-tensioned tendons and concrete membranes in the parking garage at Milwaukee Mitchell International Airport (MKE).  This will include work post-tensioned reinforcement, renewal to the existing membrane or addition of new and expansion joint repairs and replacements as needed."/>
        <s v="The project scope includes the procurement, installation, integration, and commissioning of upgrades to the Baggage Handling System (BHS) at Milwaukee Mitchell International Airport.  Work includes replacement and modernization of conveyor equipment including: makeup carousels, belt diverters, controls hardware, and communications infrastructure as needed. "/>
        <s v="The project scope includes the design of hard surface flooring replacement in the high-traffic areas of Concourse D at Milwaukee Mitchell International Airport.  Carpeted areas identified for design replacement with hard surface flooring include the Concourse D stem, hammerhead and TSA screening area, as needed."/>
        <s v="This project replaces, upgrades, and modernizes the existing network access switches throughout Milwaukee Mitchell International Airport (MKE).  The project will include the removal and disposal of outdated and unsupported switches, migration of existing network connections and services, updates to network configurations, and integration with the airport’s existing network infrastructure as needed."/>
        <s v="This project consists of the removal of identified trees that penetrate or impact protected airspace surfaces associated with airport operations in accordance with applicable standards established by the Federal Aviation Administration.  Work under this project include field verification and identification of obstructing trees, tree cutting, trimming, clearing, stump removal, and site restoration activities as needed."/>
        <s v="The proposed construction project includes the removal of the existing fencing and installation of new 8-foot-high chain link perimeter fencing.  Associated work may include gate modifications, grading, clearing, restoration, and other incidental work as needed."/>
        <m/>
        <s v="This project replaces, upgrades, and modernizes the data center virtual infrastructure with the current supported generation storage and services.  This project will replace existing server virtualization technologies.  Included within this replacement is servers, storage units, and other associated equipment.  This project is an equipment procurement and is a planned continuation of a project started in 2025.  $445,450 was included in the Fiscal Year 2025 budget." u="1"/>
        <s v="This project replaces, upgrades, and modernizes the paging systems at Milwaukee Mitchell International Airport (MKE) with current generation technology.  Equipment within this replacement include servers, audio power amplifier, microphone stations, and other associated equipment.  This project is an equipment procurement and is a planned continuation of a project started in 2025.  $579,640 was included in the Fiscal Year 2025 budget." u="1"/>
        <s v="The scope of work includes the design for the second part of the passenger loading bridges replacement program.  This includes the replacement of the following passenger loading bridges: C9, C20, C21, D30, D47, D51, D52, D53, and D56.  This includes modifications to fuel pits, foundations, security, electrical infrastructure, etc, as necessary." u="1"/>
        <s v="This project is for the design of the rehabilitation of the Employee Parking Lot at Milwaukee Mitchell International Airport (MKE).  This work will include soil testing if needed, and storm sewer investigation.  The scope of eventual construction work includes asphalt replacement or overlay, subgrade repair where needed, replacement of underground utilities where needed, fencing, pavement marking and other associated items.  The construction is anticipated to occur in three phases starting in 2028." u="1"/>
        <s v="This project is for the design of the rehabilitation of the surface lot at Milwaukee Mitchell International Airport (MKE).  This work will include soil testing if needed, and storm sewer investigation.  The scope of eventual construction work includes asphalt replacement or overlay, subgrade repair where needed, replacement of underground utilities where needed, fencing, pavement marking and other associated items.  The construction is anticipated to occur in two phases starting in 2028." u="1"/>
        <s v="This project is for the design of the rehabilitation of a portion of the roadway network, drainage, and containment structures, if needed, at Milwaukee Mitchell International Airport (MKE).  This work will include soil testing and storm sewer investigation, if needed.  The scope of eventual construction work includes, where needed, secondary containment improvements, roadway replacement, subgrade repair, replacement or addition of underground utilities, pavement marking, and other associated items." u="1"/>
        <s v="This project replaces, upgrades, and modernizes the distribution switches at Milwaukee Mitchell International Airport (MKE) with current generation technology as the existing equipment is past its useful life.  Equipment within this replacement include critical items to the distribution system ensuring overall network stability." u="1"/>
        <s v="The project will be for the replacement of one (1) multi-tasking snow removal vehicle.  The unit will be a 500 horsepower diesel engine, Environmental Protection Agency (EPA) Tier 4 Final (T4F) emission certified, with a 24' plow and 22' broom.  " u="1"/>
        <s v="This project is for replacement of a Rapid Intervention Vehicle (RIV) for the Aircraft Rescue and Fire Fighting (ARFF) team at MKE. The existing vehicle is beyond its useful life. The new RIV will feature a bumper turret with a minimum rating of 250 gallons per minute (GPM), alongside 500 pounds of Dry Chem Agent. The replacement vehicle will be constructed in accordance with Federal Aviation Administration’s Advisory Circular 150/5220-10E – Guide Specifications for Aircraft Rescue and Fire Fighting Vehicles and standards of the National Fire Protection Association. " u="1"/>
        <s v="The scope of work includes the second phase of construction for the renewal of existing post-tensioned tendons and concrete membranes in the parking garage at Milwaukee Mitchell International Airport (MKE).  This will include work post-tensioned reinforcement.  This project will provide a renewal to the existing membrane or addition of new. " u="1"/>
        <s v="The scope of work includes construction to replace passenger loading bridges and preconditioned air units as needed at gates C10, C18, C19, C22, C23, C24 with new equipment of similar size and function. This includes modifications to fuel pits, foundations, and electrical infrastructure as necessary." u="1"/>
        <s v="This project is for the design of the full renewal of the lobby and bathrooms in the rental car center at Milwaukee Mitchell International Airport (MKE).  Within the bathrooms, included in the project are wall and floor finishes, light fixtures, plumbing fixtures, toilet partitions, and drinking fountains.  For the lobby area, included in the project are wall and floor finishes, light fixtures, wayfinding signage, updated casework, and counters.  The lobby project includes new vending areas with seating, and the creation of ADA compliant height transaction surfaces.  " u="1"/>
        <s v="This project consists of design for the removal of airfield runway and taxiway pavement.  This includes both asphalt and concrete pavement sections and associated support systems.  These systems include edge lighting, electrical conduit and wiring, drainage structures and final grading and restoration of the areas to turf.  The removal area work area is approximately the full length of Runway 13-31 and Taxiways G &amp; U.  Some pavement rework will be required where pavement disconnects occur.  " u="1"/>
        <s v="The scope of work includes construction to replace passenger loading bridges and preconditioned air units as needed at gates C9 (fixed walkway), C12, C15, and C25 with new equipment of similar size and function. This includes modifications to fuel pits, foundations, and electrical infrastructure as necessary." u="1"/>
        <s v="This project is for the design of the rehabilitation of Saver Lot A at Milwaukee Mitchell International Airport (MKE).  This work will include soil testing if needed, and storm sewer investigation.  The scope of eventual construction work includes asphalt replacement or overlay, subgrade repair where needed, replacement of underground utilities where needed, fencing, pavement marking and other associated items.  The construction is anticipated to occur in two phases." u="1"/>
        <s v="This project replaces, upgrades, and modernizes the data center virtual infrastructure with the current supported generation storage and services.  This project will replace existing server virtualization technologies.  Included within this replacement is servers, storage units, and other associated equipment.  This project is an equipment procurement." u="1"/>
        <s v="This project replaces, upgrades, and modernizes the paging systems at Milwaukee Mitchell International Airport (MKE) with current generation technology.  Equipment within this replacement include servers, audio power amplifier, microphone stations, and other associated equipment.  This project is equipment procurement." u="1"/>
        <s v="This project is for replacement of two vehicles for the Aircraft Rescue and Fire Fighting (ARFF) team at MKE.  The first vehicle to be replaced is Rescue 717, A class 5 -3,000 Gallon ARFF vehicle with a Class 4 -1,500 Gallon ARFF vehicle.  The second vehicle to be replaced is Rescue 718, a Class 5–3000-gallon ARFF vehicle with a 3,000-gallon ARFF Vehicle. Rescue 718 will have 460 pounds of Halotron on it.  Both vehicles will have a roof and bumper turret with 1,250 Gallon per Minute (GPM) high flow and 650 GPM low flow and have 500-pound capacity of dry chemical with hydro-chemical systems.  These vehicles will comply with Advisory Circulars and NFPA 414.  " u="1"/>
        <s v="The project will be for the replacement of one (1) rotary plow.  The unit will be a 500 horsepower diesel engine, Environmental Protection Agency (EPA) Tier 4 Final (T4F) emission certified, with a high-speed dual stage rotary plow.  " u="1"/>
        <s v="This project involves the replacement of 3 existing sand and plow trucks needed for winter maintenance of airport pavements outside of runways and taxiways.  The equipment includes all accessories needed for snowplow operations.  " u="1"/>
        <s v="This project involves the next phase of construction for the replacement of existing expansion joints in the parking structure at MKE. This is a multi-year effort to renew all the expansion joints of the parking garage.  This work includes joint replacement and other associated work related to keeping water/salt from critical elements of the garage including concrete repair, reinforcement/tendon repair, membranes, and sealants." u="1"/>
        <s v="The scope of work includes the second phase of construction for the renewal or placement of membranes or sealants on the driving surface of the parking garage at Milwaukee Mitchell International Airport (MKE).  In areas where existing membrane is in place, the existing membrane will be renewed.  In locations where membrane or sealant are not existing, new sealant will be applied.  This project includes repairs as needed to the structure prior to placement of the new sealants, and testing and planning for future phases.  This will include work on partial floors of the garage according to the 5-year phasing plan.  " u="1"/>
        <s v="This project is for the design of the rehabilitation of the pedestrian corridor in the parking garage at Milwaukee Mitchell International Airport (MKE).  The scope of the project includes removal of the four moving walkways and replacing them with a new floor structure.  The existing carpeting in the entire area would be removed and replaced with more durable materials." u="1"/>
        <s v="Enter sub-project scope narrative in this text box: _x000a_*Text box is for PROJECT SCOPE LANGUAGE ONLY._x000a_*PLEASE, DO NOT copy/paste the project justification text from the CE REQ FORM tab into this text box._x000a_*PUBLIC FACING for Electeds, Public, Cnty Staff" u="1"/>
        <s v="This project is for the design of the roofing, insulation, and air handling equipment at the south maintenance facility at Milwaukee Mitchell International Airport (MKE).  Included in this design is testing of the current insulation to verify that replacement is required, the replacement of the roofing and air handling equipment.  In addition, this project would investigate the need for renewal of the structural deck and joists where visible damage is noted from below. " u="1"/>
      </sharedItems>
    </cacheField>
    <cacheField name="Out-Year Scope" numFmtId="0">
      <sharedItems containsBlank="1"/>
    </cacheField>
    <cacheField name="Cost Estimator" numFmtId="0">
      <sharedItems containsBlank="1"/>
    </cacheField>
    <cacheField name="CE Dept" numFmtId="0">
      <sharedItems containsBlank="1"/>
    </cacheField>
    <cacheField name="Complete Site Acquisition" numFmtId="0">
      <sharedItems containsBlank="1"/>
    </cacheField>
    <cacheField name="PS-Complete Preliminary Plan (YR -QTR)" numFmtId="0">
      <sharedItems containsBlank="1"/>
    </cacheField>
    <cacheField name="PS-Complete Final Plans &amp; Specs (YR-QTR)" numFmtId="0">
      <sharedItems containsBlank="1"/>
    </cacheField>
    <cacheField name="PS-Begin Implementation/Purchase Asset (YR-QTR)" numFmtId="0">
      <sharedItems containsBlank="1"/>
    </cacheField>
    <cacheField name="PS-Substantially Completed (YR-QTR)" numFmtId="0">
      <sharedItems containsBlank="1"/>
    </cacheField>
    <cacheField name="PS-Scheduled Closeout (YR-QTR)" numFmtId="0">
      <sharedItems containsBlank="1"/>
    </cacheField>
    <cacheField name="Useful Life (Yrs)" numFmtId="0">
      <sharedItems containsBlank="1"/>
    </cacheField>
    <cacheField name="IMSD-Phase 2 Can be Split?" numFmtId="0">
      <sharedItems containsBlank="1"/>
    </cacheField>
    <cacheField name="Level of Project Risk/Unknowns/Complexity" numFmtId="0">
      <sharedItems containsBlank="1"/>
    </cacheField>
    <cacheField name="Specialized Consultant(s) Retained:" numFmtId="0">
      <sharedItems containsBlank="1"/>
    </cacheField>
    <cacheField name="Design Level Completed for Phase 2 CE" numFmtId="0">
      <sharedItems containsBlank="1" containsMixedTypes="1" containsNumber="1" minValue="0.9" maxValue="1"/>
    </cacheField>
    <cacheField name="Design Only REQ?" numFmtId="0">
      <sharedItems containsBlank="1"/>
    </cacheField>
    <cacheField name="Date of CE" numFmtId="0">
      <sharedItems containsBlank="1"/>
    </cacheField>
    <cacheField name="Managing Dept" numFmtId="0">
      <sharedItems containsBlank="1"/>
    </cacheField>
    <cacheField name="Open_2" numFmtId="0">
      <sharedItems containsNonDate="0" containsString="0" containsBlank="1"/>
    </cacheField>
    <cacheField name="Open_3" numFmtId="0">
      <sharedItems containsNonDate="0" containsString="0" containsBlank="1"/>
    </cacheField>
    <cacheField name="Open_4" numFmtId="0">
      <sharedItems containsNonDate="0" containsString="0" containsBlank="1"/>
    </cacheField>
    <cacheField name="Open_5" numFmtId="0">
      <sharedItems containsNonDate="0" containsString="0" containsBlank="1"/>
    </cacheField>
    <cacheField name="Withdrawn by REQ DEPT" numFmtId="0">
      <sharedItems containsBlank="1" count="3">
        <s v="NO"/>
        <m/>
        <s v="YES" u="1"/>
      </sharedItems>
    </cacheField>
  </cacheFields>
  <extLst>
    <ext xmlns:x14="http://schemas.microsoft.com/office/spreadsheetml/2009/9/main" uri="{725AE2AE-9491-48be-B2B4-4EB974FC3084}">
      <x14:pivotCacheDefinition pivotCacheId="1430336222"/>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sterson, Vincent" refreshedDate="46241.752461574077" createdVersion="8" refreshedVersion="8" minRefreshableVersion="3" recordCount="161" xr:uid="{284791B5-76D5-4F4B-AEDA-1CF2E51E2773}">
  <cacheSource type="worksheet">
    <worksheetSource ref="A1:CZ1048576" sheet="DATA DL_NOAIR"/>
  </cacheSource>
  <cacheFields count="104">
    <cacheField name="Source.Name" numFmtId="0">
      <sharedItems containsBlank="1"/>
    </cacheField>
    <cacheField name="Requesting Org Code" numFmtId="0">
      <sharedItems containsBlank="1"/>
    </cacheField>
    <cacheField name="Requesting Org Code and Title" numFmtId="0">
      <sharedItems containsBlank="1"/>
    </cacheField>
    <cacheField name="Requesting Org Title" numFmtId="0">
      <sharedItems containsBlank="1" count="24">
        <s v="COUNTY EXECUTIVE"/>
        <s v="VILLLA TERRACE"/>
        <s v="CHARLES ALLIS"/>
        <s v="CRC (FORMERLY HOC)"/>
        <s v="COURTS"/>
        <s v="CLERK"/>
        <s v="DAS-FMD"/>
        <s v="DAS-ENV"/>
        <s v="IMSD"/>
        <s v="DHHS"/>
        <s v="DOT-DIR OFFC"/>
        <s v="FLEET MANAGEMENT"/>
        <s v="TRANSIT"/>
        <s v="TRANSPORTATION SERVICES"/>
        <s v="EMERGENCY MANAGEMENT"/>
        <s v="MCPA"/>
        <s v="SHERIFF"/>
        <s v="PARKS"/>
        <s v="WMC"/>
        <s v="ZOO"/>
        <m/>
        <s v="HWY MAINT" u="1"/>
        <s v="ROD" u="1"/>
        <s v="AIRPORT" u="1"/>
      </sharedItems>
    </cacheField>
    <cacheField name="CAP ORG" numFmtId="0">
      <sharedItems containsString="0" containsBlank="1" containsNumber="1" containsInteger="1" minValue="1200" maxValue="1850"/>
    </cacheField>
    <cacheField name="8 Digit Subproject" numFmtId="0">
      <sharedItems containsBlank="1" count="421">
        <s v="WO999999"/>
        <s v="WU060202"/>
        <s v="WU050202"/>
        <s v="WJ012401"/>
        <s v="WJ011001"/>
        <s v="WJ011501"/>
        <s v="WJ011601"/>
        <s v="WJ012101"/>
        <s v="WG004001"/>
        <s v="WI022001"/>
        <s v="WG004701"/>
        <s v="WC029601"/>
        <s v="WG004201"/>
        <s v="WG004401"/>
        <s v="WS015801"/>
        <s v="WS016001"/>
        <s v="WS016201"/>
        <s v="WS014306"/>
        <s v="WS014506"/>
        <s v="WS014406"/>
        <s v="WS015201"/>
        <s v="WG004501"/>
        <s v="WC031601"/>
        <s v="WG003701"/>
        <s v="WS016401"/>
        <s v="WS016501"/>
        <s v="WC028901"/>
        <s v="WC031701"/>
        <s v="WV004401"/>
        <s v="WV006101"/>
        <s v="WC031801"/>
        <s v="WC031901"/>
        <s v="WD020201"/>
        <s v="WI021201"/>
        <s v="WI020904"/>
        <s v="WI021301"/>
        <s v="WI022101"/>
        <s v="WC027602"/>
        <s v="WG004801"/>
        <s v="WO066101"/>
        <s v="WF061901"/>
        <s v="WF062001"/>
        <s v="WF055701"/>
        <s v="WF062101"/>
        <s v="WT015601"/>
        <s v="WT016802"/>
        <s v="WT017201"/>
        <s v="WT017701"/>
        <s v="WT011401"/>
        <s v="WT008001"/>
        <s v="WT005901"/>
        <s v="WT016901"/>
        <s v="WT017001"/>
        <s v="WT016701"/>
        <s v="WT017901"/>
        <s v="WT018001"/>
        <s v="WH028601"/>
        <s v="WH029101"/>
        <s v="WH026701"/>
        <s v="WH028801"/>
        <s v="WH026901"/>
        <s v="WH029501"/>
        <s v="WH028701"/>
        <s v="WH026501"/>
        <s v="WH026101"/>
        <s v="WH026801"/>
        <s v="WQ020501"/>
        <s v="WQ020301"/>
        <s v="WQ020701"/>
        <s v="WQ020801"/>
        <s v="WQ021101"/>
        <s v="WQ020901"/>
        <s v="WQ021201"/>
        <s v="WQ021301"/>
        <s v="WQ021001"/>
        <s v="WQ020401"/>
        <s v="WQ020601"/>
        <s v="WQ021401"/>
        <s v="WQ021501"/>
        <s v="WU020112"/>
        <s v="WC030501"/>
        <s v="WC030801"/>
        <s v="WC030901"/>
        <s v="WC031001"/>
        <s v="WC031101"/>
        <s v="WR020501"/>
        <s v="WR020601"/>
        <s v="WR020701"/>
        <s v="WR020801"/>
        <s v="WR020901"/>
        <s v="WR021001"/>
        <s v="WR021201"/>
        <s v="WR021601"/>
        <s v="WR021901"/>
        <s v="WC031501"/>
        <s v="WC030601"/>
        <s v="WP054301"/>
        <s v="WP057001"/>
        <s v="WP062601"/>
        <s v="WP075101"/>
        <s v="WP075401"/>
        <s v="WP075601"/>
        <s v="WP075901"/>
        <s v="WP078701"/>
        <s v="WP079301"/>
        <s v="WP079601"/>
        <s v="WP082001"/>
        <s v="WP082101"/>
        <s v="WP082401"/>
        <s v="WP083601"/>
        <s v="WP083801"/>
        <s v="WP084201"/>
        <s v="WP054001"/>
        <s v="WP046801"/>
        <s v="WP051701"/>
        <s v="WP054501"/>
        <s v="WP056601"/>
        <s v="WP056901"/>
        <s v="WP068201"/>
        <s v="WP070501"/>
        <s v="WP074101"/>
        <s v="WP074201"/>
        <s v="WP075201"/>
        <s v="WP079001"/>
        <s v="WP065801"/>
        <s v="WP054901"/>
        <s v="WP080301"/>
        <s v="WP052301"/>
        <s v="WP070602"/>
        <s v="WP085001"/>
        <s v="WP084901"/>
        <s v="WP084801"/>
        <s v="WP084701"/>
        <s v="WP084601"/>
        <s v="WP084501"/>
        <s v="WP084401"/>
        <s v="WP083701"/>
        <s v="WP074701"/>
        <s v="WP085101"/>
        <s v="WP076101"/>
        <s v="WU030207"/>
        <s v="WU030201"/>
        <s v="WU030103"/>
        <s v="WZ021701"/>
        <s v="WZ020301"/>
        <s v="WZ020101"/>
        <s v="WZ019001"/>
        <s v="WZ020401"/>
        <s v="WZ020801"/>
        <s v="WZ020901"/>
        <s v="WZ021101"/>
        <s v="WZ021201"/>
        <s v="WZ021301"/>
        <s v="WZ021401"/>
        <s v="WZ021501"/>
        <s v="WZ021601"/>
        <s v="WZ017401"/>
        <s v="WZ022001"/>
        <s v="WZ022101"/>
        <s v="WZ022201"/>
        <m/>
        <s v="WU060201" u="1"/>
        <s v="WU050201" u="1"/>
        <s v="WJ011901" u="1"/>
        <s v="WJ011801" u="1"/>
        <s v="WJ012001" u="1"/>
        <s v="WJ012201" u="1"/>
        <s v="WJ012301" u="1"/>
        <s v="WC029301" u="1"/>
        <s v="WC027604" u="1"/>
        <s v="WC028601" u="1"/>
        <s v="WC028201" u="1"/>
        <s v="WC028701" u="1"/>
        <s v="WG004301" u="1"/>
        <s v="WS015501" u="1"/>
        <s v="WC022701" u="1"/>
        <s v="WC023001" u="1"/>
        <s v="WC029401" u="1"/>
        <s v="WC029501" u="1"/>
        <s v="WC029701" u="1"/>
        <s v="WC029901" u="1"/>
        <s v="WC029801" u="1"/>
        <s v="WC030101" u="1"/>
        <s v="WC030201" u="1"/>
        <s v="WS015701" u="1"/>
        <s v="WC006201" u="1"/>
        <s v="WC030301" u="1"/>
        <s v="WG004601" u="1"/>
        <s v="WS016101" u="1"/>
        <s v="WI020903" u="1"/>
        <s v="WC028501" u="1"/>
        <s v="WC031201" u="1"/>
        <s v="WI021501" u="1"/>
        <s v="WI021801" u="1"/>
        <s v="WC031301" u="1"/>
        <s v="WI021401" u="1"/>
        <s v="WD020701" u="1"/>
        <s v="WT015602" u="1"/>
        <s v="WT015801" u="1"/>
        <s v="WT017401" u="1"/>
        <s v="WT017501" u="1"/>
        <s v="WF055601" u="1"/>
        <s v="WF055801" u="1"/>
        <s v="WF061701" u="1"/>
        <s v="WH028501" u="1"/>
        <s v="WF061801" u="1"/>
        <s v="WH026201" u="1"/>
        <s v="WH027401" u="1"/>
        <s v="WH027501" u="1"/>
        <s v="WH027901" u="1"/>
        <s v="WH029201" u="1"/>
        <s v="WU020111" u="1"/>
        <s v="WU020110" u="1"/>
        <s v="WR021501" u="1"/>
        <s v="WC030701" u="1"/>
        <s v="WC030401" u="1"/>
        <s v="WP074001" u="1"/>
        <s v="WP074601" u="1"/>
        <s v="WP075001" u="1"/>
        <s v="WP075701" u="1"/>
        <s v="WP075801" u="1"/>
        <s v="WP078401" u="1"/>
        <s v="WP078501" u="1"/>
        <s v="WP079801" u="1"/>
        <s v="WP080201" u="1"/>
        <s v="WP080801" u="1"/>
        <s v="WP082301" u="1"/>
        <s v="WP083501" u="1"/>
        <s v="WP083901" u="1"/>
        <s v="WP084001" u="1"/>
        <s v="WP084101" u="1"/>
        <s v="WI021901" u="1"/>
        <s v="WU030202" u="1"/>
        <s v="WU030205" u="1"/>
        <s v="WU030101" u="1"/>
        <s v="WU030206" u="1"/>
        <s v="WD020401" u="1"/>
        <s v="WD020501" u="1"/>
        <s v="WS015401" u="1"/>
        <s v="WD020601" u="1"/>
        <s v="WS015901" u="1"/>
        <s v="WI020801" u="1"/>
        <s v="WS012402" u="1"/>
        <s v="WS012401" u="1"/>
        <s v="WT017601" u="1"/>
        <s v="WR021701" u="1"/>
        <s v="WF061301" u="1"/>
        <s v="WF061601" u="1"/>
        <s v="WF061501" u="1"/>
        <s v="WU030102" u="1"/>
        <s v="WU030204" u="1"/>
        <s v="WZ020501" u="1"/>
        <s v="WZ020601" u="1"/>
        <s v="WZ021001" u="1"/>
        <s v="WU050101" u="1"/>
        <s v="WU060102" u="1"/>
        <s v="WC029001" u="1"/>
        <s v="WC027201" u="1"/>
        <s v="WC027601" u="1"/>
        <s v="WC028801" u="1"/>
        <s v="WC027101" u="1"/>
        <s v="WV006001" u="1"/>
        <s v="WD020301" u="1"/>
        <s v="WI021601" u="1"/>
        <s v="WI020902" u="1"/>
        <s v="WS010201" u="1"/>
        <s v="WS015101" u="1"/>
        <s v="WT017301" u="1"/>
        <s v="WT015701" u="1"/>
        <s v="WT016401" u="1"/>
        <s v="WT015501" u="1"/>
        <s v="WF061401" u="1"/>
        <s v="WH010201" u="1"/>
        <s v="WH024701" u="1"/>
        <s v="WH025001" u="1"/>
        <s v="WH026001" u="1"/>
        <s v="WH027301" u="1"/>
        <s v="WU020105" u="1"/>
        <s v="WR021301" u="1"/>
        <s v="WP053901" u="1"/>
        <s v="WP070603" u="1"/>
        <s v="WP074301" u="1"/>
        <s v="WP077701" u="1"/>
        <s v="WP078201" u="1"/>
        <s v="WP078901" u="1"/>
        <s v="WP079401" u="1"/>
        <s v="WP079501" u="1"/>
        <s v="WP032001" u="1"/>
        <s v="WP067401" u="1"/>
        <s v="WP071403" u="1"/>
        <s v="WP082201" u="1"/>
        <s v="WP082601" u="1"/>
        <s v="WU030203" u="1"/>
        <s v="WZ020701" u="1"/>
        <s v="WC028301" u="1"/>
        <s v="WC028401" u="1"/>
        <s v="WG004101" u="1"/>
        <s v="WS015301" u="1"/>
        <s v="WT016501" u="1"/>
        <s v="WH024901" u="1"/>
        <s v="WU020103" u="1"/>
        <s v="WP078301" u="1"/>
        <s v="WP079901" u="1"/>
        <s v="WP071402" u="1"/>
        <s v="WO111111" u="1"/>
        <s v="WA022101" u="1"/>
        <s v="WA042101" u="1"/>
        <s v="WA027001" u="1"/>
        <s v="WA038301" u="1"/>
        <s v="WA043401" u="1"/>
        <s v="WA043501" u="1"/>
        <s v="WA043601" u="1"/>
        <s v="WA043303" u="1"/>
        <s v="WA043701" u="1"/>
        <s v="WA043801" u="1"/>
        <s v="WA043901" u="1"/>
        <s v="WA044001" u="1"/>
        <s v="WA044101" u="1"/>
        <s v="WA044201" u="1"/>
        <s v="WA029502" u="1"/>
        <s v="WA041102" u="1"/>
        <s v="WA044401" u="1"/>
        <s v="WA044301" u="1"/>
        <s v="WZ014101" u="1"/>
        <s v="WU050102" u="1"/>
        <s v="WU060101" u="1"/>
        <s v="WO052801" u="1"/>
        <s v="WJ011701" u="1"/>
        <s v="WC027801" u="1"/>
        <s v="WG003901" u="1"/>
        <s v="WC027901" u="1"/>
        <s v="WC027501" u="1"/>
        <s v="WC027301" u="1"/>
        <s v="WG003601" u="1"/>
        <s v="WC027401" u="1"/>
        <s v="WO056301" u="1"/>
        <s v="WC027701" u="1"/>
        <s v="WG003801" u="1"/>
        <s v="WI020901" u="1"/>
        <s v="WO095301" u="1"/>
        <s v="WI021001" u="1"/>
        <s v="WY045606" u="1"/>
        <s v="WV005901" u="1"/>
        <s v="WV004101" u="1"/>
        <s v="WS014901" u="1"/>
        <s v="WH027101" u="1"/>
        <s v="WH027201" u="1"/>
        <s v="WT016101" u="1"/>
        <s v="WT016201" u="1"/>
        <s v="WT016301" u="1"/>
        <s v="WT016601" u="1"/>
        <s v="WT016801" u="1"/>
        <s v="WT017101" u="1"/>
        <s v="WA040901" u="1"/>
        <s v="WA041101" u="1"/>
        <s v="WA041301" u="1"/>
        <s v="WA041401" u="1"/>
        <s v="WA041501" u="1"/>
        <s v="WA041701" u="1"/>
        <s v="WA041901" u="1"/>
        <s v="WA042001" u="1"/>
        <s v="WA042201" u="1"/>
        <s v="WA042701" u="1"/>
        <s v="WA042801" u="1"/>
        <s v="WA042901" u="1"/>
        <s v="WA043001" u="1"/>
        <s v="WA043101" u="1"/>
        <s v="WA043201" u="1"/>
        <s v="WA043301" u="1"/>
        <s v="WF055901" u="1"/>
        <s v="WF061201" u="1"/>
        <s v="WH001022" u="1"/>
        <s v="WH025501" u="1"/>
        <s v="WH027701" u="1"/>
        <s v="WH025601" u="1"/>
        <s v="WH027601" u="1"/>
        <s v="WH011501" u="1"/>
        <s v="WH027801" u="1"/>
        <s v="WH024201" u="1"/>
        <s v="WH028001" u="1"/>
        <s v="WH026301" u="1"/>
        <s v="WQ020201" u="1"/>
        <s v="WU020104" u="1"/>
        <s v="WR020401" u="1"/>
        <s v="WR020101" u="1"/>
        <s v="WR020201" u="1"/>
        <s v="WR020301" u="1"/>
        <s v="WO020001" u="1"/>
        <s v="WR021101" u="1"/>
        <s v="WP029005" u="1"/>
        <s v="WP041301" u="1"/>
        <s v="WP055001" u="1"/>
        <s v="WP057201" u="1"/>
        <s v="WP074501" u="1"/>
        <s v="WP074801" u="1"/>
        <s v="WP074901" u="1"/>
        <s v="WP037201" u="1"/>
        <s v="WP077801" u="1"/>
        <s v="WP077901" u="1"/>
        <s v="WP078001" u="1"/>
        <s v="WP076201" u="1"/>
        <s v="WP078101" u="1"/>
        <s v="WP078601" u="1"/>
        <s v="WP078801" u="1"/>
        <s v="WP079101" u="1"/>
        <s v="WP079201" u="1"/>
        <s v="WP079701" u="1"/>
        <s v="WP080001" u="1"/>
        <s v="WP080101" u="1"/>
        <s v="WP074401" u="1"/>
        <s v="WP068801" u="1"/>
        <s v="WP075501" u="1"/>
        <s v="WP070701" u="1"/>
        <s v="WP080901" u="1"/>
        <s v="WP081001" u="1"/>
        <s v="WO052401" u="1"/>
        <s v="WO051710" u="1"/>
        <s v="WO056201" u="1"/>
        <s v="WZ016001" u="1"/>
        <s v="WZ019301" u="1"/>
        <s v="WZ020201" u="1"/>
      </sharedItems>
    </cacheField>
    <cacheField name="YR 1 Phase (DESC)" numFmtId="0">
      <sharedItems containsBlank="1"/>
    </cacheField>
    <cacheField name="YR 1 Phase (Number Only)" numFmtId="0">
      <sharedItems containsBlank="1"/>
    </cacheField>
    <cacheField name="YR 2-5 Phase (DESC)" numFmtId="0">
      <sharedItems containsBlank="1"/>
    </cacheField>
    <cacheField name="YR 2-5 Phase (Number Only)" numFmtId="0">
      <sharedItems containsBlank="1"/>
    </cacheField>
    <cacheField name="YR 1 Total EXP" numFmtId="0">
      <sharedItems containsString="0" containsBlank="1" containsNumber="1" containsInteger="1" minValue="0" maxValue="857948000"/>
    </cacheField>
    <cacheField name="YR 1 REV - County (Bond)" numFmtId="0">
      <sharedItems containsString="0" containsBlank="1" containsNumber="1" containsInteger="1" minValue="0" maxValue="842128000"/>
    </cacheField>
    <cacheField name="bond count" numFmtId="0">
      <sharedItems containsString="0" containsBlank="1" containsNumber="1" containsInteger="1" minValue="0" maxValue="1"/>
    </cacheField>
    <cacheField name="YR 1 REV - County (Cash)" numFmtId="0">
      <sharedItems containsString="0" containsBlank="1" containsNumber="1" containsInteger="1" minValue="0" maxValue="15820000"/>
    </cacheField>
    <cacheField name="cash count" numFmtId="0">
      <sharedItems containsString="0" containsBlank="1" containsNumber="1" containsInteger="1" minValue="0" maxValue="2"/>
    </cacheField>
    <cacheField name="cash+bond count" numFmtId="0">
      <sharedItems containsString="0" containsBlank="1" containsNumber="1" containsInteger="1" minValue="0" maxValue="3"/>
    </cacheField>
    <cacheField name="Bond + Cash financing (county)-$" numFmtId="0">
      <sharedItems containsString="0" containsBlank="1" containsNumber="1" containsInteger="1" minValue="0" maxValue="857948000"/>
    </cacheField>
    <cacheField name="Bond or Cash financing (county)-Text" numFmtId="0">
      <sharedItems containsBlank="1" containsMixedTypes="1" containsNumber="1" containsInteger="1" minValue="0" maxValue="0"/>
    </cacheField>
    <cacheField name="YR 1 REV - Non-County" numFmtId="0">
      <sharedItems containsString="0" containsBlank="1" containsNumber="1" containsInteger="1" minValue="0" maxValue="24919360"/>
    </cacheField>
    <cacheField name="YR 2-5 Total EXP" numFmtId="0">
      <sharedItems containsString="0" containsBlank="1" containsNumber="1" containsInteger="1" minValue="0" maxValue="40851390"/>
    </cacheField>
    <cacheField name="YR 2 REV - County (Bond + Cash)" numFmtId="0">
      <sharedItems containsString="0" containsBlank="1" containsNumber="1" containsInteger="1" minValue="0" maxValue="5121253"/>
    </cacheField>
    <cacheField name="YR 3 REV - County (Bond + Cash)" numFmtId="0">
      <sharedItems containsString="0" containsBlank="1" containsNumber="1" containsInteger="1" minValue="0" maxValue="20973430"/>
    </cacheField>
    <cacheField name="YR 4 REV - County (Bond + Cash)" numFmtId="0">
      <sharedItems containsString="0" containsBlank="1" containsNumber="1" containsInteger="1" minValue="0" maxValue="20851390"/>
    </cacheField>
    <cacheField name="YR 5 REV - County (Bond + Cash)" numFmtId="0">
      <sharedItems containsString="0" containsBlank="1" containsNumber="1" containsInteger="1" minValue="0" maxValue="5000000"/>
    </cacheField>
    <cacheField name="YR 2-5 REV - County (All Cnty Sources)" numFmtId="0">
      <sharedItems containsString="0" containsBlank="1" containsNumber="1" containsInteger="1" minValue="0" maxValue="40851390"/>
    </cacheField>
    <cacheField name="YR 2-5 REV - Non-County" numFmtId="0">
      <sharedItems containsString="0" containsBlank="1" containsNumber="1" containsInteger="1" minValue="0" maxValue="8560000"/>
    </cacheField>
    <cacheField name="Funding Source 1 Tab BALANCES for SHERPA Import" numFmtId="0">
      <sharedItems containsBlank="1"/>
    </cacheField>
    <cacheField name="BUDGET MODULE ACCT IMPORT Tab Balances for SHERPA Import" numFmtId="0">
      <sharedItems containsBlank="1"/>
    </cacheField>
    <cacheField name="BUDGET MODULE ACCT IMPORT Tab -- CIC pivot tables balance (REV)?" numFmtId="0">
      <sharedItems containsBlank="1"/>
    </cacheField>
    <cacheField name="Ongoing Operational Costs for new technology projects (see IMSD cost estimating tab for detail)" numFmtId="0">
      <sharedItems containsString="0" containsBlank="1" containsNumber="1" containsInteger="1" minValue="0" maxValue="159000"/>
    </cacheField>
    <cacheField name="YR 1 Scope Check Under 1000 Characters?" numFmtId="0">
      <sharedItems containsBlank="1"/>
    </cacheField>
    <cacheField name="YR 2-5 Scope Check Under 1000 Characters?" numFmtId="0">
      <sharedItems containsBlank="1"/>
    </cacheField>
    <cacheField name="Sub-Project Title:" numFmtId="0">
      <sharedItems containsBlank="1" count="470">
        <s v="SHAREPOINT MASTER FILE TAB"/>
        <s v="DEVELOPMENT AGREEMENT - VILLA TERRACE DEFERRED MAINT - 2027"/>
        <s v="DEVELOPMENT AGREEMENT - CHARLES ALLIS DEFERRED MAINT - 2027"/>
        <s v="CRC BACK-UP GENERATOR REPLACEMENT"/>
        <s v="CRC BOILER HOUSE REPAIR STRUCTURAL SLAB"/>
        <s v="HOC CHILLERS REPAIRS (600 AND 400 FACS)"/>
        <s v="CRC POWERHOUSE WINDOWS"/>
        <s v="CRC 600 &amp; 400 BED DORMITORY ROOF "/>
        <s v="VEL PHILLIPS - SECURE COURTROOM (CHILDRENS COURT)"/>
        <s v="ELECTION EQUIPMENT REPLACEMENTS"/>
        <s v="VEL PHILLIPS - FIRE AND SMOKE CONTROL (BUILDING)"/>
        <s v="CJF - AUTOMATIC TRANSFER SWITCHES"/>
        <s v="VEL PHILIPS - HVAC"/>
        <s v="VEL PHILLIPS - WATER SYSTEM"/>
        <s v="SR CENTERS - WILSON SIDING"/>
        <s v="SR CENTERS - WASHINGTON IMPROVEMENTS"/>
        <s v="SR CENTERS - CLINTON ROSE SENIOR CENTER HVAC"/>
        <s v="BACK UP POWER GENERATOR - SR CENTERS"/>
        <s v="SECURITY SYS UPGRADES"/>
        <s v="SR CENTERS - FIRE PROTECTION SYS"/>
        <s v="CLINTON ROSE SR. CENTER CHILLER"/>
        <s v="FACILITIES WEST (LAPHAM) - PARKING LOT"/>
        <s v="CJF - POD REFRESH - PHASE 1"/>
        <s v="FACILITIES WEST (LAPHAM) ROOF REPLACEMENT"/>
        <s v="DEMOLITION - KELLY SENIOR CENTER"/>
        <s v="DEMOLITION - MCGOVERN SENIOR CENTER"/>
        <s v="CJF 102 AND 110  - SAFETY PARTITIONS"/>
        <s v="CH – AHU WALL FAN SYSTEM"/>
        <s v="MITCHELL PARK LIFT STATION UPGRADE"/>
        <s v="COUNTY-WIDE SANITARY SEWERS REPAIRS - 2027"/>
        <s v="CH 102 AND 105 - SAFETY PARTITIONS"/>
        <s v="CJF - FIRE AND SMOKE CONTROL (BUILDING)"/>
        <s v="WIL-O-WAY UNDERWOOD - NEW SPLASH PAD"/>
        <s v="ONBASE APPLICATION – (SAAS) MIGRATION"/>
        <s v="TECHNOLOGY LIFECYCLE REPLACEMENTS - IMSD - PHASE 4"/>
        <s v="CITYWORKS APPLICATION – (SAAS) MIGRATION"/>
        <s v="TITAN CMS APPLICATION – (SAAS) MIGRATION"/>
        <s v="IJCC - COURTHOUSE COMPLEX OWNER CONSTRUCTION"/>
        <s v="VEL PHILIPS - CAMERAS"/>
        <s v="TRAFFIC SAFETY - SS4A INVESTING IN VISON ZERO FOR ALL"/>
        <s v="COUNTYWIDE VEHICLE AND EQUIPMENT REPLACEMENT (CRNT) - 2027"/>
        <s v="COUNTYWIDE VEHICLE AND EQUIPMENT REPLACEMENT (NEW) - 2027"/>
        <s v="FLEET STORAGE TANK SYSTEM REPLACEMENT"/>
        <s v="FLEET CENTRAL GARAGE BOILER REPLACEMENT"/>
        <s v="BUS LIFT REPLACEMENT (2) - FDL SITE - GARAGE"/>
        <s v="BUS LIFTS (2) KK SITE - MAINT BUILDING - PHASE 2"/>
        <s v="REPLACEMENT OF UNDERGROUND FUEL TANKS FDL"/>
        <s v="BUS LIFT REPLACEMENT (2) – FLEET MAINT SITE – MAIN GARAGE"/>
        <s v="LIGHTING IMPROVEMENTS (FDL GARAGE)"/>
        <s v="MCTS FLEET MAINTENANCE LIGHTING UPGRADES"/>
        <s v="MCTS ADMINISTRATION BUILDING LIGHTING"/>
        <s v="ROOF REPLACEMENT - FDL SITE - MAINT BUILDING"/>
        <s v="ROOF REPLACEMENT - KK SITE - MAINT AND OPERATIONS BUILDINGS"/>
        <s v="CONCRETE YARD AND PARKING LOT REPLACEMENT - HILLSIDE SITE - FLEET MAINT BLDG"/>
        <s v="DRIVER BARRIER UPGRADES PHASE 1 (GILLIGS ONLY)"/>
        <s v="BUS WASH REPLACEMENTS KK AND FDL"/>
        <s v="W RYAN RD (CTH H)-S 96TH ST TO STH 100 RECONSTRUCTION"/>
        <s v="GOOD HOPE RD (CTH PP)-N. 76TH TO .08 MILES EAST"/>
        <s v="W. SILVER SPRING DR (CTH E)-N. 124TH TO W. APPLETON AVE"/>
        <s v="W. GOOD HOPE RD. (CTH PP)-N TEUTONIA AVE TO I-43 RECONSTRUCT"/>
        <s v="W. HAMPTON AVE. (CTH EE)-N. 92ND ST. TO N. 76TH ST. RECONSTR"/>
        <s v="W OKLAHOMA AVE (CTH NN)-S 114TH ST TO S 108TH ST RECONSTRUCT"/>
        <s v="S 13TH ST (CTH V)-OAKWOOD RD TO W PUETZ RD RECONSTRUCTION"/>
        <s v="W. COLLEGE AVE. (CTH ZZ)-S. 26TH ST. TO S. HOWELL AVE."/>
        <s v="S 76TH ST. (CTH U)-S CREEK VIEW CT TO W HIGH ST"/>
        <s v="S. 76TH ST. (CTH U)-W. LAYTON AVE. TO W. HOWARD AVE. RECONST"/>
        <s v="700MHZ SIMULCAST NETWORK - OEM"/>
        <s v="COMMAND CENTRAL AWARE"/>
        <s v="911 DISPATCH ACADEMY EQUIPMENT"/>
        <s v="STATION ALERTING LOUDSPEAKER SYSTEM – OEM"/>
        <s v="CONVENTIONAL REPEATER EQUIPMENT – OEM"/>
        <s v="MOBILE RADIO SITE - OASIS 700.800MHZ"/>
        <s v="911 CAD REPLACEMENT – OEM"/>
        <s v="RADIO ENCRYPTION - OEM"/>
        <s v="RF DOPPLER EQUIPMENT – OEM"/>
        <s v="OEM 911 - VESTA PHONE UPGRADE"/>
        <s v="PUBLIC SAFETY COMMUNITY ENGAGEMENT APP"/>
        <s v="OEM - APX 6000 HANDHELD RADIO REPLACEMENTS"/>
        <s v="OEM - RADIO SYSTEM INFRASTRUCTURE UPGRADE"/>
        <s v="MARCUS CENTER - GEN CAPITAL IMPROVEMENTS AMENDMENT 3 – 2027"/>
        <s v="CJF – CONFERENCE ROOM IMPROVEMENTS"/>
        <s v="CJF - SAFE ROOMS RETROFIT"/>
        <s v="CJF - SPECIAL MEDICAL UNIT NEGATIVE PRESSURE ROOMS"/>
        <s v="CJF - JAIL RECORDS AREA REMODEL AND UPDATES"/>
        <s v="CJF IN-PERSON VISITATION"/>
        <s v="LAKEFRONT CAMERAS AND VIDEO ANALYTICS"/>
        <s v="TRAINING ACADEMY - SECURITY IMPROVEMENTS"/>
        <s v="TRAINING ACADEMY - HVAC AND PLUMBING REPLACEMENTS"/>
        <s v="VEHICLE BARRIER SYSTEM"/>
        <s v="CAMERA TOWERS AND TRAILER SYSTEMS"/>
        <s v="TRAINING TRACK (EVOC) – SHERIFF TRAINING ACADEMY"/>
        <s v="TRAINING ACADEMY AND PARKING LOT REPLACEMENT"/>
        <s v="CJF - CAMERA REPLACEMENTS"/>
        <s v="TRAINING ACADEMY - GENERAL INTERIOR REPAIRS AND UPDATES"/>
        <s v="CJF - LIFE DETECTION SENSORS"/>
        <s v="CJF - LIGHT CONTROLS RENOVATION"/>
        <s v="PARKS ADA INVENTORY AND ASSESSMENT"/>
        <s v="MCKINLEY PARKING LOTS - PHASE 3"/>
        <s v="COOL WATERS OVERFLOW PARKING LOT &amp; SERVICE YARD"/>
        <s v="BROWN DEER TENNIS &amp; PICKLEBALL"/>
        <s v="JACOBUS PARK SPRAYGROUND - PLAYGROUND"/>
        <s v="ZABLOCKI PLAYGROUND RECONSTRUCTION"/>
        <s v="GRANT PARK ROADWAY RECONSTRUCTION HAWTHORNE TO PICNIC AREA 5"/>
        <s v="PARKS SOUTH REGION ROOF REPLACEMENTS"/>
        <s v="LAFOLLETTE PARK COURT AND SITE IMPROVEMENTS"/>
        <s v="MCKINLEY MARINA PARKING LOT REPLACEMENT – CENTER SECTION"/>
        <s v="KOPS PARK SPRAYGROUND - PLAYGROUND"/>
        <s v="KK SPORTS CENTER PLAYGROUND REPLACEMENT"/>
        <s v="LITTLE MENOMONEE RIVER TRAIL EXT (COUNTY LINE - GOOD HOPE) "/>
        <s v="CONCRETE STAIR RECONSTRUCTION (VARIOUS PARKS)"/>
        <s v="SHERIDAN PARK BLUFF STABILITY"/>
        <s v="PARKS WADING POOL CONVERSION"/>
        <s v="RR PRKWAY-124TH MORGAN AND RR LINCOLN TO OKLAHOMA-NATIONAL"/>
        <s v="SPORTS COMPLEX MUA"/>
        <s v="NOYES PARK – ROAD, PARKING LOT &amp; WALKWAYS"/>
        <s v="WHITNALL GOLF COURSE IRRIGATION"/>
        <s v="DRETZKA PARK ELIMINATE HIGH VOLTAGE"/>
        <s v="NEW SERVICE BLDG AND SRVC YARD - WASHINGTON PARK"/>
        <s v="WHITNALL CLUBHOUSE HVAC RPLCMNT AND KITCHEN-BATHROOM IMPRVS"/>
        <s v="COOL WATERS HEATERS"/>
        <s v="SCHULZ AQUATIC CENTER – POOL GRATING"/>
        <s v="GREENFIELD PARK – ELIMINATE HIGH VOLTAGE"/>
        <s v="SIMMONS BASEBALL AND SOFTBALL FIELDS LIGHTING"/>
        <s v="SCOUT LAKE PARKING LOT AND PATHS"/>
        <s v="CURRIE PARK REPLACE PARKING LOT AND CART PATH IMPROVEMENTS"/>
        <s v="BENDER PARK-BREAKWATER RECONFIGURATION"/>
        <s v="MITCHELL PARK DOMES REPAIRS"/>
        <s v="LAKE PARK STEEL ARCH BRIDGE"/>
        <s v="BAY VIEW PARK - REVETMENT"/>
        <s v="PLAYGROUND AND SPLASHPAD SURFACING REPLACEMENT"/>
        <s v="COMPREHENSIVE ATHLETIC FIELD PLANNING STUDY"/>
        <s v="LAND RESOURCES-WOOD WASTE RECYCLING FACILITY STUDY + DESIGN"/>
        <s v="MCKINLEY MARINA DOCK AND PEDESTAL REPLACEMENT"/>
        <s v="PARK PATHS - WAHL TO BRADFORD BRIDGE, WAHL TO NEWBERRY"/>
        <s v="COUNTY PARKS LIGHTING AND ELECTRICAL SERVICE CONVERSIONS - PHASE 1"/>
        <s v="MITCHELL BOULEVARD PARK PLAYGROUND RENOVATION"/>
        <s v="BASKETBALL COURT RECONSTRUCTION (VARIOUS PARKS)"/>
        <s v="PARKS RIPARIAN WALLS – INVENTORY AND ASSESSMENT"/>
        <s v="PARKS MAINTENANCE HIGH VOLTAGE SERVICE UPDATE "/>
        <s v="PARK WALKWAY REPLACEMENTS PHASE 1"/>
        <s v="WMC CONDO AGRMNT-BASE CANOPIES AND BIRDCAGE REPAIRS"/>
        <s v="WMC CONDO AGRMNT-EXT PEDESTAL-CONCRETE REPAIR AND REPLACE"/>
        <s v="WMC SAARINEN FREIGHT ELEVATOR"/>
        <s v="ZOO NEW WAREHOUSE"/>
        <s v="ZOO OCEAN CONNECTIONS POOL AREA IMPROVEMENTS"/>
        <s v="WATERMAIN PIPE REPLACEMENT - ZOO GROUNDS"/>
        <s v="NEW CAROUSEL"/>
        <s v="PRIMATE BUILDING - NEW AIR CONDITIONING SYSTEM"/>
        <s v="UNDERGROUND VOLTAGE FEEDER REPLACEMENTS"/>
        <s v="ZOOFARI BUILDING - ROOF AND HVAC REPLACEMENT"/>
        <s v="ZOO – PECK WELCOME CENTER – MECHANICALS REPLACEMENT"/>
        <s v="ZOO - BIG CAT BUILDING - HEATING SYSTEM REPLACEMENT"/>
        <s v="ZOO - APES BUILDING - HVAC SYSTEM MODERNIZATION"/>
        <s v="ZOO – MACAQUE HOLDING AREA – AC UNIT 2 AND AHU UNIT 1"/>
        <s v="ZOO – AVIARY BUILDING – AHU UNIT 3 REPLACEMENT"/>
        <s v="ZOO – SMALL MAMMALS BUILDING DEMOLITION"/>
        <s v="ZOO FRONT ENTRANCE - ADMISSIONS RECONFIGURATION"/>
        <s v="ZOO FRONT ENTRANCE - PARKING LOT 3"/>
        <s v="ZOO - AHC CT SCANNER AND BUILDING IMPROVEMENTS"/>
        <s v="ZOO GROUNDS WI-FI MODERNIZATION"/>
        <m/>
        <s v="VT DEVELOPMENT AGRMNT - DEFERRED MAINTENANCE" u="1"/>
        <s v="CA DEVELOPMENT AGRMNT - DEFERRED MAINTENANCE" u="1"/>
        <s v="CRC SURGES BUILDING ROOF REPLACEMENT" u="1"/>
        <s v="CRC LOTTER BUILDING ROOF REPLACEMENT" u="1"/>
        <s v="CRC WEST PARKING LOT RESURFACE" u="1"/>
        <s v="CRC - SEGREGATION HEALTH AND SAFETY IMPROVEMENTS" u="1"/>
        <s v="CRC CAMPUS BUILDINGS RETRO-COMMISSIONING STUDY" u="1"/>
        <s v="COURTHOUSE - ELECTION COMMISSION AREA RECONFIGURATION" u="1"/>
        <s v="IJCC - COURTHOUSE COMPLEX DESIGN" u="1"/>
        <s v="CJF - SPU REPLACEMENT (AND RELATED WORK)" u="1"/>
        <s v="CJF SPRINKLER SYSTEM" u="1"/>
        <s v="CJF - SANITARY DRAINAGE" u="1"/>
        <s v="NEW FIRE HYDRANT - VEL PHILLIPS" u="1"/>
        <s v="WASHINGTON SENIOR CENTER HVAC CONTROLS" u="1"/>
        <s v="CH ELEVATOR MODERNIZATION" u="1"/>
        <s v="CH COMPLEX FACADE INSPECT &amp; REPAIR-PHASE 4" u="1"/>
        <s v="COURTHOUSE - STEAM TRAPS (ALLOCATION 2)" u="1"/>
        <s v="COURTHOUSE - VAV REPLACEMENTS (ALLOCATION 1)" u="1"/>
        <s v="CJF - TOILET AND SINK REPLACEMENT" u="1"/>
        <s v="COURTHOUSE - AHU (1 - 4) REPAIR AND REPLACEMENT COMPONENTS" u="1"/>
        <s v="CJF AIR HANDLER SYSTEM REPLACEMENT" u="1"/>
        <s v="COURTHOUSE - HVU AND MAU REPLACEMENTS (ALLOCATION 1)" u="1"/>
        <s v="COURTHOUSE - FLOOR COATINGS PENTHOUSE" u="1"/>
        <s v="VEL PHILLIPS - WATER FIXTURE CONTROLS" u="1"/>
        <s v="SR CENTERS - WILSON HVAC CONTROLS AND EQUIPMENT" u="1"/>
        <s v="SR CENTERS - WASHINGTON WINDOW REPLACEMENT" u="1"/>
        <s v="CJF BLDG ROOF REPLACEMENT" u="1"/>
        <s v="CJF - GENERAL FLOORING" u="1"/>
        <s v="VEL PHILLIPS - JUDGE PARKING LOT" u="1"/>
        <s v="SR CENTERS - WASHINGTON MECHANICALS AND EQUIPMENT" u="1"/>
        <s v="TECHNOLOGY LIFECYCLE REPLACEMENTS - IMSD - PHASE 3" u="1"/>
        <s v="COURTHOUSE POWER UPGRADE" u="1"/>
        <s v="COURTHOUSE - G2A SERVER ROOM SAFETY IMPROVEMENTS" u="1"/>
        <s v="CONFERENCE ROOM(S) TECHNOLOGY IMPROVEMENTS" u="1"/>
        <s v="UNINTERRUPTIBLE POWER SUPPLY (UPS) REPLACEMENTS" u="1"/>
        <s v="KITCHEN AREA IMPROVEMENTS" u="1"/>
        <s v="FIBER INTERNET – SENIOR CENTERS" u="1"/>
        <s v="WOW - PLAYGROUND REPLACEMENTS" u="1"/>
        <s v="BUS LIFT REPLACEMENT (2) - FDL SITE – GARAGE – PHASE 2" u="1"/>
        <s v="REPLACEMENT OF UNDERGROUND FUEL TANKS KK" u="1"/>
        <s v="BUS STOP IMPROVEMENTS - BUS PADS-BOLLARDS AT STATIONS - PHASE 2" u="1"/>
        <s v="BUS SHELTERS - MULTIPLE SITES - PHASE 2" u="1"/>
        <s v="FLEET GARAGE EXTENSION" u="1"/>
        <s v="FLEET MANAGEMENT ELECTRICAL UPGRADE" u="1"/>
        <s v="COUNTYWIDE VEHICLE AND EQUIPMENT REPLACEMENT - 2026" u="1"/>
        <s v="SHORT TERM CTH REHABILITATION - PHASE 2" u="1"/>
        <s v="FLEET GARAGE MECHANICALS REPLACEMENT" u="1"/>
        <s v="W. COLLEGE AVE. (CTH ZZ)-S. 26TH ST. TO W. HOWELL AVE." u="1"/>
        <s v="N. TEUTONIA AVE (CTH D)-W. BRADLEY RD TO N. GREENBAY RD" u="1"/>
        <s v="LINCOLN MEMORIAL DR SIGNAL IMPRV JUNEAU PARK TO WATER TOWER" u="1"/>
        <s v="LAYTON AVE SIGNAL IMPROVEMENT 76TH TO 47TH" u="1"/>
        <s v="SIGNAL AT LAYTON AVE INTERSECTIONS 84TH, 68TH, NICHOLSON" u="1"/>
        <s v="W LAYTON AVE (CTH Y)-S 68TH ST TO S 60TH ST" u="1"/>
        <s v="PHASED BUILDING EXTERIOR STONE CLADDING (2026)" u="1"/>
        <s v="MARCUS CENTER ROOF REPLACEMENT - FITCH GARDEN AREA" u="1"/>
        <s v="JAIL BODY SCANNER" u="1"/>
        <s v="CJF - HOLDING CELLS RETROFIT" u="1"/>
        <s v="CJF - MENTAL HEALTH DOORS AND GLASS REPLACEMENT" u="1"/>
        <s v="WHITNALL CLUBHOUSE HVAC REPLACEMENT AND KITCHEN IMPROVEMENTS" u="1"/>
        <s v="KOSCIUSZKO COMMUNITY CENTER REHABILITATION" u="1"/>
        <s v="COOPER PARK – PARKING LOT REDESIGN AND REPLACEMENT" u="1"/>
        <s v="BENDER PARK ROADWAY AND DRAINAGE REPLACEMENT" u="1"/>
        <s v="JACOBUS PLAYGROUND RECONSTRUCTION" u="1"/>
        <s v="AC HANSON PLAYGROUND RECONSTRUCTION" u="1"/>
        <s v="SPORT FIELD RECONDITIONING HARDEN-ZABLOCKI" u="1"/>
        <s v="KOSCIUSZKO COMMUNITY CENTER – FACADE AND ENTRANCE" u="1"/>
        <s v="DOYNE PARK REDESIGN STUDY" u="1"/>
        <s v="SHERMAN PARK – BOYS AND GIRLS CLUB ROOF REPLACEMENT" u="1"/>
        <s v="COPERNICUS PLAYGROUND REPLACEMENT" u="1"/>
        <s v="PARKS LIGHTING IMPROVEMENTS" u="1"/>
        <s v="KOPS PARK PLAYGROUND REPLACEMENT" u="1"/>
        <s v="PLAYGROUND RESURFACING – PHASE 4 " u="1"/>
        <s v="WILSON PARK FACILITY STUDY" u="1"/>
        <s v="WILSON PARK ICE RINK REFRIGERATION AND RENEWAL STUDY" u="1"/>
        <s v="JACKSON PARK POOL RENEWAL" u="1"/>
        <s v="WASHINGTON PARK AQUATICS" u="1"/>
        <s v="VITAL RECORDS DIGITIZATION" u="1"/>
        <s v="WMC CONDO AGRMNT-PASSENGER ELEVATOR (SAARINEN)" u="1"/>
        <s v="WMC CONDO AGRMNT - EXTERIOR WALL (PEDESTAL)" u="1"/>
        <s v="WAR MEMORIAL CENTER - FLOOD MITIGATION" u="1"/>
        <s v="WMC CONDO AGRMNT-VETERANS GALLERY WINDOWS" u="1"/>
        <s v="ZOO OCEAN CONNECTIONS POOL AREA DEMOLITION" u="1"/>
        <s v="WIL-O-WAY UNDERWOOD ROOF REPLACEMENT" u="1"/>
        <s v="WIL-O-WAY GRANT ROOF REPLACEMENT" u="1"/>
        <s v="MCGOVERN BASEMENT REPAIRS AND EQUIPMENT" u="1"/>
        <s v="WOW - BUILDING AUTOMATION CONTROLS" u="1"/>
        <s v="SR CENTERS - KELLY HVAC CONTROLS AND EQUIPMENT" u="1"/>
        <s v="WIRELESS INFRASTRUCTURE COUNTY BUILDINGS - PHASE 3" u="1"/>
        <s v="SECURE YOUTH FACILITY – SCHOOL AREA IMPROVEMENTS" u="1"/>
        <s v="SEC YOUTH FAC PHASE 1" u="1"/>
        <s v="BUS REPLACEMENT PROGRAM - 2026" u="1"/>
        <s v="INMATE PROCESSING AREA AND HOLDING CELL" u="1"/>
        <s v="HVAC REFIT ASSESSMENT - FLEET FACILITY" u="1"/>
        <s v="FLEET - CENTRAL GARAGE FIRE SUPPRESSION" u="1"/>
        <s v="MCDOT FLEET MANAGEMENT BUILDING SOLAR PV SYSTEM" u="1"/>
        <s v="WMC OIL STORAGE TANK REMOVAL" u="1"/>
        <s v="NEW CAROUSEL &amp; RENTAL FACILITY" u="1"/>
        <s v="ZOOFARI BUILDING - ROOF REPLACEMENT" u="1"/>
        <s v="ZOOFARI BUILDING - AC UNIT REPLACEMENT" u="1"/>
        <s v="ZOO - PRIMATES BUILDING - REPAIRS, REMODELING, AND UPDATES" u="1"/>
        <s v="ZOO – BIG CAT BUILDING – BOILER REPLACEMENTS (4)" u="1"/>
        <s v="ZOO – APES BUILDING – AC UNIT REPLACEMENTS (4)" u="1"/>
        <s v="CHARLES ALLIS MUSEUM MAKE SAFE REPAIRS" u="1"/>
        <s v="VILLA TERRACE BUILDING EXTERIORS REPAIR AND REPLACEMENT" u="1"/>
        <s v="COUNTY CLERK OFFICE AREA(S) REMODEL AND RECONFIGURATION" u="1"/>
        <s v="COURTHOUSE CAFE AREA IMPROVEMENTS" u="1"/>
        <s v="NEW COUNTY CRIMINAL COURTHOUSE" u="1"/>
        <s v="COURTHOUSE STEAM EXPANSION JOINTS" u="1"/>
        <s v="COURTHOUSE COMPLEX - SAFETY PARTITIONS" u="1"/>
        <s v="VEL PHILIPS HVAC CONTROLS UPGRADE" u="1"/>
        <s v="COURTHOUSE COMPLEX STEAM TRAPS - PHASE 1" u="1"/>
        <s v="118TH AND MORGAN - ALLIS CHALMERS LANDFILL" u="1"/>
        <s v="WIL-O-WAY GRANT - NEW SPLASH PAD" u="1"/>
        <s v="COUNTY VOICE COMMUNICATIONS SERVER LIFECYCLE" u="1"/>
        <s v="TECHNOLOGY LIFECYCLE REPLACEMENTS - IMSD - PHASE 2" u="1"/>
        <s v="DENTENTION CENTER CONTROL CENTER PANEL REPLACEMENT" u="1"/>
        <s v="DHHS - SAN FOR CRITICAL VIDEO STORAGE CAPACITY" u="1"/>
        <s v="BUS REPLACEMENT PROGRAM - 2025" u="1"/>
        <s v="BOILERS AND BOILER PUMPS AT KK GARAGE " u="1"/>
        <s v="BUS CURB EXTENSIONS" u="1"/>
        <s v="FDL BUS STORAGE AND GARAGE VENTILATION AND EXHAUST SYSTEMS" u="1"/>
        <s v="COUNTYWIDE VEHICLE AND EQUIPMENT REPLACEMENT - 2025" u="1"/>
        <s v="S. 76TH ST. BRIDGE OVER W. FOREST HOME AVE." u="1"/>
        <s v="RECONSTRUCT CTH BB - S. 13TH ST. TO S HOWELL AVE." u="1"/>
        <s v="E MASON ST BRIDGE-LINCOLN MEMORIAL DR B-40-0524" u="1"/>
        <s v="S 76TH ST. (CTH U)-S. COUNTY LINE RD. TO S. CREEKVIEW CT." u="1"/>
        <s v="LAYTON AVE SIGNAL IMPROVEMENT PINE TO PACKARD" u="1"/>
        <s v="PHASED BUILDING EXTERIOR STONE CLADDING (2025)" u="1"/>
        <s v="ROOT RIVER PARKWAY RECONSTRUCTION - LINCOLN TO CLVLND (EAST)" u="1"/>
        <s v="ROOT RIVER PKWY RECONSTRUCTION-124TH TO CLVLND (WEST)" u="1"/>
        <s v="SOUTH SHORE BREAKWATER SOUTH SECTION (RETITLE TO &quot;BAY VIEW PARK - REVETMENT&quot;)" u="1"/>
        <s v="SOUTH SHORE BREAKWATER NORTH SECTION - PHASE 2" u="1"/>
        <s v="CUPERTINO PARK SHORE DRIVE CONVERSION TO TRAIL" u="1"/>
        <s v="OLMSTED WAY RECONSTRUCTION" u="1"/>
        <s v="OAK LEAF TRAIL HAMPSHIRE ACCESS" u="1"/>
        <s v="LAKE PARK RAVINE DRIVE REPLACEMENT" u="1"/>
        <s v="WILSON REC CENTER – SERVICE ROAD REPLACEMENT" u="1"/>
        <s v="OAK LEAF TRAIL BRIDGE (OVER I-43 HAMPTON) – REPLACEMENT" u="1"/>
        <s v="NORTH POINT PARKING LOT" u="1"/>
        <s v="UNDERWOOD CREEK PKWY RD RPLCMNT-ROUNDABOUT TO SWAN" u="1"/>
        <s v="KK-JACKSON PARK DRIVE - ALTERNATIVE C" u="1"/>
        <s v="NEW SERVICE BLDG &amp; YARD – WHITNALL GOLF" u="1"/>
        <s v="PARKS FIRE PROTECTION SYSTEMS – PHASE 1" u="1"/>
        <s v="WMC CONDO AGRMNT-PENTHOUSE MECHANICAL REPLACEMENTS" u="1"/>
        <s v="FLAMINGO CAFE BUILDING - BOILER REPLACEMENTS" u="1"/>
        <s v="COUNTY ADMINISTRATIVE SPACE RECONFIG - PHASE 1" u="1"/>
        <s v="CJF LOADING DOCK SYSTEM REPLACEMENT" u="1"/>
        <s v="VEL PHILIPS BOILER REPLACEMENTS" u="1"/>
        <s v="WASHINGTON SENIOR CENTER ROOF REPLACEMENT" u="1"/>
        <s v="COUNTY-WIDE SANITARY SEWERS REPAIRS - 2025" u="1"/>
        <s v="TRAFFIC SIGNAL PRIORITY - PHASE 1" u="1"/>
        <s v="SIGNAL IMPROVEMENTS S 76TH, S 92ND, W OKLAHOMA" u="1"/>
        <s v="N. TEUTONIA AVE (CTH D) - N. 43RD ST. (CTH G)-W. BRADLEY RD" u="1"/>
        <s v="PHASED ELECTRICAL SERVICES" u="1"/>
        <s v="KOSCIUSZKO COMMUNITY CENTER – ROOF AND SKYLIGHTS" u="1"/>
        <s v="PARK WALKWAY REPLACEMENTS – PHASE 2" u="1"/>
        <s v="KK-JACKSON PARK DRIVE - ALTERNATIVE B" u="1"/>
        <s v="ZOO OCEAN CONNECTIONS POOL AREA" u="1"/>
        <s v="SHAREPOINT PRIOR REQ FOLDER" u="1"/>
        <s v="SOUTH SHORE BREAKWATER SOUTH SECTION" u="1"/>
        <s v="INTERNATIONAL TERMINAL REDEVEL" u="1"/>
        <s v="MKE REMOVE RUNWAY 1R/19L (NORTH OF TAXIWAY W)" u="1"/>
        <s v="GMIA TICKETING AREA REMODELING" u="1"/>
        <s v="MWC MAKE-UP AIR UNITS" u="1"/>
        <s v="MWC OBSTRUCTION REMOVAL" u="1"/>
        <s v="MKE CAR RENTAL LOBBY AND BATHROOMS RENOVATION" u="1"/>
        <s v="MKE NORTH AIRFIELD TAXIWAY GEOMETRY IMPROVEMENTS " u="1"/>
        <s v="MKE PASSENGER LOADING BRIDGE REPLACEMENT-PHASE 3" u="1"/>
        <s v="MKE SAVER LOT A PARKING REHAB" u="1"/>
        <s v="MKE DATA CENTER VIRTUALIZATION INFRASTRUCTURE REPLACEMENT" u="1"/>
        <s v="MKE PAGING SYSTEM REPLACEMENT" u="1"/>
        <s v="MKE ARFF VEHICLE REPLACEMENT" u="1"/>
        <s v="MKE SNOW REMOVAL EQUIPMENT REPLACEMENT" u="1"/>
        <s v="MKE VEHICLE AND EQUIPMENT REPLACEMENT" u="1"/>
        <s v="GMIA PARKING STRUCTURE EXPANSION JOINT REPLCMNT - PHASE 2" u="1"/>
        <s v="MKE PARKING STRUCTURE TRAFFIC BEARING MEMBRANES - PHASE 2" u="1"/>
        <s v="MKE SOUTH MAINT AIR HANDLING UNITS AND ROOF REPLACEMENT" u="1"/>
        <s v="MKE PARKING STRUCTURE PEDESTRIAN CORRIDOR REHABILITATION" u="1"/>
        <s v="ADVENTURE AFRICA - RHINOS" u="1"/>
        <s v="CHARLES ALLIS WINDOW AND DOOR REPLACEMENT" u="1"/>
        <s v="VILLA TERRACE COURTYARD FOUNDATION AND DRAINAGE" u="1"/>
        <s v="CHARLES ALLIS FAÇADE REPAIR" u="1"/>
        <s v="CRC SECURITY SYSTEM UPGRADE-PHASE 1" u="1"/>
        <s v="CRC WEST PARKING LOT RESURFACE " u="1"/>
        <s v="SAFETY BUILDING - EVIDENCE ROOM SPACE CONSOLIDATION" u="1"/>
        <s v="VEL PHILLIPS – COURTROOM AND ADMIN CARPET REPLACEMENT" u="1"/>
        <s v="COUNTY CLERK OFFICE REMODEL" u="1"/>
        <s v="CJF FLUSH CONTROL WATER MANAGEMENT SYSTEM" u="1"/>
        <s v="CH CAFÉ AREA IMPROVEMENTS" u="1"/>
        <s v="CJF SKYWALK REHABILITATION" u="1"/>
        <s v="VEL PHILLIPS COURTS SOUNDS SYSTEM REPLACEMENT" u="1"/>
        <s v="COUNTY ADMINISTRATIVE SPACE RECONFIGURATION - PHASE 1" u="1"/>
        <s v="COURTHOUSE 7TH FLOOR FAMILY COURT RECONFIG AND REMODEL - PHASE 2" u="1"/>
        <s v="TECHNOLOGY LIFECYCLE REPLACEMENTS - IMSD" u="1"/>
        <s v="INCLUSIVE RESTROOM IMPROVEMENTS - PHASE 1" u="1"/>
        <s v="ENTERPRISE DATA AND ANALYTICS - PHASE 2" u="1"/>
        <s v="NEW DHHS ADMIN COGGS BUILDING" u="1"/>
        <s v="COUNTY-WIDE SANITARY SEWERS REPAIRS - 2024" u="1"/>
        <s v="MITCHELL PARK LIFT STATION" u="1"/>
        <s v="OAK CREEK SKATE LIFT STATION" u="1"/>
        <s v="ALLIS CHALMERS LANDFILL - 116TH AND GREENFIELD" u="1"/>
        <s v="CH - ELEVATOR MODERNIZATION" u="1"/>
        <s v="SEC YOUTH FAC" u="1"/>
        <s v="WOW UNDERWOOD - NEW SPLASH PAD" u="1"/>
        <s v="WOW GRANT - NEW SPLASH PAD" u="1"/>
        <s v="KITCHEN UPGRADES - CLINTON ROSE SR CENTER" u="1"/>
        <s v="SHORT TERM CTH REHABILITATION-PHASE 1" u="1"/>
        <s v="FDL BUS LIFTS (4)" u="1"/>
        <s v="SAFE STREETS AND ROADS FOR ALL - SAFETY ACTION PLAN" u="1"/>
        <s v="NATIONAL AVENUE (ROUTE 18) TRANSIT ENHANCEMENT FEASIBILITY STUDY" u="1"/>
        <s v="MCTS FACILITY AND ASSET CONSOLIDATION ANALYSIS" u="1"/>
        <s v="BUS SHELTERS - MULTIPLE SITES - PHASE 1" u="1"/>
        <s v="BUS STOP IMPROVEMENTS - BUS PADS-BOLLARDS AT STATIONS - MULTIPLE SITES - PHASE 1" u="1"/>
        <s v="BUS LIFTS (2) - KK SITE - MAINT BUILDING" u="1"/>
        <s v="BUS REPLACEMENT PROGRAM - 2024" u="1"/>
        <s v="MKE OBSTRUCTION REMOVAL (2023)" u="1"/>
        <s v="MKE PARKING STRUCTURE TRAFFIC BEARING MEMBRANES (77, 89,02)" u="1"/>
        <s v="MKE REHABILITATE BULLSEYE" u="1"/>
        <s v="MKE REHABILITATE GRE (GROUND RUN-UP ENCLOSURE) RAMP" u="1"/>
        <s v="MKE REHABILITATE TAXIWAY A3 (SOUTH OF RUNWAY 7R)" u="1"/>
        <s v="MKE REHABILITATE TAXIWAY F (BETWEEN RUNWAY 19R AND TAXIWAY H)" u="1"/>
        <s v="MKE REHABILITATE TAXIWAY Y" u="1"/>
        <s v="MKE REHABILITATE THE PAPA PAD" u="1"/>
        <s v="MKE REMOVE TAXIWAY A1 BETWEEN TAXIWAYS A AND B" u="1"/>
        <s v="MKE ARFF BUILDING OVERHEAD DOOR REPLACEMENT " u="1"/>
        <s v="MKE COUNTY FUEL BASED INFRASTRUCTURE (CONC. E) CONSTRUCTION" u="1"/>
        <s v="MKE CRASH PHONE REPLACEMENT" u="1"/>
        <s v="MKE FUEL FARM ROADWAY RECONSTRUCTION " u="1"/>
        <s v="MKE GATE C12 FUEL PIT" u="1"/>
        <s v="MKE PARKING STRUCTURE PT ANCHORAGES" u="1"/>
        <s v="MKE PASSENGER LOADING BRIDGE REPLACEMENT" u="1"/>
        <s v="FLEET STORAGE TANK REPLACEMENT" u="1"/>
        <s v="FLEET MANAGEMENT SALLY PORT" u="1"/>
        <s v="COUNTYWIDE VEHICLE AND EQUIPMENT REPLACEMENT - 2024" u="1"/>
        <s v="S. 13TH ST -W PUETZ TO DREXEL" u="1"/>
        <s v="SIGNAL AT FOREST HOME AVE &amp; SPEEDWAY DR INTERSEC" u="1"/>
        <s v="W. SILVER SPRING DR (CTH EE)-N. 124TH ST. TO W. APPLETON AVE" u="1"/>
        <s v="HONEY CREEK DR BRIDGE P-40-0570 OVER HONEY CREEK" u="1"/>
        <s v="N. TEUTONIA AVE (CTH D)-N. 43RD ST. (CTH G)-W. BRADLEY RD" u="1"/>
        <s v="SIGNAL AT RAWSON AVE INTRSCTNS 68TH, 51ST, 31ST" u="1"/>
        <s v="LINCOLN MEMORIAL DR SIGNAL IMPROVEMENT JUNEAU PARK TO WATER TOWER RD" u="1"/>
        <s v="S 76TH ST. (CTH U)-S. COUNTY LINE RD. TO S. CREEK VIEW CT." u="1"/>
        <s v="W LAYTON AVE BRIDGE B-40-0163 OVER W FOREST HOME AVE (STH 24)" u="1"/>
        <s v="SIGNAL UPGRADES FOR IMPROVED EFFICIENCY-MOBILITY" u="1"/>
        <s v="CURB RAMPS - SIDEWALK AT LAYTON AND NICHOLSON INTERSECTION" u="1"/>
        <s v="NORTH SHOP IMPROVEMENTS" u="1"/>
        <s v="SPEED, PEDESTRIAN, AND SCHOOL ZONE SAFETY UPGRADES" u="1"/>
        <s v="W. BELOIT RD. (CTH T)-S. 108TH ST. TO W. OKLAHOMA AVE." u="1"/>
        <s v="COUNTYWIDE RADIO PROJECT (APX NEXT) APX7000 (END OF LIFE)" u="1"/>
        <s v="PUBLIC SAFETY COMMUNITY ENGAGEMENT APP " u="1"/>
        <s v="911 DISPATCH ACADEMY EQUIPMENT " u="1"/>
        <s v="STATION ALERTING LOUDSPEAKER SYSTEM – OEM   " u="1"/>
        <s v="MOBILE RADIO SITE - OASIS 700.800MHZ " u="1"/>
        <s v="CONVENTIONAL REPEATER EQUIPMENT – OEM " u="1"/>
        <s v="PHASED BUILDING EXTERIOR STONE CLADDING (2024)" u="1"/>
        <s v="AUTOMATED LICENSE PLATE READERS" u="1"/>
        <s v="TRAINING ACADEMY – HVAC AND PLUMBING REPLACEMENTS" u="1"/>
        <s v="SHERIFF SECURITY EQUIPMENT REPLACEMENT" u="1"/>
        <s v="JAIL KEYWATCHER SYSTEM" u="1"/>
        <s v="JAIL MAIL SCANNER" u="1"/>
        <s v="ELECTRONIC LOGGING AND REPORTING SYSTEM – SHERIFF " u="1"/>
        <s v="KK PARKWAY 43RD TO 51ST" u="1"/>
        <s v="GREENFIELD PARK SHELTER RR (5) REPLACEMENT" u="1"/>
        <s v="ROOT RIVER PARKWAY RECONSTRUCTION - LINCOLN TO CLEVELAND" u="1"/>
        <s v="BENDER BOAT LAUNCH REPAIR - RECONFIGURATION" u="1"/>
        <s v="PARKS BUILDING DEMOLITIONS-PHASE 1" u="1"/>
        <s v="PARKS FACILITY ACTION PLAN" u="1"/>
        <s v="KK PARKWAY 57TH - 60TH STREET" u="1"/>
        <s v="PARKS RIPARIAN WALLS - INVENTORY AND ASSESSMENT" u="1"/>
        <s v="OAK LEAF TRAIL CONNECTIVITY - BENDER PARK" u="1"/>
        <s v="OAK LEAF TRAIL EXTENSION - KOHL PARK CONNECTION" u="1"/>
        <s v="COOPER PARK - PARKING LOT REDESIGN AND REPLACEMENT" u="1"/>
        <s v="MCKINLEY PARK FLUSHING CHANNEL" u="1"/>
        <s v="BENDER PARK BOAT LAUNCH - SEDIMENT ABATEMENT" u="1"/>
        <s v="UNDERWOOD CREEK MULTI-USE TRAIL (100TH TO 115TH)" u="1"/>
        <s v="SHERIDAN DRESSING YARD REPLACEMENT" u="1"/>
        <s v="PLAYGROUND RESURFACING PHASE 3" u="1"/>
        <s v="OAK LEAF TRAIL MODERNIZATION" u="1"/>
        <s v="KOSCIUSZKO COMMUNITY CENTER - ROOF AND SKYLIGHTS" u="1"/>
        <s v="KOSCIUSZKO COMMUNITY CENTER - FACADE AND ENTRANCE" u="1"/>
        <s v="SOUTHSIDE DOG EXERCISE AREA STUDY" u="1"/>
        <s v="PARK BRIDGES - REPAIRS AND REPLACEMENTS - PHASE 3" u="1"/>
        <s v="SCOUT LAKE PARKING LOT" u="1"/>
        <s v="MCKINLEY MARINA ACCESS CONTROL AND SECURITY" u="1"/>
        <s v="PARKS RACQUET COURT REPLACEMENT - PHASE 1" u="1"/>
        <s v="WILSON REC CENTER - SERVICE ROAD REPLACEMENT" u="1"/>
        <s v="OAK LEAF TRAIL BRIDGE (OVER I-43 HAMPTON) - REPLACEMENT" u="1"/>
        <s v="MCKINLEY MARINA PARKING LOT REPLACEMENT - CENTER SECTION" u="1"/>
        <s v="BOERNER BOTANICAL GARDENS FENCE" u="1"/>
        <s v="SHERMAN PARK - BOYS AND GIRLS CLUB ROOF REPLACEMENT" u="1"/>
        <s v="PARK WALKWAY REPLACEMENTS - PHASE 2" u="1"/>
        <s v="PARKS BRIDGES - REPAIRS AND REPLACEMENTS - PHASE 4" u="1"/>
        <s v="WASHINGTON PARK - 40TH STREET PARKING LOT" u="1"/>
        <s v="OAK LEAF TRAIL – JUNEAU PARK (MASON ST. NE TO LMD)" u="1"/>
        <s v="MCKINLEY PARKING LOTS - PHASE 2" u="1"/>
        <s v="POPUCH PLAYGROUND RECONSTRUCTION" u="1"/>
        <s v="MITCHELL PARK DOMES - STRATEGIC PLAN" u="1"/>
        <s v="BROWN DEER TENNIS AND PICKLEBALL" u="1"/>
        <s v="OLD LOOMIS ROAD RECONSTRUCTION" u="1"/>
        <s v="PARKS LIGHTING IMPROVEMENTS - 2024" u="1"/>
        <s v="PARKS PLAYGROUNDS UPGRADES AND REPLACEMENTS - 2024" u="1"/>
        <s v="PARKS PLAYGROUNDS RESURFACING - 2024" u="1"/>
        <s v="VETERANS GALLERY WINDOWS" u="1"/>
        <s v="WM-MAM RESTROOM RENNOV" u="1"/>
        <s v="WMC SAARINEN STAIRS STUDY, DESIGN, MINOR REPAIRS" u="1"/>
        <s v="ZOO ADMIN BLDG ROOF REPLACEMENT" u="1"/>
        <s v="ZOO FRONT ENTRANCE-ADMISSIONS RECONFIGURATION" u="1"/>
        <s v="BONOBO SKYLIGHTS BARRIER" u="1"/>
        <s v="APES OF AFRICA - SKYLIGHT REFURBISHMENT" u="1"/>
      </sharedItems>
    </cacheField>
    <cacheField name="(1)-Date (M/D/YR) of entries:" numFmtId="0">
      <sharedItems containsBlank="1" containsMixedTypes="1" containsNumber="1" containsInteger="1" minValue="45390" maxValue="46199"/>
    </cacheField>
    <cacheField name="(8)-Department Contact:" numFmtId="0">
      <sharedItems containsBlank="1"/>
    </cacheField>
    <cacheField name="(9)-Contact's Phone:" numFmtId="0">
      <sharedItems containsBlank="1" containsMixedTypes="1" containsNumber="1" containsInteger="1" minValue="4142390560" maxValue="4143050012"/>
    </cacheField>
    <cacheField name="(10)-Contact's Email:" numFmtId="0">
      <sharedItems containsBlank="1"/>
    </cacheField>
    <cacheField name="(11)-Sub-Project Need(s) and Problem Statement: (NOTE-The description you provide below is included in the Budget Narrative's &quot;Need&quot; Section)" numFmtId="0">
      <sharedItems containsBlank="1" count="603" longText="1">
        <s v="*EXAMPLE:  The County Courthouse roof was last replaced in 1994.  The life expectancy of the roof is approximately 20 years.  The current age of the roof is 30 years, and is approximately 10 years beyond its uselife.  Based on a 2023 facility inspection, the roof has multiple leaks in several sections affecting the top floors of the Courts area.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approximately 90% of the roofing surface.  _x000a__x000a_The County Courts area (affected by the water leakage) provide critical family court services to the public (a core Courts service/function).  There have been approximately 10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Courts ability to effectively carry out this core service/function."/>
        <s v="The 2024 Adopted Budget (Amendment 39) directed Department of Administrative Serviced (DAS) to explore opportunities to terminate the County’s ongoing operational and capital support for the Charles Allis Art Museum building (CA building). In May 2024, the DAS provided an informational report, File No. 24-470, on the CA and the Villa Terrace Decorative Arts Museum (VT building)., with a recommendation to pursue a Request for Information (RFI) to seek solutions for the two museums that reduced or eliminated the County’s operational and capital support of the museums.  An RFI was completed, and the results presented to the Milwaukee County (County) Board of Supervisors (County Board) in September 2024 in action report File No. 24-767, which was adopted by the County Board and authorized DAS to pursue negotiations with the Charles Allis and Villa Terrace Museums, Inc. (CAVT) and Friends of Villa Terrace Decorative Arts Museum, Ltd. (FOVT) with the goal of reducing or eliminating the capital and operational support the County provides to the CA and VT buildings._x000a_ _x000a_Adopted County Board file #24-940 authorized the DAS to enter into agreements with both organizations based on the Term Sheet attached to the File. The Term Sheet provides for the transfer the buildings to the CAVT and the FOVT pursuant to each organization meeting specific requirements. As outlined in the resulting Agreements, the County provides operational and capital dollars to CAVT and FOVT, with required reporting and additional obligations, to allow for the successful transition of the buildings to each organization. _x000a_ _x000a_As it relates to the FOVT (for the VT building), the County provides an annual capital contribution of $400,000 in 2026, $400,000 in 2027, and $400,000 in 2028 (the “County Contribution”) to address deferred maintenance needs at VT building._x000a_ _x000a_This capital project addresses the 2027 County capital contribution of $400,000 for the VT building."/>
        <s v="The 2024 Adopted Budget (Amendment 39) directed Department of Administrative Serviced (DAS) to explore opportunities to terminate the County’s ongoing operational and capital support for the Charles Allis Art Museum building (CA building). In May 2024, the DAS provided an informational report, File No. 24-470, on the CA and the Villa Terrace Decorative Arts Museum (VT building)., with a recommendation to pursue a Request for Information (RFI) to seek solutions for the two museums that reduced or eliminated the County’s operational and capital support of the museums.  An RFI was completed, and the results presented to the Milwaukee County (County) Board of Supervisors (County Board) in September 2024 in action report File No. 24-767, which was adopted by the County Board and authorized DAS to pursue negotiations with the Charles Allis and Villa Terrace Museums, Inc. (CAVT) and Friends of Villa Terrace Decorative Arts Museum, Ltd. (FOVT) with the goal of reducing or eliminating the capital and operational support the County provides to the CA and VT buildings._x000a_ _x000a_Adopted County Board file #24-940 authorizes the DAS to enter into agreements with both organizations based on the Term Sheet attached to the File. The Term Sheet provide for the transfer of the buildings to the CAVT and the FOVT pursuant to each organization meeting specific requirements. As outlined in the resulting Agreements, the County provides operational and capital dollars to CAVT and FOVT, with required reporting and additional obligations, to allow for the successful transition of the buildings to each organization. _x000a_ _x000a_Pursuant to agreement authority (referenced in #24-940), the CAVT recieves two annual County capital contributions of $250,000 in 2026 and $250,000 in 2027 (the “County Contribution”) to address deferred maintenance needs at the Charles Allis Art Museum._x000a_ _x000a_This capital project addresses the 2027 County capital contribution of $250,000 for the CA building."/>
        <s v="The Community Reintegration Center's (CRC) emergency generator, a Kohler Model 750 ROZD Diesel fueled generator set rated at 750 KW 938 KVA at .8 PF 277/480 VAC 3 phase 4 wire 1127 amps 60hz, was installed in 1997.  The life expectancy of the generator is approximately 20 years, and the generator is over 7 years beyond its useful life.  On August 28, 2025, during the course of conducting a routine generator test, the motor ran erratically.  Attempts to turn off the generator using both the control stop and the emergency stop failed causing the generator to continue running subsequently causing a catastrophic mechanical failure.  Due to the nature of the CRC the facility, it needs to have a functioning generator should power ever go out._x000a__x000a_This was a 2026 emergency project submitted outside of the annual capital request process (which ended 7/15/25) and occurred after the final Capital Improvement Committee meeting (8/19/2025).  It was funded as part of the 2026 Adopted Capital Budget. _x000a__x000a_During the design and installation, it was discovered that a new placement area for the generator was needed as well as a new emergency connector box (to connect an emergency temporary generator if needed).  This project will provide funding for emergency box scope of work."/>
        <s v="The concrete floor slab in the Building Link between the Boiler House and Main Facility is deteriorating, with localized failures and broader areas in poor condition. A cost-conscious repair approach (partial replacement and targeted repairs) can extend its service life but will require ongoing maintenance and monitoring due to continued exposure to moisture and chlorides, which may accelerate future deterioration. A more durable solutions is consider a full replacement for longer-term reliability._x000a__x000a_The two-story Building Link connecting the Milwaukee County Community Reintegration Center main facility and Boiler House lacks complete and consistent historical documentation, particularly for portions constructed or modified after the original 1946 drawings. As a result, there was uncertainty regarding as-built conditions, structural configuration, and modifications, especially on the east side and upper portions which complicated an accurate assessment of the existing structural slab, framing system, and associated building elements. As a result a professional engineer provided expert observations and recommendations including photos and probable cost estimates."/>
        <s v="An evaluation was completed to determine the best approach for replacing two aging 380-ton chillers and associated pumps. The decision is between installing new equipment in the existing sub-basement or constructing a new outdoor enclosure (garage) to house the system. Each option was assessed for cost, constructability, long-term performance, maintenance, and impact on staff working conditions._x000a__x000a_Both options require demolition of the existing equipment, which will be removed in sections due to its original installation. While the chillers have received targeted repairs and upgrades over time, key components are reaching the end of their useful life, making full replacement the most reliable long-term solution._x000a__x000a_Installing new equipment in the current location minimizes new construction but maintains challenges related to access, maintenance, and working conditions. Building a new exterior enclosure would improve accessibility, maintenance efficiency, and staff environment, but requires additional upfront investment. The 2022 Adopted Capital Budget included Design and Construction funding of $959,853 for this project.  The 2027 additional funding is required in order to address both chillers.  This analysis provides a clear basis for selecting the most cost-effective and sustainable option, balancing lifecycle cost, operational reliability, and workforce considerations._x000a__x000a_While several major components of the existing chillers have been repaired or replaced over time—including compressor renewals (2015), a compressor replacement (2018), control panel upgrades (2016), and starter refreshes (2021)—the compressors themselves are relatively new (4–7 years old). Based on manufacturer guidance, significant compressor upgrades would not typically be anticipated until approximately 2030–2033, barring unexpected failures. Additional HVAC system improvements at the facility include AHU and VAV box upgrades (2013) and earlier replacements of supporting components such as exhaust fans, steam condensate pumps, and HVAC motors (2004)."/>
        <s v="The Powerhouse at the CRC was built in 1947.  There are five windows that are 8ft wide by 12ft high, eight windows that are 5ft wide by 12ft high, and 1 window that is 4ft wide by 8 ft high.  These structural windows are original to the building and are beyond their useful life.  Some of the windows are starting to separate from the building which could cause structural issues to the building.  This project should include replacing the windows with standard sizes and blocking up the rest of the area since such large windows are no longer needed.  "/>
        <s v="Community Reintegration Center (CRC) Roof Replacement Project: (The 600 &amp; 400 Bed Dormitory Building roofs, covering approximately 120,100 square feet in total, were constructed in 1997 with an expected lifespan of 25 years)_x000a__x000a_The roofs of the 600 &amp; 400 Bed Dormitory Buildings located at the Community Reintegration Center (CRC) have reached the end of their 25-year lifespan, leading to significant deterioration and ongoing structural issues. Multiple leaks across various sections have resulted in interior damage, and temporary repairs have proven insufficient. The expansion joint covers, crucial for structural integrity, are damaged, rusting, or missing, further exacerbating the deterioration. With continued degradation posing risks to the building's functionality and safety, a full roof replacement is necessary to maintain the long-term integrity of the facility._x000a__x000a_Constructed in 1997, the roofs of the 600 &amp; 400 Bed Dormitory Buildings at the CRC have surpassed their expected lifespan and now exhibit widespread failures in vent, base, corner, and curb flashing. These deficiencies have led to persistent leaks, impacting interior walls and ceiling tiles. Despite maintenance efforts, the roofing surface remains in a critically deteriorated condition. Additionally, damaged or missing expansion joint covers have compromised the facility’s ability to accommodate structural movement. Given the proven inadequacy of temporary repairs, a comprehensive roof replacement is required to prevent further damage and ensure the continued operation of the CRC.  Scope includes a structural evaluation of the roof capacity for a potential solar array as recommend in the 2024 Milwaukee County Solar Feasibility Study."/>
        <s v="Due to the increased number of serious cases being heard at the Vel Phillips Juvenile Justice Facility there has been an increase in safety risks as there is not a secure courtroom. The courtrooms are small and do not provide a (security) divide for the respective parties. Certain cases are also statutorily open to the public and media and the current courtrooms cannot appropriately accommodate these requirements. There has been an increase in safety and security incidents that have occurred in the courtrooms due to the inadequate space. The cases require more deputies to staff the cases and also be available to respond if/when an incident occurs. Without a secure courtroom, cases are being heard downtown in a secure courtroom which creates additional security and staffing concerns due to transportation. It also consumes more court resources and may slow down case processing to determine courtroom and calendar availability. Or, if the case is heard at Childrens Court additional staff are pulled form other assignments or are on call for any issues. Although not mandated, these areas should comply with Wisconsin Supreme Court Rule (SCR) 68, which outlines requirements for courtrooms (size, security, entrances, access, work stations, etc.). This project will help to bring these areas up to current standards reflected in SCR 68."/>
        <s v="In 2015, Milwaukee County (County) and its municipalities entered joint agreements to reduce election programming costs, pool resources, and centralize programming under the Milwaukee County Election Commission. Centralization lowered costs, eased disputes, and standardized equipment, programming, ballot appearance, results reporting, and safeguarding of records and data. The 2015 Adopted Capital Budget appropriated $1,845,000 for new election systems and equipment._x000a__x000a_This multi-year project will replace aging election equipment and modernize County voting systems for the federal Election Assistance Commission’s (EAC) VVSG 2.0. Upgrading will let the County and municipalities retire obsolete technology, enhancing security, accessibility, efficiency, transparency, and compliance. Beginning the replacement in 2027 will keep elections secure, accessible, and efficient as we enter the 2028 Presidential cycle and strengthen public confidence in the democratic process._x000a__x000a_Election Equipment Modernization Multi-Year Plan:_x000a_• 2027 – Phase out DS200 tabulators; purchase DS300 devices._x000a_• 2027 – Upgrade election management software, Electionware (v6070 to v6511)._x000a_• 2027 – Vendor to provide free software/firmware upgrades for ExpressVote machines._x000a_• 2029 – Replace ExpressVote 2.0 (accessible ballot-marking devices) with ExpressVote 3.0 (398 machines; est. $2,070,000), including peripherals, implementation, installation, 1-year warranties, training, and support._x000a_• 2029/2030 – Continue use of high-speed tabulators by Milwaukee, West Allis, and Wauwatosa until full replacement is required._x000a_• 2030 – Complete full implementation and VVSG 2.0 compliance."/>
        <s v="The Vel Phillips facility lacks complete documentation and verification of its fire and life safety systems, including fire and smoke control functions.  Critical components—such as fire dampers, smoke dampers, fire zoning, air handling units (AHUs), fire-rated assemblies, and fire alarm systems—have not been comprehensively inspected, tested, or updated to meet current code requirements and operational standards._x000a_As a result, the condition and reliability of these systems remain uncertain, creating an elevated risk that they may not perform as intended during an emergency and represents a serious life safety concern for building occupants, including employees, tenants, and members of the public.  A failure of fire containment, detection, or evacuation systems could lead to delayed emergency response, increased property damage, and potential loss of life.  Additionally, incomplete or outdated system documentation and lack of integration with the Building Automation System (BAS) further limit the County’s ability to effectively monitor, manage, and maintain these systems._x000a__x000a_Addressing these deficiencies requires a coordinated capital investment to conduct a full system assessment, complete necessary repairs or replacements, produce stamped engineered drawings, and implement a comprehensive functional testing program.  This effort must also include establishing a standardized template for future inspections and ensuring compatibility with existing building systems._x000a__x000a_Failure to act will prolong exposure to life safety risks, potential regulatory non-compliance, and increased long-term costs associated with deferred maintenance and emergency repairs.  Investment in these systems is essential to ensure safe, functional, and code-compliant facilities that meet the needs of occupants and support Milwaukee County’s commitment to responsible building stewardship."/>
        <s v="The Automatic Transfer Switches (ATS) serving the CJF facility have exceeded their expected service life and require replacement to maintain reliable emergency power operations. ATS equipment is a critical component of the building’s electrical infrastructure, responsible for automatically transferring electrical loads from the normal utility source to emergency generator power during a power outage._x000a__x000a_These transfer switches support essential building systems including elevators, UPS systems, and other life-safety equipment. Reliable operation of this equipment is necessary to ensure safe building evacuation, maintain critical operations, and support emergency response during power disruptions._x000a__x000a_The typical life expectancy of an Automatic Transfer Switch is approximately 30 years. The existing units were installed when the CJF building was constructed in 1992 and are now more than 34 years old, exceeding their recommended operational lifespan. As equipment ages, the likelihood of mechanical failure, delayed transfer, or inability to transfer to emergency power increases. Failure of the ATS during a utility outage could prevent emergency power from reaching critical systems, creating a significant life-safety risk and operational disruption._x000a__x000a_Funding is requested to replace the existing ATS units with modern equipment that meets current electrical standards and reliability expectations. Newer models offer improved safety features, enhanced system monitoring, greater reliability, and better compatibility with modern emergency power systems. Replacement will reduce the risk of failure, ensure continued compliance with life-safety requirements, and support dependable operation of critical building infrastructure._x000a__x000a_Investing in replacement now is a proactive measure to mitigate risk, maintain safe building operations, and ensure the CJF facility continues to meet emergency power reliability standards._x000a__x000a_Replacing the existing ATS units with modern equipment would improve reliability and ensure continued support for emergency power distribution. Newer models also offer enhanced safety features, improved energy efficiency, and better compatibility with modern electrical systems."/>
        <s v="The Vel Phillips facility operates 24/7, making a reliable building automation system (BAS) and HVAC controls critical to maintaining safe and comfortable conditions. However, the building’s 20–25-year-old control system has exceeded its useful life and no longer functions effectively due to outdated, unsupported technology. As a result, more than half of the facility is forced to operate at full capacity because control components cannot communicate properly, leading to poor temperature regulation, significant energy inefficiency, and increased operating costs._x000a__x000a_The existing controllers run on Windows Embedded Standard (WES) 2009, which reached end-of-support in 2019. This prevents system upgrades and significantly increases the risk of system failure. A new controls system, currently in design for 2026, is essential to restoring full HVAC functionality, improving energy performance, and enabling future modernization._x000a__x000a_In addition, critical control components—including dampers, pumps, and smoke dampers—are deteriorated or nonfunctional due to aging controls infrastructure. These conditions create safety concerns and increase maintenance demands. The building also experiences significant temperature inconsistencies, particularly in perimeter zones._x000a__x000a_Comprehensive BAS and controls upgrades—including modernized control systems, replacement of failing control components, and improved perimeter temperature control—are necessary to enhance reliability, ensure safety, reduce long-term operating costs, and maintain a stable and comfortable environment for occupants."/>
        <s v="The plumbing infrastructure at the Vel Phillips Facility, including showers, faucets, and flush valves, is over 30 years old. These outdated fixtures are prone to failure, difficult to maintain, and costly to repair due to limited availability of replacement parts._x000a__x000a_The domestic hot water system is currently maintained at approximately 110°F, a temperature range that can support the growth of Legionella bacteria, creating a potential health and safety risk for staff and building occupants. Operating a hot water system under conditions conducive to bacterial growth presents a liability concern for the facility. Current industry guidance and best practices emphasize maintaining hot water systems and controls that minimize conditions favorable to Legionella proliferation, ensuring safe water delivery and reducing facility risk._x000a__x000a_Upgrading to a modern water fixture control system and engaging a licensed Plumbing Engineer to evaluate and optimize the domestic hot water system—including circulation, mixing valves, and overall design—will improve operational efficiency, enhance water safety, reduce maintenance and utility costs, and provide reliable, consistent service. This project is necessary to safeguard public health, reduce facility risk, and strengthen overall operational performance and efficiency."/>
        <s v="The current exterior finish has exceeded its useful life expectancy and is showing significant deterioration. As a result, weather infiltration and intrusion by local wildlife are beginning to impact the building envelope. These conditions compromise the building’s energy efficiency, structural protection, and overall functionality._x000a__x000a_The proposed project will remove the deteriorated siding and replace it with modern engineered exterior siding systems designed to provide improved durability, weather resistance, and thermal performance. The existing stone siding will remain in place, while all other siding will be removed and replaced. New siding materials will better seal the building envelope, preventing wildlife intrusion and reducing air infiltration. These improvements will enhance insulation performance, maintain more consistent interior temperatures, and improve occupant comfort while reducing energy consumption and operating costs._x000a__x000a_Project scope includes removal and replacement of non-stone exterior siding with engineered siding materials, installation of new insulation and sheathing in areas where siding is removed, and replacement of soffit and fascia. Exposed gable beams will be wrapped in aluminum to improve weather protection and reduce ongoing maintenance requirements. The project also includes replacement of the greenhouse glazing located on the south side of the building._x000a__x000a_These improvements will restore the integrity of the building envelope, extend the service life of the facility, improve energy efficiency, and ensure a safe and functional environment for our vulnerable senior occupants._x000a_"/>
        <s v="Windows and doors at the Washington Senior Center have deteriorated due to rotting framing, causing portions of the systems to sink vertically and create large gaps at the tops of the assemblies. These openings allow insects, dust, pollen, and outside air to enter the building, posing health risks to the facility’s high-risk, elderly occupants who are particularly vulnerable to respiratory irritants and temperature fluctuations._x000a__x000a_The failing window and door systems also contribute to significant air infiltration, increasing the demand on the building’s HVAC system. At times, the system cannot keep up with heating and cooling demands, resulting in inconsistent indoor temperatures that can negatively affect the comfort and well-being of elderly residents._x000a__x000a_Facilities Management Division (FMD) staff have previously attempted to repair broken windows and address the gaps. However, investigations determined that the aluminum-clad wooden window trim traps moisture, leading to ongoing deterioration and rot within the framing. Attempts to seal the gaps with caulking have been ineffective, as the openings have continued to expand beyond what caulking can reasonably address._x000a__x000a_This project will replace the deteriorated window and door systems with modern, durable assemblies that restore the integrity of the building envelope. The replacement will reduce air infiltration, improve indoor air quality, and enhance comfort and safety for the vulnerable elderly occupants. Additionally, the project will reduce strain on the HVAC system, improve energy efficiency, and lower utility costs, ensuring a safer and more functional environment for all building residents."/>
        <s v="The existing univents at the Clinton Rose Senior Center have exceeded their expected service life and are experiencing frequent failures due to obsolete and deteriorating components. Warped dampers no longer seal properly, reducing airflow control and overall system efficiency. In addition, the cabinet heaters are corroded and structurally compromised, creating potential safety and reliability concerns for building operations._x000a__x000a_Upgrading the equipment will reduce strain on the building’s HVAC infrastructure, improve reliability, and enhance indoor environmental quality for occupants. Any new units should also be integrated into the building’s networked control system to allow for centralized monitoring, improved operational control, and better energy management._x000a__x000a_Overall, this capital improvement will address aging infrastructure, improve safety and comfort for senior center users, and support more efficient long-term building operations._x000a__x000a__x000a__x000a__x000a__x000a_The Office of Strategy, Budget, and Performance and the Office of the Comptroller are authorized to perform and administrative appropriation transfer to reallocate remaining budget authority from capital project WS0152 - Clinton Rose Senior Center Chiller to capital project WS0162 - Sr Centers - Clinton Rose Senior Center HVAC."/>
        <s v="The Senior Centers in Milwaukee County serve as critical community hubs for aging adults, providing nutritious meals, social engagement, educational programs, fitness, and recreational opportunities. These centers also function as protective facilities, including designated cooling centers during extreme heat events, ensuring the safety and well-being of our senior population._x000a__x000a_Currently, Clinton Rose, Washington, and Wilson Senior Centers lack backup power systems. In the event of localized electrical issues—such as brownouts—or severe weather that impacts the electrical grid, these centers face the risk of service interruptions. Such disruptions could significantly compromise access to meals, social support, and life-sustaining services for older adults who depend on these facilities._x000a__x000a_To ensure continuity of operations and safeguard Milwaukee County’s aging population, we request to install reliable backup power systems at Clinton Rose, Washington, and Wilson Senior Centers. This investment will enhance community resilience, protect vulnerable residents during power outages, and maintain uninterrupted access to essential senior services._x000a__x000a_Note: McGovern and Kelly Senior Centers are outside the scope of this request."/>
        <s v="This project provides security camera systems and exterior security lighting enhancements at Clinton Rose Senior Center. Providing these systems will improve building safety, protect County assets (including the new ~$4 million ARPA funds), and provide modern monitoring and access control capabilities. _x000a__x000a_A comprehensive security assessment has been completed during the design phase to determine final equipment types, quantities, and locations. Based on current planning assumptions, the project will include installation of select intruction detection devices, CCTV surveillance systems and exterior lighting improvements. In 2026 electronic access control card readers are to be installed at the front entrance, side etrance, and the IT room._x000a__x000a_Video surveillance systems will include cameras positioned to monitor building exteriors, monitoring stations, viewing equipment, and on-site storage for video recordings. Exterior lighting will be installed or replaced as needed to support safe site conditions and effective camera visibility. Access control systems will include card readers and associated hardware to control building entry points._x000a__x000a_McGovern. Kelly, Washington, and Wilson Senior Centers are outside the scope of this request. Washington and Wilson may be an out year separate request. _x000a_"/>
        <s v="The primary need for this project is the replacement of obsolete fire alarm systems at three Milwaukee County senior centers: Clinton Rose, Wilson Park and Washington Park Senior Centers.  Existing systems have exceeded their useful life and may not reliably communicate alarm conditions throughout the buildings or to emergency monitoring services._x000a__x000a_The severity of this issue is high, as unreliable fire alarm systems pose a direct life safety risk to occupants, particularly older adults who may require additional time and assistance during an emergency.  Failure or delay in alarm notification could result in increased risk of injury, loss of life, and property damage.  The absence of fire suppression in higher-risk areas further increases the potential for fire escalation._x000a_This project supports compliance with applicable fire and life safety codes, including NFPA standards and state/local regulations.  Upgrading these systems fulfills the department’s core function of providing safe, accessible facilities and ensures continuity of essential senior services while reducing liability and risk of service disruption._x000a__x000a_The scope of work includes construction and installation to upgrade the obsolete fire protection system for three senior centers._x000a__x000a_McGovern and Kelly Senior Centers are outside the scope of this request._x000a_"/>
        <s v="The existing chiller is approximately 30 years old and has exceeded its expected useful life of 20 years. Due to the age of the equipment and declining reliability, Department of Administration – Facilities Management Division staff have increased the maintenance frequency in order to keep the unit operational. Despite these efforts, the risk of system failure continues to increase._x000a__x000a_In addition, replacement parts for the existing chiller are becoming increasingly difficult to obtain as many components have been discontinued by the manufacturer. This has resulted in longer repair times, increased maintenance costs, and greater vulnerability to extended system outages._x000a__x000a_Failure of the chiller would significantly impact building operations by eliminating the facility’s ability to provide adequate cooling for our aging occupants and critical building systems. Replacing the existing unit will improve system reliability, reduce ongoing maintenance costs, and ensure continued operation of the facility’s cooling infrastructure._x000a__x000a_For these reasons, replacement of the aging chiller is recommended as a capital investment to maintain reliable building operations and prevent unplanned service disruptions."/>
        <s v="The Facilities Management West property at 10930 was acquired by the County in 2013 and the parking lot has not been updated or rehabilitated since that time.  Facilities Management Division (FMD) has tried the installation of small hot-mix asphalt patches to address localized failures._x000a__x000a_Due to environmental conditions related to contamination from the previous property owner, state regulations require the County to maintain the existing parking lot as an impermeable cap over the contained area.  Maintaining the integrity of the paved surface is therefore necessary to remain compliant with environmental requirements._x000a__x000a_The parking lot is now beyond its useful service life.  The pavement has deteriorated significantly, creating uneven surfaces and trip hazards for staff and visitors.  Multiple sections have failed, resulting in standing water and areas that freeze during winter months.  These conditions present safety risks and make portions of the lot unusable for parking._x000a__x000a_Given the current condition and regulatory requirements, full reconstruction of the parking lot is necessary to restore safe operations and maintain the required environmental cap."/>
        <s v="The CJF POD Refurbishment Program is a phased facility maintenance initiative designed to restore safe, sanitary, and fully operational conditions within the CJF housing units. Due to high daily occupancy and continuous use, these units experience significant wear on interior finishes, mechanical systems, and critical infrastructure components. Routine inspections conducted by the Wisconsin Department of Corrections (DOC), along with internal facility assessments, have identified several maintenance concerns that require proactive corrective action per DOC 350.  CJF housing units currently exhibit signs of deterioration that impact sanitation, infrastructure reliability, and long-term operational efficiency. Key issues include worn flooring and shower surfaces, accumulation of dust and debris in ventilation ductwork, aging plumbing components, and inconsistent HVAC performance affecting ventilation and temperature control. Additionally, electrical systems, lighting fixtures, and locking mechanisms require preventive maintenance and modernization._x000a__x000a_These conditions are typical for high-use correctional facilities but require structured refurbishment to maintain compliance with facility standards and ensure safe living and working environments for both inmates and staff.  Without a structured refurbishment program, the facility faces increasing risks including:_x000a_ - Increased equipment and infrastructure failures_x000a_ - Disruptions to daily operations_x000a_ - Escalating long-term repair costs_x000a_ - Potential regulatory compliance concerns_x000a_ - Increased safety risks for staff and inmates_x000a__x000a_Addressing these issues proactively will reduce future repair costs while maintaining facility reliability and operational continuity. The refurbishment program will be implemented in a phased approach, allowing housing PODs to be taken offline for maintenance while maintaining overall capacity. Work will be coordinated between maintenance staff and specialized contractors to ensure efficient completion during scheduled POD shutdowns. This program is a proactive investment in sustaining the operational integrity and safety of the CJF facility."/>
        <s v="The facility was constructed in three phases. The original south section was built in 1967, followed by a northern addition in 1970, and a second northern addition completed in 1973. Milwaukee County acquired the building around 2012._x000a__x000a_The roof at Facilities West (Lapham) has reached the end of its useful life. During weather events in February 2023, including ice and rain, the roof experienced significant leaks that caused damage to interior finishes and furniture. This disruption impacted tenant operations—including those of the Milwaukee County Department of Transportation—for nearly one month._x000a__x000a_The Milwaukee County Historical Society (MCHS), founded in 1935, is dedicated to collecting, preserving, and sharing the history of Milwaukee County. Currently, MCHS leases the majority of the Facilities West (Lapham) building for storage purposes, supporting its mission to safeguard historical materials and collections._x000a__x000a_Given the age of the existing roof and the risk it poses to both tenant operations and the preservation of historical materials, replacement is necessary.  Installation of a new energy-efficient roofing system with a 20–30 year lifecycle is recommended to ensure long-term performance, protect building contents, and minimize future operational disruptions."/>
        <s v="This project funds the demolition and site cleanup of the Lawrence P. Kelly Senior Center in Cudahy. To maximize existing assets, the building footprint will be cleared while the current parking lot remains in place. This transition coincides with the relocation of senior services to the modern Heritage Building on the former Bucyrus-Erie campus._x000a__x000a_The Kelly Senior Center has reached the end of its functional lifespan. A detailed facility audit revealed that the structure no longer aligns with current safety and operational standards. To maintain the building in its current state, an estimated $2.5 million investment would be required to address:_x000a__x000a_Infrastructure: Full HVAC and electrical system renewals._x000a_Safety: Modernization of fire and life-safety alarms._x000a_Integrity: Roof regrading, window/door replacements, and flooring remediation."/>
        <s v="Complete demolition and cleanup of the McGovern Senior Center Building - Parking lot to remain._x000a__x000a_The existing McGovern Senior Center building has reached the end of its useful life and no longer meets current safety and operational standards. The structure presents ongoing maintenance challenges and potential environmental and health risks due to the presence of hazardous mold._x000a__x000a_Continued use or deferred action increases liability exposure, operational inefficiencies, and costs associated with emergency repairs and maintenance."/>
        <s v="Public-facing transaction areas in the Criminal Justice Facility (CJF) currently lack consistent safety and security features, creating risks for staff and the public.  Many locations do not have adequate barriers, access controls, or emergency systems, leaving employees vulnerable during interactions with individuals who may be experiencing heightened stress or navigating sensitive situations._x000a__x000a_This project proposes standardized safety upgrades across high-risk service points, including installation of partitions, secure doors, reinforced transaction openings, panic buttons, and electronic access controls._x000a__x000a_These improvements are necessary to enhance workplace safety, establish consistent security standards, and reduce the County’s liability exposure._x000a__x000a_Scope includes:_x000a_-CJF Room 110 (District Attorney Central Reception)_x000a_-CJF Room 102 (Sensitive Crimes Unit)"/>
        <s v="The Courthouse Air Handling Unit (AHU) fan wall systems are currently operating at an estimated 40,000 CFMs below required capacity, resulting in insufficient airflow throughout the building. This deficiency is causing inconsistent temperature control, poor ventilation, and reduced occupant comfort._x000a__x000a_The existing fan wall components are also experiencing ongoing mechanical failures, leading to increased maintenance demands and rising operational costs. These repeated failures place strain on the operating budget and reduce overall system reliability._x000a__x000a_In addition, anticipated increased occupancy due to the relocation of personnel from the Safety Building will further exacerbate the current airflow deficiencies and system performance issues._x000a__x000a_If not addressed, these conditions will continue to result in:_x000a_     -Uncomfortable and poorly ventilated spaces_x000a_     -Increased frequency of maintenance work orders and reactive repairs_x000a_     -Escalating operating and maintenance costs_x000a_     -Greater risk of significant system failures and potential service disruptions_x000a__x000a_This project is needed to evaluate, redesign, and replace the fan wall systems to restore proper airflow, improve system reliability, and ensure the HVAC system can meet current and future building demands."/>
        <s v="The Mitchell Park sanitary lift station located at Mitchell Park was installed in the 1950s, was upgraded in 1996, and has reached the end of its serviceable life.  The typical useful life is 30 years. The Department of Parks, Recreation and Culture has identified the lift station as needing replacement due to an aging electrical feed and discharge pipng, which is the original piping.  The associated clay sewers from the pavilion and pool building are cracked and there lots tree roots and groundwater infiltrairon in the ejector pit.  Staff has also experience issues with the pumps and check valves.  The lift station should be replaced prior to failure to avoid a discontinuation of sanitary services and the closure of facilities and potential loss of revenue.  This project includes replacement of the force main."/>
        <s v="In August 2004, the County received a Notice of Violation/Notice of Claim from the WDNR stating that they believed Milwaukee County to be in violation of the general permit for “Bypasses or Overflows from Sewage Collection Systems (WI-0047341-03).  In January 2005 ,the County (as one of 28 defendants) received a proposed stipulated settlement from the State Attorney General’s office requiring specific actions from the defendants.  As a member of the MMSD-Technical Advisory Team (TAT), the County worked with representatives from the other communities to create a stipulated settlement agreement (agreement) that was issued in 2006.  The agreement directed municipalities to improve the condition of their sanitary sewer facilities in order to minimize the inflow and infiltration of clear water into the sanitary sewer system. A reduction of clear water in the system reduces the volume of sewage that needs to be treated and reduces the possibility of sewer backups and overflows.  _x000a__x000a_The agreement requires continued evaluation and inspection of the sanitary sewer manholes on a five-year cycle. To support this effort, approximately 10% of the sanitary sewer pipes and 20% of the sanitary sewer manholes are inspected annually._x000a__x000a_Even after the condition of the County's sanitary sewer facilities had been elevated to an acceptable condition, the stipulated agreement with the DOJ &amp; WDNR requires continued evaluation/inspection of the sanitary sewer system every 5 years. This includes inspection of manholes, lift stations and televising sanitary sewer pipes, which may identify additional sanitary system pipe rehabilitation needs.   Deficiencies in the sanitary sewer system are required to be corrected within 18 months from when they are identified per NR 208 and the WPDES permit."/>
        <s v="Public-facing transaction areas in the Courthouse currently lack consistent safety and security features, creating risks for staff and the public.  Many locations do not have adequate barriers, access controls, or emergency systems, leaving employees vulnerable during interactions with individuals who may be experiencing heightened stress or navigating sensitive situations._x000a__x000a_This project proposes standardized safety upgrades across high-risk service points, including installation of partitions, secure doors, reinforced transaction openings, panic buttons, and electronic access controls._x000a__x000a_These improvements are necessary to enhance workplace safety, establish consistent security standards, and reduce the County’s liability exposure._x000a__x000a_Scope includes:_x000a_-Courthouse 105 (County Clerk)_x000a_-Courthouse 102 (Treasurer)"/>
        <s v="Functional smoke compartments and a properly operating smoke evacuation system are critical, building code–mandated life safety components at the Milwaukee County Criminal Justice Facility (CJF). A comprehensive study conducted in 2024 identified several potential deficiencies, including concerns with the physical integrity of smoke compartment barriers and the need for additional testing of the smoke evacuation system._x000a__x000a_A follow-up evaluation of the smoke compartment barriers was completed in 2026, resulting in documented repair requirements and the development of construction documents._x000a__x000a_2027 Project Funding:_x000a_Provide construction funding to patch and seal penetrations and breaches in smoke compartment ceilings, walls, and door openings. Conduct testing and balancing of the smoke evacuation system both prior to and following completion of repairs to establish baseline performance and verify system functionality._x000a__x000a_2028 Project Funding:_x000a_Provide design and construction funding to address any deficiencies in the HVAC and fire alarm systems identified during the 2027 testing and balancing process."/>
        <s v="Milwaukee County sponsors recreational activities designed for people with disabilities at two facilities located in County Parks in South Milwaukee and Wauwatosa known as the Wil-O-Way Recreation Centers. These programs operate during the spring, summer, and fall seasons, and Wil-O-Way Grant also hosts a six-week youth summer camp that provides valuable respite for families of children with disabilities._x000a__x000a_The Wil-O-Way Underwood facility currently includes a wading pool that uses a diatomaceous earth filtration system. This system requires dedicated staff to operate and maintain, including monitoring water quality and ensuring user safety. In addition, diatomaceous earth poses potential respiratory health risks if inhaled, requiring strict handling procedures and personal protective equipment._x000a__x000a_The existing wading pool also presents accessibility and usability challenges. The area provides minimal shade, creating health concerns for users with limited mobility or those taking medications that require reduced sun exposure. Furthermore, individuals with physical disabilities cannot independently access or fully participate in the pool experience, as they must be physically assisted into the water and remain largely immobile once inside._x000a__x000a_To address these concerns, the Office for Persons with Disabilities (OPD) has developed a fully accessible, lower-maintenance splash pad design to replace the existing wading pool. The splash pad is designed for inclusive use, allowing individuals of all abilities to independently activate and engage with water features._x000a__x000a_The design incorporates a “flow-through” system, where potable water is sprayed and drained directly into the storm sewer. This eliminates the need for filtration systems, reduces operational complexity, and removes the health risks associated with diatomaceous earth. It also allows the splash pad to be activated on demand, ensuring availability during the more than 50 community events hosted annually at Wil-O-Way Underwood._x000a__x000a_Design for the project is now complete. Milwaukee County previously allocated $31,000 in the 2024 Adopted Capital Budget for design, and construction documents are finalized. The project is ready to proceed immediately upon receipt of construction funding._x000a__x000a_Funding is now requested to support construction of the Wil-O-Way Underwood accessible splash pad, advancing Milwaukee County’s commitment to equitable, inclusive, and safe recreational opportunities for individuals with disabilities."/>
        <s v="This project is to move the on-premise deployment of OnBase to the cloud or software as a service (SaaS).  OnBase is a mission critical, 24x7x365 application for the Public Safety departments.  Recent outages with our vendor hosted data center have raised the priority of this initiative.  Moving to a SaaS model would allow the County decommission 12 to 14 servers and will decrease server and database related costs associated with maintaining the environment and associated IMSD staff time.  The cost savings from deprecating the servers will be about $72,000 annually._x000a__x000a_This project will reduce the resources need to maintain the software by making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OnBase solutions as they are available and keep the software platform current to ensure IT security."/>
        <s v="Milwaukee County's technology equipment (e.g., laptops, desktops, tablets, network devices, AV equipment, etc.) has end of life / end of support dates from vendors.  In order to maintain good operations, vendor support, and a secure environment, these pieces of equipment need regular lifecycle / replacement._x000a__x000a_DAS-IMSD is responsible for managing the County's IT infrastructure for various departments, computers, switches, routers, access points, and other hardware components. DAS-IMSD faces major challenges in managing the lifecycle of the County's aging IT components._x000a__x000a_Funding IT lifecycle management resolves several problems, including:_x000a__x000a_1. Addressing increasing maintenance costs: Without proper lifecycle management, DAS-IMSD may continue to maintain old hardware components that have exceeded their useful life. This leads to increased maintenance costs and reduced efficiency._x000a__x000a_2. Addressing security risks: Outdated hardware components may lack critical security features or may not receive security updates, leaving them vulnerable to cyber attacks. This can lead to data breaches and other security incidents._x000a__x000a_3. Addressing environmental impacts: Improper disposal of hardware components can have a significant environmental impact. Without a proper lifecycle management program, the County may dispose of hardware components in ways that are harmful to the environment._x000a__x000a_To address these challenges, DAS-IMSD is requesting funding for an annual comprehensive lifecycle management program to ensure hardware is acquired, maintained, and disposed of in a structured manner, taking into account factors such as performance, security, and environmental impact."/>
        <s v="This project is to move the on-premise deployment of Cityworks to the cloud or software as a service (SaaS).  The vendor is ending support for on-premise deployments and requiring migrations to the SaaS platform._x000a__x000a_Additionally, this would allow the County decommission 12 to 14 servers and will decrease server and database related costs associated with maintaining the environment and associated IMSD staff time.  Cityworks is hosted in the County's vendor managed data center, which has recently suffered from instability.  The cost savings from deprecating the servers will be about $4,500 an month or $54,000 annually._x000a__x000a_This project will reduce the resources need to maintain the software by making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Cityworks solutions as they are available and keep the software platform current to ensure IT security.  This will free up the cumulative of one staff member about 50% of their time that is dedicated to software upgrades, managing custom code, mange multiple instances of the platform, and debug issues that arise from an the on-premise deployment of Cityworks._x000a_"/>
        <s v="*EXAMPLE:  The County Courthouse roof was last replaced in 1996.  The life expectancy of the roof is approximately 20 years.  The current age of the roof is 30 years, and is approximately 10 years beyond its uselife.  Based on a 2025 facility inspection, the roof has multiple leaks in several sections affecting the top floors of the Courts area.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approximately 90% of the roofing surface.  _x000a__x000a_The County Courts area (affected by the water leakage) provide critical family court services to the public (a core Courts service/function).  There have been approximately 10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Courts ability to effectively carry out this core service/function."/>
        <s v="The existing Public Safety Building does not meet current design standards for courtroom facilities (including separate paths of travel for the various users of the facility), has an extensive list of deferred maintenance needs, and currently has significant underutilized space. Current planning efforts for replacement of the Public Safety Building has been underway in a phased approach since 2015 (see previous capital project WC0148). The current project scope includes planning, design and construction efforts to facilitate demolition of the existing Public Safety Building, construction of a new Courthouse in the same footprint, related enabling phase renovations and system improvements and modernization of the Historic Courthouse, relocation of staff and court functions to renovated office space within the Historic Courthouse or to off-site leased spaces prior to demolition of the Public Safety Building and construction of the new Courthouse, and move back to the new Courthouse and renovated areas of the Historic Courthouse upon completion of the new Courthouse._x000a__x000a_The Office of the Comptroller and the Office of Strategy, Budget, and Performance are authorized to process an administrative appropriation transfer of approximately $700,000 to reallocate budgets within Capital Project WC0276 – Investing in Justice Courthouse Complex, so that the budgets continue to reflect actual expenditures and encumbrances."/>
        <s v="This project replaces end-of-life surveillance cameras for the purpose of improving visual coverage, improving safety, and liability in the Youth Detention Center and the surrounding perimeter.  This project replaces approximately 64 cameras with installation costs and necessary storage to accommodate 121-day retention._x000a__x000a_This project supports CYFS-Detention mission of ensuring public safety inside the Detention Center.  The detention center will better monitor these environments and react to any stresses more efficiently.  A more robust camera system decreases response times to incidents, decreases conflict escalation, decreases use of force and decreases illegal activity._x000a__x000a_Cost savings will occur with a wider coverage area and higher quality video.  Because this is a more robust system, more square footage of these buildings can be monitored, and higher quality video evidence is produced.  Risk liability will be reduced because of better monitoring of movement throughout these buildings and improved detection of suspicious activity and help ensure safety and security for all youth and staff.  High quality video is one of the best sources of evidence for liability claims._x000a__x000a_Leveraging a high quality video surveillance system provides significant operational and safety benefits. It enhances the detection of illegal or problematic behaviors that might otherwise go unnoticed, increases employee safety and productivity, and improves the monitoring of both officer and occupant conduct. Additionally, the presence of reliable video evidence can reduce the number of lawsuits and complaints, supporting a safer and more accountable environment."/>
        <s v="MCDOT was the lead applicant for a multijurisdictional application for the FY25 Safe Streets and Roads for All (SS4A) Implementation Grant, which will support implementation projects and provide supplemental planning funding for additional activities.  On December 23, 2025, Milwaukee County was informed that the County was selected for an award of $24,919,360.00 in Federal funding—the third-highest award amount in the nation.  This award will be used by the Milwaukee County Department of Transportation, and the five other municipalities involved with the request, to install layered safety countermeasures on ten Corridors of Concern to calm traffic speeds, improve vulnerable roadway user safety and reduce fatal and serious injury crashes. Work includes pedestrian infrastructure upgrades such as high-visibility crosswalks, leading pedestrian intervals, restricting right-turn-on-red, and sidewalk infill. It also includes intersection upgrades such as signal upgrades, daylighting, bump-outs, and select geometric realignments. Between 2018 and 2022, the County averaged 79 fatalities and 464 fatal or serious injury (KSI) crashes, with over half of KSI crashes on just 11% of the network. Projects align with FHWA’s Proven Safety Countermeasures and are expected to cut fatal and serious injury crashes by 26–50% and deliver substantial crash cost savings over the next 20 years. This project includes Planning and Demonstration Grant funds to conduct supplemental planning activities: a W. Lincoln Avenue safety study between S. 124th Street and S. 51st Street in West Allis (25 FSI and over 300 injury crashes in 2018–2022) and a “Road to Vision Zero” progress report through 2027 for the entirety of Milwaukee County."/>
        <s v="General vehicle and equipment replacement. Debt for equipment acquisitions will be included in the County's short-term debt issues for vehicles and attachments. The actual costs, including interest paid, will be charged to user departments which is a continuation of the County's practice adopted as part of the 2010 Budget.  This project includes vehicle and equipment replacement for all County departments with the exception of Transit and Airport which are funded differently. All vehicle and equipment replacement requests have been consolidated to one project to provide Fleet Management more control over replacement prioritization to keep departmental operating costs down. Replacement of all items on the attached document are necessary to sustain County wide operations without service level reductions. "/>
        <s v="Fleet Management has three underground fuel storage tanks. The diesel tank which has a capacity of 12,000 gallons was installed on March 30, 1985. The unleaded tank has a capacity of 15,000 gals was installed on January 1, 1990. The waste oil tank has a capacity of 2,000 gals was installed on September 28, 1990. All three tanks have Veeder-Root underground tank monitoring. The waste oil tank is made of steel, the other two are made of fiberglass. The useful life of all three tanks is 20 to 30 years. These three tanks are beyond their useful life. _x000a__x000a_Use of other retail fueling stations was reviewed, however, MCDOT staff determined the option to be too costly due to the much lower price of fuel that the County receives when purchasing. Additionally, commercial fueling stations in the area do not have sufficient capacity and room to support fueling of our vehicles and equipment. It's very common to pump 10,000 - 12,000 gallons of fuel per day during a snow event. Fueling at other Fleet fueling stations at the Airport or North Shop are not practical as they would be overwhelmed by fueling demand and are more than 20 minutes away from this location. _x000a__x000a_This project replaces the entire fuel system including the tanks, pumps, overhead canopy, leak detection system, and all underground plumbing. Underground storage tanks are subject to annual inspection and permitting with the State of Wisconsin. Potential leaks or failures of the existing system would result in removal from service by the State with no other practical options to fuel equipment at this location. The project replaces the aging system prior to failure to insure uninterrupted fueling supply for squad cars, highway maintenance vehicles, and other emergency equipment.  There have not been any tank leaks at this time. "/>
        <s v="The MCDOT Fleet Management administration building, garage and MCSO substation are currently heated by five 3 MBTU/hour hot water boilers. These boilers were installed in 2013 when the facility was removed from district steam service. Over the past 3 seasons, two of the boilers have exibited major failures related to flame quality. Approximately 6 months ago, $20,000 was spent to reseal combustion chambers on all five boilers due to seal failure. The diagnosis on the two failing boilers is that the burners are plugged and require replacement. The remaining three are in similar condition and will begin to exhibit the same symptoms within the next 12 months. The only way to address this problem is to replace all five burners at a cost of approximately $200,000 or replace all five boilers. Replacing all five boilers is the recommended option for reliable heating at this 24 hour emergency facility. "/>
        <s v="All original lifts which were installed in the 1980's at Milwaukee County Transit System (MCTS) are reaching the end of their useful life. To avoid failure, MCTS has been replacing lifts on an ongoing basis. MCTS is seeking to replace an additional 2 lifts at the FDL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Five new replacement lifts have been installed at the site, leaving the final six (included a wash lift) to be replaced over the next few years. This project would replace lifts 40w and 46e.  Number 40 is a lift for a bus wash bay and is different from a traditional lift. It is currently non operational. 46e is a standard lift that is still orginal to the 1980's. _x000a__x000a_Planned bus lifts replacements (for all sites) can be found in the PROGRAM PLACEHOLDER (FOR OUT-YEARS 2 - 5) - BUS LIFT REPLACEMENT PROGRAM project line in the 5-Year Capital Improvement Program. "/>
        <s v="All original lifts which were installed in the 1980's at Milwaukee County Transit System (MCTS) are reaching the end of their useful life. To avoid failure, MCTS has been replacing lifts on an ongoing basis. In 2026 MCTS is seeking to replace an additional 2 lifts at the Kinnickinnic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This request would replace lifts 6 and 7, leaving lift 3 for replacement in a future year, which would conclude bus lift replacements in the garage at KK. _x000a__x000a__x000a_Planned bus lifts replacements (for all sites) can be found in the PROGRAM PLACEHOLDER (FOR OUT-YEARS 2 - 5) - BUS LIFT REPLACEMENT PROGRAM project line in the 5-Year Capital Improvement Program. "/>
        <s v="Underground fuel tanks are passed the end of useful life and will potentially have issues passing regular inspections. Current tanks are single walled fiberglass - double walled is now required. Milwaukee County Transit System (MCTS) staff highly recommended replacement of the tanks, which are original to when the facility was built in the 1980's. The ability to fill and use these fuel tanks is critical to MCTS operations. Onsite fuel tanks allow MCTS to meet its service demands.  Additionally, as the majority of MCTS fleet utilizes diesel fuel, well maintained and properly operating fuel tanks is critical._x000a__x000a_To keep the tanks operatational, MCTS has had to invest tens of thousands of dollars of repairs to the tanks. Most recently in 2025, MCTS had to spend $32,685 across KK and FDL to relocate and replace sump pumps in the tanks to keep water out of the fuel. This also does not account for the increased cost in filters and other manpower required to keep the tanks monitored, maintained and in working order. This request has been made annually since 2023 and has now become a critical replacement. "/>
        <s v="All original lifts which were installed in the 1980's at Milwaukee County Transit System (MCTS) are reaching the end of their useful life. To avoid failure, MCTS has been replacing lifts on an ongoing basis. In 2026 MCTS is seeking to replace an additional 2 lifts at the Fleet Maintenance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There are 27 lifts located at the Fleet property. Seven have previously been replaced. This request would address lifts 19 and 40. Number 40 is a lift for a bus wash bay and is different from a traditional lift. It is non-operational at the moment due to ruptured underground lines. There are only two of these lifts at Fleet and they are both  currently out of commision. _x000a__x000a_Planned bus lifts replacements (for all sites) can be found in the PROGRAM PLACEHOLDER (FOR OUT-YEARS 2 - 5) - BUS LIFT REPLACEMENT PROGRAM project line in the 5-Year Capital Improvement Program. "/>
        <s v="Convert all lighting within the MCTS Fond du Lac property to LED to reduce energy consumption and improve lighting conditions. This includes the majority of indoor and outdoor space that has not already been addressed. Extensive study and design have already taken place. This project is for the purchase and installation of specified lighting. Updating these lights will create a safer, more secure setting for employees to work, as well as save on energy consumption will which also reduce operating costs. _x000a__x000a_MCTS staff has indicated estimated savings of tens of thousands of dollars per year. MCTS staff estimates the ROI would be just over 6 years and would save MCTS roughly $60k in annual operations and maintenance costs. "/>
        <s v="Convert all lighting within the MCTS Fleet Maintenance property to LED to reduce energy consumption and improve lighting conditions. This includes the majority of indoor and outdoor space that has not already been addressed. Extensive study and design have already taken place. This project is for the purchase and installation of specified lighting.  Updating these lights will create a safer, more secure setting for employees to work, as well as save on energy consumption will which also reduce operating costs. _x000a__x000a_MCTS staff has indicated thousands of dollars per year in estimated annual operating and maintenance cost savings MCTS staff has also indicated an ROI of less than 5 years and the annual energy and maintenance savings total over $100k."/>
        <s v="Convert all lighting within the MCTS admin building to LED to reduce energy consumption and improve lighting conditions. This includes the majority of indoor space that has not already been addressed. Extensive study and design have already taken place. This project is for the purchase and installation of specified lighting. Updating these lights will create a safer, more secure setting for employees to work, as well as save on energy consumption will which also reduce operating costs. _x000a__x000a_MCTS staff indicate this system would have an ROI in 9.6 years, saving MCTS thousands of dollars per year in operating and maintenance costs. "/>
        <s v="The roof on the  Fond du Lac (FDL) Maintenance Building (the garage) has reached end of life.  It is prone to leaking and due to the type of roof, it has also contributed to a significant bird problem at this facility. The roof is a ballasted roof covered in stone, which mimics the habitat for seagulls. Over the years, these types of roofs have been phased out at FDL due to that issue and the fact that they are all the original roofs from the 1980's. To avoid further leaks and issues, it is recommended that this roof be replaced to prevent leaks and other damage to the assets, staff and equipment in the building."/>
        <s v="The roofs on the Kinnickinnic (KK) Operating Building (the station) and the Maintenance Building (the garage) have reached end of life. Both are prone to leaking and the station in particular has required a high number of repairs over the last year. This facility houses over 200 vehicles and over 300 staff. Milwaukee County Transit System staff has indicated it is critical to have safe, durable roofing over the buildings to ensure assets and staff are safe. In the first 3 months of 2025, MCTS spent nearly $2,000 to repair the leaking roof at the KK garage facility. "/>
        <s v="The concrete at the Fleet Maintenance building is severely damaged. It is the original concrete from when the property was built. At the time of construction, there were issues with the fill beneath the property. Over the years the fill has continued to deteriorate which has caused water issues and small sinkholes. Due to the harsh climate, there has been noticeable heaving and crumbing of the concrete, curbs and asphalt. _x000a__x000a_This property is where all heavy maintenance and repairs of Milwaukee County Transit System (MCTS) buses are done. Without suitable concrete to drive on, it is not safe to drive the 13 ton vehicles around the property. Cracks and other issues can result in damage to the vehicles and present a tripping and safety hazard to the staff that use the facility and parking lots. _x000a__x000a_Fencing around the property will be replaced to improve the overall safety of the facility and to minimize threats to the assets and staff that are housed in that property.   This project will also update the parking lot to LED lighting to further enhance security and to reduce energy costs and consumption. A review of the water management and underground pipes that lead into the facilitiy, which have also been contributing to the water/fill issues. "/>
        <s v="Over the last several years, MCTS has been working very hard to enhance security. MCTS was one of the first transit agencies in the country to have operator barriers installed on its entire fleet. Since that time, MCTS has kept up with new enhancements to shields, and as the technology has improved, MCTS has made efforts to install bigger, better shields as they have come availible. As of 2026, there are now trusted vendors who are making full shields that will completley protect the operator. As of May 2026, MCTS has installed two prototype versions of the shield on MCTS buses. Preliminary feedback has been largely positive regarding the shields and ATU 998, the labor union which represents the operators, has also been supportive of installing the larger shields as well. _x000a__x000a_MCTS believes this is an important step in keeping its workforce safe, which is why this project is ranked so highly. While assaults on transit workers have been reduced over the last several years, MCTS believes this type of continued investment would virtually eliminate operator assaults on any vehicle with this type of shield installed because members of the public would no longer be able to reach around the barrier because it would be physcially impossible. This project represents a key investment in the safety and security of MCTS staff who are an essential part of moving Milwaukee County. "/>
        <s v="The current bus wash systems at both MCTS wash house facilities have been installed since 2013 and have reached the end of useful life. Wisconsin winters and excessive salt use on roads further contribute to the harsh conditions of the wash house, accelerating the need for replacement. _x000a__x000a_Over time, technology has been updated to make systems more effective and efficient. The system that is in place at both properties is no longer meeting the changing needs of the MCTS fleet. Taller buses due to battery packs, and larger side mirrors to increase visiablity have also contributed to issues with how effective the current bus washes are. The current configuration of brushes cannot effectively interact with the vehicle to clean the surface of the bus properly due to the changing shape and features of the buses. New models of bus washes have more features to adapt to different vehicle styles to ensure buses of all fleet types can be cleaned properly. _x000a__x000a_Not being able to clean the buses properly has several negative impacts. The most significant impact is the build up of salt on the vehicles which can cause corrosion and premature damage to the bus frame and other critical components. Another negative impact is the ability to effectively install and display advertising on the vehicles. Advertising revenue is an important part of MCTS' funding. Recently MCTS has been struggling to clean the buses enough to be able to install the wraps, as well as be able to clean all other exterior adds so that they can be properly showcased. Any threat to the advertising contracts could have a negative impact on revenue generated from the ads. Furthermore, bus cleanliness has a significant impact on public perseption. Clean buses appear to be safe and inviting and further enhance MCTS's reputation in the community - dirty buses create negative perception and can harm the MCTS image. "/>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Discretionary (CHID) is a maximum of $905,116 for eligible project costs."/>
        <s v="The sub-project addresses the immediate need to address safety deficiencies at two median openings along a County Trunk Highway (CTH), improving the overall safety of the Milwaukee County highway system. Federal funding from Wisconsin Department of Transportation (WISDOT) under the Highway Safety Improvement Program (HSIP) was approved for a total estimated cost of $1,393,331 where the Federal share is $1,249,498 and the County share is $143,833. "/>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Wisconsin Department of Transportation (WISDOT) under the Surface Transportation Program (STP) approved Federal funding for a total estimated cost of $12,550,000 where the Federal share is $10,040,000 and the County share is $2,510,000.  "/>
        <s v="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the design and right-of-way acquisition phases for the project for a total of $5,500,000 where 80% ($4,4000,000) is the Federal share and 20% ($1,100,000) is the County share. The construction phase for the project is a total of $25,500,000 of which $3,866,179 was approved where 80% ($3,092,943) is the Federal share and 20% ($773,236) is the County share.  The remaining construction phase funding of $16,533,821 will be approved by WisDOT in 2029 where 80% ($13,227,057) is the Federal Share and 20% ($3,306,764) is the County share. "/>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CHI) is a maximum of $1,580,867 for eligible project costs."/>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Supplemental (CHIS) is a maximum of $2,610,191 for eligible project costs where 90% ($2,349,172) is the State share and 10% ($261,019) is the County share."/>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Supplemental (CHIS) is a maximum of $2,587,497 for eligible project costs where 90% ($2,328,747) is the State share and 10% ($258,750) is the County share."/>
        <s v="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funding of $1,765,000 where 80% ($1,412,000) is the Federal share and 20% ($353,000) is the Milwaukee County share for the design and right-of-way acquisition phases for the project.  The construction phase funding of $9,300,000 for the project is impending approval in 2026 by WisDOT where 80% ($7,440,000) is the Federal Share and 20% ($1,860,000) is the Milwaukee County share."/>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CHI) is a maximum of $1,643,688 for eligible project costs. "/>
        <s v="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Federal funding for a total estimated cost of $9,330,500 where 80% ($7,464,400) is the Federal share and 20% ($1,866,100) is the Milwaukee County share.  "/>
        <s v="Many neighboring agencies operate on disparate radio systems with limited or no direct interconnectivity. This fragmentation impacts real-time coordination during joint operations. Milwaukee County municipal fire departments work with the City of Milwaukee's fire department regularly, but not having an interoperable conventional channel forces users to use an ISSI shared trunked talkgroup. If the ISSI gateway were to go down during a fire event, the fire departments would lose interoperable communications. _x000a__x000a_Existing interoperability channels in the 800 MHz band, where Milwaukee County's current conventional channels are located, do not have room for addtional channels. Which could lead to insufficient channel availibity during multiple concurrent incidents, particularly in urban or high-traffic areas where interoperability resources are strained. "/>
        <s v="The County's 911 Communications is responsible for the prompt response and delivery of emergency services to 911 callers, serving as the PSAP Milwaukee County; dispatching for the Sheriff’s Office and several other county departments, and transferring data received from EMS field providers to receiving hospitals to ensure optimal care is provided immediately upon patient entry to the emergency department._x000a_Dispatchers rely on data from numerous sources to make these quick, informed decisions. However, during peak call volumes or major incidents, managing this influx of information can become overwhelming. _x000a_"/>
        <s v="The Academy 911 Dispatch Center is the ONLY fully operational backup 911 center in Milwaukee County. The current equipment has been given an end of life and end of support. This backup dispatch center was opened up for the duration of COVID19 for continuity of operations, demonstrating its value to the residents of Milwaukee County. As dispatch consilidation (WI State Act 26) materializes, this backup location will become even more valuable as a Countywide resource. _x000a__x000a_This equipment is in need of urgent replacement due to the end of life and end of support. If this equipment is not replaced, the 911 Dispatch center will not be able to effectively answer 911 calls or perform dispatch operations as mandated by County ordinance, if there is an issue at the primary OEM 911 facility.  _x000a__x000a_Milwaukee County Ord. 91.09, provision of 9-1-1 emergency telecommunications service in the county as provided by s. 146.70, Wis. Stats. and chapter PSC 173 of the state Administrative Code. Section 146.70 "/>
        <s v="Station alerting is a critical component of fire dispatching within 911. Computer Aided Dispatch (CAD) based data will initiate station alerting calls for both dispatch and responding fire agencies. This will increase speed, efficiency, and situational awareness of 911 Fire Dispatch within Milwaukee County by instantly sending alerts from dispatch to first responders, improving response times. This system currently does not exist within Milwaukee County. This project will include both Station Alerting and ProPhoenix CAD for the system to operate as intended. _x000a__x000a_This system can be used with the existing CAD system but there would need to be some enhancement to incorporate other agencies that respond to fires. This system will work with any CAD system._x000a__x000a__x000a_"/>
        <s v="Milwaukee County's Radio System, WiPSN, does not currently have a conventional repeater system. If the system were to go into Failsoft, users of WiPSN would have extremely limited use of the radio system. If failsoft were to happen, WiPSN radio sites would become short-range conventional sites. With the addition of conventional repeaters, the coverage for short-range conventional can be expanded to reduce the impact on Public Safety departments. "/>
        <s v="Reliable communication is essential during emergencies, whether in response to natural disasters, infrastructure failures, or unexpected events. Milwaukee County’s WiPSN system depends on fixed towers and sites. Although these radio sites are well-maintained and secure, they are still susceptible to natural disasters, power outages, or equipment failures. _x000a_Without a mobile backup system, a major disruption to our radio network could lead to communication delays or failures during critical moments. This could impact emergency response, slow public safety efforts, and potentially put people at greater risk."/>
        <s v="Milwaukee County 911 Dispatch (MCOEM) uses a Computer Aided Dispatch (CAD) system for logging and dispatching calls for service. Due to ongoing performance issues with the current vendor, there is a strong desire to transition to a new system. In 2025, the Board requested an independent study to review the need for a countywide upgrade. The final report, supporting a collaborative CAD approach, is expected in June 2026. The City of Milwaukee has agreed to explore a shared CAD platform, creating operational and financial efficiencies._x000a__x000a_The County is the largest user of the current vendor, and its needs often exceed the vendor’s capacity to update or customize the product. Multiple times each year, software fixes are pushed out using an outdated version as the base, causing previously resolved issues to reappear. The vendor is no longer adequate for a user of the County’s size. A modern CAD system would support further consolidation of 911 services across the County, consistent with County Ordinance 91.09, PSC 173, and Section 146.70._x000a__x000a_MCOEM provides cellular 911 call‑taking for West Allis, West Milwaukee, Wauwatosa, South Milwaukee, Greenfield, Cudahy, Greendale, and occasionally other PSAPs. By screening redundant calls, overall volume decreases and staff workload is reduced. Dispatchers answer 911 calls and coordinate with the Medical Examiner, DOT Highway Division, Sheriff’s Office, park rangers, and district attorney investigators. Under the Medical College of Wisconsin, the EMS Division supports and oversees the County’s EMS system._x000a__x000a_County 911 Communications ensures prompt emergency response, serves as the County PSAP, dispatches for multiple departments, and transfers EMS field data to hospitals to support timely patient care. This work fulfills statutory obligations under County Ordinance Chapter 91. Replacing the current CAD will modernize operations and encourage additional PSAPs to collaborate and consolidate into a more efficient countywide system."/>
        <s v="Radio Encryption (Advanced Encryption Standard 256) is a software upgrade for radios that enables secure communication between users. This will disable the public from accessing medical and law enforcement information over radio frequencies during incidents.  _x000a__x000a_Milwaukee County's WiPSN radio system supports encryption on all frequencies, but only a fraction of radios have this capability. This upgrade would allow all users on WiPSN to prevent unauthorized access, by the public on easily purchased scanners, to this sensitive information. When critical information is heard over radio scanners, it allows law enforcement tactics to be leaked to offenders, and it also shares medical information that may be against HIPAA or harmful to a victim's family.  _x000a__x000a_This project will cover the implementation costs associated with the radio encryption software upgrade. Any increases in annual service and maintenance fees resulting from the upgrade will be absorbed with the Office of Emergency Management's operating budget._x000a__x000a_"/>
        <s v="Quote for $15,004619.70_x000a_The APX 6000 series of handheld radios is quickly becoming obsolete.  One version of the two versions of this radio has already been deemed to have reached its natural end-of-life, while technology upgrades are rapidly signaling the end-of-life for the second.  Currently, this is the most prevalent handheld radio model within the Milwaukee County user group.  At the time these were purchased, this radio version was among the more economical options, but newer technology offers better, more cost-effective solutions.  OEM intends to investigate the uses of handheld radios for each of the Milwaukee County user groups and design a capital project that most accurately aligns user needs with affordability and an appropriate number of features for replacement radios._x000a__x000a_ _x000a__x000a_This project meets the following Capital Project criteria for the 2027 budget consideration:_x000a__x000a_Core Service Asset- One of two versions of this radio is already beyond its service life, and the second is anticipated within the next couple of years.  Looking ahead, the replacement will deliver better technology, more accurate features for users, and a lower overall cost per unit.  Funding this project now will avoid the need for emergency replacement funds when the second-generation radio reaches the end of its life._x000a_Life-Safety Concerns- Handheld radios are the lifeline for all emergency services workers, and a critical communications tool for all other county users.  Recently, DAS Facilities workers have encountered communication issues in the depths of buildings that could pose a life-safety risk to their operations.  Replacement radios would provide features to minimize radio signal outages and leverage LTE (cellular/WiFi) communications for redundancy._x000a_Design Readiness- There is no design risk.  Radio replacement would be a straight radio unit purchase. _x000a_Binding Agreement- OEM is bound by agreement to provide handheld radios to all county users.  If 6000 series radios reach the end of their service life, an emergency purchase will be required for replacement._x000a_Infrastructure Efficiency- Designing a smart replacement of APX 6000 radios will allow for a more accurate and cost-efficient replacement process.  Leveraging technology and features within specific radios will provide greater communication at a lower cost per unit."/>
        <s v="4804_x000a_Motorola D-Series/TDMA Upgrade_x000a_ _x000a_Milwaukee County Office of Emergency Management, Radio Services, provides emergency land mobile radio services to local, state, and federal emergency services partners.  Originally established in 2013, the OASIS radio system began as a partnership between Milwaukee and Waukesha Counties to provide digital 800 MHz radio communications to users in both counties and was the first of its kind in southeastern Wisconsin.  In 2024, this radio system was partially upgraded to a hosted core system, in continued partnership with Motorola Solutions and Waukesha County, and renamed the Wisconsin Public Safety Network (WiPSN).  Over the years, some critical components of the service have been upgraded and replaced, but the underlying technology has largely remained the same.  Within the next 2 years, the City of Milwaukee, as well as Racine, Waukesha, and Ozaukee Counties, will have moved beyond our technology, creating a significant barrier to interoperable radio communications.  The D-Series Upgrade project will replace hardware and software at our radio broadcasting and tower sites to ensure our 90+ agencies have reliable, critical communications during emergency response. services._x000a_ _x000a_This project meets the following Capital Project criteria for the 2027 budget consideration:_x000a_Core Service Asset- emergency radio communications is a critical function for public safety responders who utilize the Milwaukee County WiPSN radio system.  Our radio system provides over 22 million individual communications messages per year to over 90 police and fire departments, emergency medical services, hospitals, corrections, and many other emergency responder stakeholders._x000a_Life-Safety Concern- This radio network directly supports ALL life-safety activity within Milwaukee County._x000a_Binding Agreement- OEM holds over 90 Intergovernmental Agreements to provide this service to its user group.  Changing technology across the communities surrounding Milwaukee County threatens emergency communication interoperability and thereby jeopardizes current IGAs with users._x000a_Leverage External Funding- There is an opportunity to partner with the user group to assist with the funding of this project.  Currently, each IGA holder contributes 20% of the system's annual cost, plus a contribution to a capital improvement fund that can be leveraged for this project.  IGA holders would need to be negotiated with for their portion of the upgrade._x000a_Infrastructure Efficiency-In 2025, radio system costs necessitated deferring maintenance for components on the system.  As of 2026, we have already had to replace several components that have begun to fail regularly.  Making this upgrade will significantly reduce deferred maintenance and provide adequate levels of radio services well into the future._x000a_ _x000a_Cost: $17,561,699"/>
        <s v="The “Marcus Center for the Performing Arts” (MCPA) was built with private funds in 1969 and deeded to County to be held in trust for the public for the preservation and enrichment of the performing arts. Under the terms of the 1954 Agreement, as amended, a predecessor to MCPA received an annual allocation of County financial support, as determined by County in its annual budget. _x000a__x000a_In connection with a public-private partnership targeting a $26.5 million renovation of the Center, County and a predecessor to MCPA entered into two Memoranda of Understanding for the operation, administration, and maintenance of the Center. Each Memoranda provided for County’s contribution of fixed and level funding through a series of five (5) year terms—$1.5 million for the years 1994 to 1998, and $1.6 million for the years 1999 to 2003. The purpose of County’s annual financial support was to bolster MCPA’s private fundraising efforts. On December 28, 2004, Marcus Center for the Performing Arts, Inc. was formed._x000a__x000a_Upon expiration of the second MOA in 2003, County’s funding for MCPA reverted to an annual allocation as determined by County in its annual budget until April 8, 2016, when County and MCPA entered into a contribution agreement (the “Contribution Agreement”), which was approved by the County Board in Resolution File No. 16-214. _x000a__x000a_In July 2018 the Milwaukee County Board and County Executive adopted Resolution 18-544 that reduced the 2026 capital support amount to reflect half of the incremental costs from the County advance refunding all outstanding tax-exempt debt associated with the MCPA. In August 2018, the County entered a Lease (“Lease”) with the MCPA, which was amended in 2018, 2022, and September 2025 (Adopted County Board File #25-467). _x000a__x000a_Pursuant to the updated agreement (from Adopted County Board File #25-467), the 2027 County contribution towards MCPA capital funding is $755,000 for 2027 and $800,000 for 2028._x000a_"/>
        <s v="This project will update the space located in CJF L01A and CJF L01M with a new layout. The Milwaukee County Sheriff’s Office Detention Services Bureau currently lacks a modern conference center. The Jail Administration Conference Room hosts meetings with Jail Command Staff, outside jurisdictions, and contracted vendors. Employee interviews, promotional interviews, and general informational meetings are also conducted in this space. It is often the first impression outside entities have when arriving at the Jail._x000a__x000a_The current meeting area lacks professional chairs, an audio system, a video presentation system, speakers for remote participants, adequate electrical outlets, and a presentation-style podium system. The conference table itself is antiquated. There is inadequate space designated for professional meetings within the Jail, and upgrading this area would be the most practical option to alleviate that issue._x000a__x000a_It is difficult to effectively disseminate information during meetings, whether conducted in person or in a hybrid format. The CRC completed a similar upgrade in recent years, and the MCSO is seeking to implement the same improvement._x000a__x000a_This project would include the installation and upgrade of new flooring (LVP), 18 rolling chairs, a new conference table, 40-foot acoustic wall panels, a large screen wall, two cameras for online meetings, a ceiling-mounted microphone, a podium with controls, table microphones, wireless nodes, multiple speakers (exact number to be determined), and two display monitors._x000a__x000a__x000a__x000a__x000a__x000a__x000a__x000a__x000a__x000a_. _x000a__x000a__x000a__x000a__x000a__x000a__x000a_"/>
        <s v="This capital project involves retrofitting existing cells and spaces within the Mental Health Unit (SNC #1), Housing Unit 4D recreation cell #3, and the 4A gym to create designated Safe Rooms. This project is a recommendation from the Creative Corrections, Correctional Management Review of the Milwaukee County Jail (October 2024), File #24-960._x000a__x000a_The Milwaukee County Jail, located at 949 N. 9th St., Milwaukee, WI 53233, is a detention facility operated by the Milwaukee County Sheriff’s Office. The facility houses both pre-trial occupants and sentenced individuals and provides a range of services designed to maintain order and support occupant well-being. The jail operates in accordance with regulations established by the Wisconsin Department of Corrections and follows applicable state statutes, including Wisconsin Statute 302.095, which governs the provision of items to occupants._x000a__x000a_The identified cells and spaces will be retrofitted to create secure Safe Rooms for occupants who are unable to maintain their personal safety. Modifications will include the installation or relocation of a floor drain, installation of protective padding covering the entire cell or designated space, and the installation of cameras for continuous monitoring. Additionally, two of the designated areas will require enclosure to prevent exposure to outside elements. (See Exhibits 2, 3, 7, 8, 10, and 14.)_x000a__x000a_This project will improve safety and security at the Milwaukee County Jail for both occupants and staff by providing a designated, controlled environment for individuals who are experiencing a mental health crisis or are at risk of self-harm. The creation of Safe Rooms will provide an appropriate space for occupants who are currently unable to ensure their own safety and will help prevent potential deaths in custody._x000a__x000a_In addition, this project is expected to result in cost savings by reducing the number of unscheduled hospital transports resulting from self-harm incidents or occupant-on-occupant assaults. Such transports typically require deputies and correctional officers to provide security escorts. Reducing these incidents will help minimize overtime expenditures and reduce the County’s exposure to potential litigation related to serious injuries or deaths in custody.  "/>
        <s v="This capital project will convert Special Medical Unit cells #1–3 into properly functioning negative pressure rooms._x000a__x000a_Opened in 1992, the Milwaukee County Jail (MCJ) is an eight-story facility located in downtown Milwaukee. Operated by the Milwaukee County Sheriff’s Office, MCJ houses both male and female occupants in separate housing units and has a maximum capacity of 960 individuals. The facility primarily serves as a pre-trial detention center, housing individuals awaiting trial as well as those who have been sentenced but are awaiting transfer to other correctional agencies. In addition, MCJ provides secure housing for individuals held on behalf of county, state, and federal law enforcement agencies._x000a__x000a_Due to the current building design, the facility only has three cells available to house occupants who must be isolated from others due to contagious illnesses. The existing cells are not venting properly. While air from the cells is exhausted outside of the building, the cells currently draw air from inside the building rather than circulating fresh air into the rooms as required for proper negative pressure isolation._x000a__x000a_This project will correct the ventilation system to create properly functioning negative pressure rooms, which will help prevent the spread of communicable diseases within the facility and support the recovery process for occupants who are ill._x000a__x000a_In addition, this project is expected to reduce unscheduled hospital transports for occupants whose medical conditions decline while in custody. These transports require deputies and correctional officers to provide security escorts. Reducing these transports will help minimize overtime expenditures, improve operational efficiency, and reduce the risk of serious medical events or potential deaths in custody."/>
        <s v="The Jail Records work area is in dire need of a remodel. The area has had the same desk workstations for over 20 years, which are deteriorating, falling apart and no longer functional. Ceiling tiles are missing and dilapidated due to previous flooding from the floor above that was never addressed.  The carpet has not been cleaned in years, nor has there been regularly scheduled carpet cleaning._x000a__x000a_The area is a 24/7 operation and requires staff to be able to work in a safe, healthy, and productive work environment. The current workstations do not provide an ergonomic space and some workstations do not provide a clear view of customers, attorneys, and LE partners who are standing at the public windows needing assistance._x000a__x000a_The updated work area will provide an ergonomic and clean workspace, which will ensure safety and efficiency allowing employees to work to their full potential without the worry of eye, back, neck, hip, and/or general body strain. This leads to healthy and pain-free workers who are present, engaged and productive.  The replacement of ceiling tiles, removal of the carpet and installation of rigid flooring will provide a work environment that is easier to clean and maintain, creating better indoor air quality due to less harbored allergens. This project will help MCSO fulfill its core services, with assisting citizens and employees of Milwaukee County, attorneys, and LE partners in an efficient, effective, and accurate manner.  The MCSO will be hosting the American Jail Association’s National Conference in 2026, which will include tours of the MCJ, to include the Jail Records area.  Allowing the jail records area to remain in its dilapidated condition will adversely reflect on the MCSO while in the national spotlight._x000a__x000a_This project will update and replace 21 workstations and 5+ offices. The workstation replacements include new panels with glass windows (for easy viewing of the public windows), height adjustable tables and desks, cabinets with drawers, ergonomic office chairs and all stations will be powered with power poles and duplex outlets, a mugshot camera, speakers each teller windowand replacement of ceiling tiles."/>
        <s v="In Resolution 22-432, the Board of Supervisors requested that the Office of the Sheriff study the restoration of in-person visitation at the Milwaukee County Jail/Criminal Justice Facility (CJF). Prior to 2002, the Milwaukee County Jail provided non-contact in-person visits for residents. Visitation areas were located in the center of the building, with each pod offering between two and five visiting booths. These booths allowed visitors to communicate with residents through security glass using intercom or telephone audio._x000a_In 2002, following an escape in the area, a security study recommended video calling as a method to enhance safety. As video and teleconferencing technologies advanced, the Milwaukee County Sheriff’s Office (MCSO) shifted focus to video visitation to increase access for families unable to visit in person. Video visitation was first implemented in 2004, ending in-person visits and closing the public-facing areas of the CJF. A video-visitation area on the ground floor allowed families without reliable internet or technology access to visit using County-supplied stations and vendor support. Under this system, the public could either visit the CJF to video call a resident or remotely video call from anywhere in the world for a fee._x000a_Returning to non-contact in-person visitation is now being explored to improve relationships between residents and their families, and to support mental health. Visitation has been shown to reduce stress and anxiety, improve mental and physical health, increase motivation and hope, reduce recidivism, and strengthen family bonds. Visits alleviate feelings of isolation and provide residents with a sense of connection to the outside world._x000a__x000a_Research underscores the positive impact of visitation: a 2008 study of 7,000 people released from state prisons in Florida found that each additional visit during incarceration reduced the odds of two-year recidivism by 3.8 percent. Similar findings in Minnesota showed that receiving one visit per month lowered the risk of reincarceration by 0.9 percent, while each unique visitor reduced the risk of re-conviction by 3 percent. Overall, people who received visits had 13 percent lower felony re-convictions and 25 percent fewer revocations for technical violations of parole compared to those who did not receive visits (Research Roundup: The Positive Impacts of Family Contact for Incarcerated People and Their Families, Leah Wang, December 21, 2021)."/>
        <s v="Monitoring the lakefront and parks by integrating the latest security technology and managing onsite surveillance from a remote-control center can significantly reduce crime and property damage. Currently, there is no camera system installed along Milwaukee County’s lakefronts._x000a__x000a_By proactively monitoring live security cameras in real time—mounted on light poles, traffic poles, rooftops, and other locations across commercial and government facilities—the Milwaukee County Sheriff’s Office (MCSO) can respond more quickly to incidents. Historically, the lakefront accounts for 40–50% of all park-related crime incidents, and the primary reason people cite for not visiting the lakefront is a lack of safety. Cameras can deter criminal activity, assist in apprehending offenders, and reduce costly investigations, court time, and property damage from vandalism._x000a__x000a_We estimate that installing cameras could reduce crime incidents by approximately 50%. Where cameras have already been deployed, they have effectively deterred crime and supported successful convictions._x000a__x000a_The goal is to install cameras along the lakefront from Lake Park to Veteran’s Park, including Oak Leaf Trail, (where several sexual assaults have been reported)._x000a__x000a_MCSO anticipates that this system will enable faster response times, higher suspect apprehension rates with supporting video evidence, improved law enforcement visibility and transparency, and reduced life safety risks associated with crimes occurring at the lakefront. "/>
        <s v="The Community Reintegration Center (CRC) previously provided non-business hour perimeter security, door security, and motion detection monitoring for the Training Academy. In late 2017, the CRC was no longer able to provide this service due to staffing limitations and outdated equipment. The Training Academy houses highly sensitive law enforcement equipment, mandated state certification records, target ranges, ammunition, SWAT gear, uniforms, classrooms, a computer lab, and other valuable assets. Loss or destruction of these items would be extremely costly to the Milwaukee County Sheriff’s Office (MCSO). This project was requested since 2019._x000a__x000a_Ensuring 24/7 security monitoring is essential. Security measures—including security glass, doors, motion detectors, and cameras—along with active monitoring, are necessary to safeguard the Training Academy. This project addresses a life safety issue caused by inadequate security. Employing a sworn deputy for 24/7 coverage would cost approximately $696,205.00 annually, based on an overtime rate of $69.93, three shifts totaling 2,920 hours per year, plus benefits._x000a__x000a_Currently, the Training Academy has door and motion detection monitoring. However, without cameras, alarms require staff or patrol deputies to respond in person, sometimes involving multiple personnel. Alarms occur frequently enough that this is inefficient. Installing cameras would allow staff to immediately verify whether an alarm indicates a real security issue, protecting the Academy’s assets and providing video evidence to assist investigations._x000a__x000a_Additionally, a locking secure lobby during business hours would enhance safety for staff, visitors, and trainees. While no serious incidents have occurred at the Academy, other law enforcement facilities have experienced attacks, and a single incident could result in serious injury. Many staff, visitors, and trainees are not sworn officers and cannot defend themselves. Bullet-resistant glass and a lockable lobby are key to ensuring safety. For context, there was an incident at MPD in 2022. The Training Academy’s inventory value is approximately $3.5 million, with the 2026 Inventory Value list attached as supporting documentation."/>
        <s v="The Training Academy was constructed in 2002, and several of its building systems will be beyond the end of their useful life by 2026. The VFA report currently lists the HVAC system as being in fair condition with renewal action needed in 2026. This project would redesign the facility’s HVAC system to ensure it meets current building best practices for heating and cooling. The redesign will include a comprehensive study and the installation of multi-zoned ductwork to improve efficiency and temperature control throughout the building._x000a__x000a_Existing condensing units, air handling units, and the cooled condensing unit will be demolished and replaced with new, energy-efficient equipment. The HVAC replacement project was originally requested in 2017, with cost updates completed in 2025. The previously proposed make-up air handling project has also been incorporated into this project._x000a__x000a_The 2021 VFA Asset Detail Report identified these systems as requiring renewal action. Between 2019 and 2022, emergency HVAC repairs totaled more than $50,000. From 2023 to 2024, emergency repairs totaled an additional $25,000, averaging approximately $12,500 per year. Proactive replacement before system failure is preferred to ensure continuity of operations and allow for planned construction scheduling._x000a__x000a_Currently, the building experiences significant temperature control issues, remaining excessively cold in the winter (often not exceeding 66°F) and excessively hot in the summer. Condensers typically have a useful life of approximately 15 years, and the existing units have already exceeded that timeframe. The Capital Improvement Charter recommended planning and design in 2024, with implementation in 2026. However, this project was not approved in 2024, continuing the cycle of deferred maintenance and increasing the risk of system failure."/>
        <s v="When vehicles must be stopped immediately to protect public safety, a vehicle barrier system provides an effective and reliable solution. These sturdy, modular barriers are capable of stopping a truck weighing up to 7.5 tons while remaining lightweight enough to be deployed and dismantled by a single person. This system would provide a rapid and effective response during emergencies, including natural disasters, terrorist threats, and other high-risk situations. Recent events demonstrate the need for this type of protective infrastructure. The tragic Waukesha Christmas Parade incident in November 2021 highlighted how vehicle barriers may help prevent loss of life at large public gatherings. Another example occurred during a recent fatal crash on northbound I-94 at Drexel following a Presidential motorcade. Staffing levels were already low, and deputies were required to maintain traffic posts during the investigation. Deployable vehicle barriers could have been used to close the northbound freeway lanes, allowing the death investigation to proceed more efficiently while reducing the number of deputies needed for traffic control. Instead of assigning three to four deputies to traffic posts, the barrier system could allow one deputy to monitor the closure while others focus on investigative duties._x000a__x000a_Large-scale public events also require roadway closures to ensure visitor safety. Events such as the July 3rd and Big Bang fireworks require the closure of Lincoln Memorial Drive (LMD) in both directions, and a vehicle barrier system would provide an additional layer of safety while reducing staffing needs. These barriers would also enhance safety during Opening Day of Summerfest and other large fireworks displays along the lakefront. The recent increase in reckless driving incidents and breaches of parade routes has heightened concerns for law enforcement. The Milwaukee County Sheriff’s Office (MCSO) provides route security for numerous walks, runs, marathons, and triathlons along Lincoln Memorial Drive, where preventing vehicles from entering event routes is critical to operational safety. Currently, MCSO relies on plastic cones, flares, mobile barricades, and squad vehicles to maintain closures, but these tools serve primarily as visual deterrents and may not stop a determined, reckless, impaired, or confused driver. Deployable vehicle barriers would provide a physical protective measure capable of stopping vehicles and significantly improving safety for both the public and law enforcement personnel."/>
        <s v="This project provides the Milwaukee County Sheriff’s Office (MCSO) with three portable camera towers (one tower was previously funded through a 2023 JAG grant). These camera towers are built on trailer bases, allowing for flexible and portable deployment throughout Milwaukee County to support investigations and traffic mitigation efforts. The towers are wirelessly connected to the internet and allow for real-time monitoring as well as recorded footage that can be reviewed later for investigative purposes. Because they are portable, the cameras can be deployed to areas without permanently installed surveillance, including locations experiencing increased criminal activity such as vehicle thefts from parking lots, damage to County property, and areas with elevated levels of violent crime. They can also be placed in high-traffic areas to help identify and deter reckless driving. Proactive hotspot policing using these systems allows law enforcement to focus resources in areas experiencing specific issues while avoiding over-policing of other areas. The MCSO has previously solved multiple crimes with the assistance of video evidence, including sexual assaults, thefts, violent crimes, and homicides. The current MCSO portable camera systems are more than 10 years old and are outdated, limiting their effectiveness and reliability."/>
        <s v="Law Enforcement Officers, including Deputy Sheriffs, are required by Wis. Stats. §165.85(4) and Wis. Admin. Code §LES 5.01(3) and Ch. LES 6 to complete a minimum of four (4) hours of vehicle pursuit training biennially based on model standards established by the Law Enforcement Standards Board (LESB). This capital project has been requested since 2023._x000a__x000a_There are currently two driving tracks within Milwaukee County available to complete the required training. One is the Milwaukee Mile, owned and operated by the Wisconsin State Fair, and the other is located at Milwaukee Area Technical College (MATC). The Milwaukee Mile was used in the past but has become cost prohibitive due to increased rental rates. The MATC track has limited time available for rental, and many law enforcement agencies compete for the available time._x000a__x000a_The Milwaukee County Sheriff’s Office (MCSO) requires approximately 50 training sessions to comply with the required training standards. The proposed driving track would be a circular-style track totaling approximately 1,500 feet in length, with an overall width of 12 feet at non-designated locations. The design would include two straight portions of 500 feet with 40-foot widths, along with four corners or turns that are 50 feet long with a 25-foot width._x000a__x000a__x000a_"/>
        <s v="The parking lot at the Training Academy is in poor condition and requires a complete replacement. Planning and design appropriations totaling $171,527 were included in the 2020 Adopted Capital Budget and have been completed (WO020001 – Training Academy and Parking Lot Replacement). This is the sixth consecutive year construction has been requested since the design was approved in 2020. The parking lot is well beyond routine maintenance and repair: the surface is uneven, potholes are expanding and increasingly difficult to patch, and the number of cracks continues to grow, making sealing less effective._x000a__x000a_The Training Academy was built in 2002, and the parking lot has never been fully replaced, making it 24 years old. Maintenance has become increasingly cost-prohibitive and less feasible. The Milwaukee County Highway Maintenance Department attempted repairs in 2014 and 2023, but these efforts were not permanent. Each year, over 500 Milwaukee County Sheriff’s Office (MCSO) staff members attend in-service training at the academy. In addition, deputies, correctional and public safety officers, other law enforcement agencies that rent the firing range or training facilities, classroom renters, and visitors all use this parking lot. As the lot continues to degrade, the risk of vehicle damage and bodily harm increases._x000a__x000a_To better manage and monitor the overall parking lot project, an administrative appropriation transfer will be processed by the Office of the Comptroller and the Office of Strategy, Budget, and Performance to combine and align the existing project budget (WO020001) with capital project WR021201 – Training Academy and Parking Lot Replacement."/>
        <s v="This project replaces end-of-life surveillance cameras to improve visual coverage, enhance safety, and reduce risk liability within the Milwaukee County Jail (MCJ), Courthouse and surrounding perimeters. The project will replace approximately 100 cameras, including installation costs and necessary storage to accommodate a 90-day retention period. The current system began replacement under the 2015 capital project WO44701 – CCFC Camera System Phase 1._x000a_                                                                                                                                                                                                 This project supports the Milwaukee County Sheriff’s Office (MCSO) mission of ensuring public safety within the MCJ and Courthouse.. A more robust camera system allows MCSO to better monitor these environments and respond to incidents more efficiently. Enhanced monitoring decreases response times, reduces conflict escalation, lowers the use of force, and minimizes illegal activity. Cost savings will occur through expanded coverage and higher-quality video.                                                                             _x000a__x000a_The upgraded system will monitor more square footage of these facilities and produce higher-quality video evidence. Risk liability will be reduced due to improved detection of suspicious or criminal activity and better monitoring of movement throughout the buildings. High-quality video serves as one of the best sources of evidence for criminal prosecution and liability claims.                                                                                                                                                                                                                                                                                                                                                                                         Leveraging a high-quality video surveillance system will result in: Detection of illegal or problematic behavior that might otherwise go unseen or unrecorded, increased employee safety and productivity, improved monitoring of officer conduct improved monitoring of occupant conduct, reduced number of lawsuits and complaints, reduced County liability and improved public safety.                         The surveillance and camera systems included in this project are not part of the cost and scope of the existing capital project WY062508 – Courthouse Complex Security Technology, which generally covers public spaces and exterior areas of the Courthouse complex rather than interior department locations. _x000a_                                                                                                                                                               _x000a_Surveillance cameras are critical to ensure staff accountability, provide valuable evidence, and are crucial to mitigate county risk. Some of the older cameras go down quite frequently and replacing them will ensure evidence can be reliably captured and will significantly improve camera quality. With the old camera, it is very difficult to make out a face. Newer cameras improve the quality of the camera views and will make it easier to positively identify individuals. "/>
        <s v="This project combines ceiling finishes, painting, lighting, and partition walls into a single interior upgrades project. The Architecture &amp; Engineering team is preparing the project charter in 2025 to consolidate these components. Ceiling replacement was previously addressed in Project Charter #TBD-407943; please refer to that charter for details on ceiling finishes. According to the 2021 VFA report, renewal or replacement is needed for acoustical panels and tile systems, wood-stained surfaces, and wallboard.This project has been requested since 2024._x000a__x000a_Replacement of folding wall partitions is also included in the VFA report, with work starting in 2026. There are four folding wall partitions, including one in the lecture hall that divides the 110-seat stadium into two 55-seat rooms. This partition is unrepairable because replacement parts for the locks—which use a pressure floor plate to secure the panels—are no longer available. The non-functional locks cause the wall to pull apart or shift, creating a safety hazard if someone leans on it. Additionally, the malfunctioning locks interfere with the operation of the fire exit door, creating a potential fire escape hazard. For these reasons, this partition should not be used, which reduces the available training space and limits the amount of training that can be accommodated._x000a__x000a_The project charter for painting was completed in 2024. Existing paint is old, worn, and deteriorating, creating an unprofessional appearance for the facility. Continued delay in repainting allows further deterioration, compounding the problem._x000a__x000a_Lastly, the grant-funded ARPA Lighting Jobs Program (WY062506) replaced most light fixtures with LED, but several rooms were not updated. These rooms—including storage areas, closets, the shoot house, laundry, and mock cells—should be updated to LED lighting as part of this project."/>
        <s v="This project would add an additional layer of security between scheduled inspections. The Department of Corrections (DOC) mandates inspections every 60 minutes, while the Milwaukee County Sheriff’s Office (MCSO) requires inspections every 30 minutes. Both DOC and MCSO further require checks at irregular intervals of 15 minutes or less for occupants identified as suicidal. This project would help ensure occupants’ safety and well-being between these required inspections, particularly for vulnerable occupants who require more frequent monitoring._x000a__x000a_Ensuring the health and safety of individuals in our custody is one of our core responsibilities. Many occupants entering the facility present with significant health challenges, including mental health conditions, substance withdrawal, or other physical health concerns that require close observation and care. While safeguards such as mental health screenings, physical health assessments, and routine and irregular safety checks are in place, there are still periods between inspections when a medical emergency could occur. This capital project would provide continuous 24-hour monitoring of an occupant’s vital signs, including heart rate and respiratory rate. If a significant change is detected, the system would immediately alert medical staff and trigger a faster response. In these situations, rapid intervention is critical to protecting the occupant’s health and ensuring timely medical care.                                                                                                                                                                                         Life detection sensors provide continuous monitoring of vital movement and respiration, allowing staff to respond immediately to medical distress, overdoses, suicide attempts, or other life-threatening events. Early intervention can significantly reduce deaths in custody and serious medical emergencies. The technology also helps reduce liability exposure and potential litigation costs associated with in-custody deaths or medical incidents by demonstrating proactive measures to ensure occupant safety._x000a__x000a_Additionally, early detection of medical issues may reduce overtime costs related to emergency responses, hospital transports, and extended staffing needs. While the sensors do not replace required safety checks, they enhance monitoring in high-risk areas and help staff prioritize responses. Although life detection sensors require an upfront investment, the potential savings from avoided litigation, reduced medical emergencies, and improved risk management can outweigh the initial cost while improving occupant safety.                                                   30-35 sensors will be installed in the Mental Health area and the Special Medical Unit. The mental health unit has a total of 19 cells. The special medical unit has a total of 11 cells. "/>
        <s v="This capital project involves rewiring the existing cell lighting system so that lighting controls are relocated to the officers’ workstation using current technology. This upgrade is recommended in the Creative Corrections – Correctional Management Review of the Milwaukee County Jail (October 2024), File #24-960, and is also a recommendation of the Department of Corrections State Jail Inspector._x000a__x000a_Opened in 1992, the Milwaukee County Jail (MCJ) is an eight-story facility located in downtown Milwaukee. Operated by the Milwaukee County Sheriff’s Office, MCJ houses both male and female occupants in separate housing units and has a maximum capacity of 960 individuals. The facility primarily serves as a pre-trial detention center, housing individuals awaiting trial as well as those who have been sentenced but are awaiting transfer to other correctional agencies. In addition, MCJ provides secure housing for individuals held on behalf of county, state, and federal law enforcement agencies._x000a__x000a_Currently, occupants control the lighting in their assigned cells, which limits staff’s ability to maintain clear and consistent visual observation of occupants. Occupants have also tampered with the lighting fixtures by inserting metal objects into the fixtures, causing circuit breaker disruptions and resulting in repeated maintenance service calls. This tampering creates a significant safety concern, as interference with electrical fixtures can result in electrical hazards, including the risk of electrocution._x000a_"/>
        <s v="Title II of the Americans with Disabilities Act (ADA), which applies to state and local governments, prohibits discrimination on the basis of disability in all facilities, programs and services provided by a municipality. The Parks Department seeks to perform an ADA Existing Facility and Site Access Audit as the first step in determining how to best address deficiencies by documenting what deficiencies/barriers to access exist. Information acquired from the audit will then be used to develop an ADA Transition Plan, which is a phased plan to address removal of barriers as well as provide guidance on scoping of future projects and standards. This project will address completion of an audit pursuant to US Dept of Justice Title II regulation 35.105 by documenting compliance to the most recent version of the ADA Guidelines. Deficiencies will be documented through a series of detailed checklists, photographs, measurements and notes to complete the audit and assemble into a final report. The project will include a GIS component so that the data can be accessed through GIS and merged into Cityworks. The project will also include completion of both the Audit and the Transition Plan."/>
        <s v="A 2015 long-range concept plan for the parking lot and greater McKinley Marina area identified several areas to be rebuilt in a phased strategy over several years. This approach means work can be done without significantly affecting marina operations or the other sections of the parking lot. In 2018, funding was appropriated for Phase 1 construction. In 2020 funding for Phase 2 design was appropriated. In 2022 and 2024, construction funding was provided and completed for Phase 2. To complete the comprehensive rehabilitation of the lots, Phase 3 planning and design is needed. This final phase will addresses improvements to internal circulation focus on the area nearest to Lincoln Memorial Drive. Improvements will include lighting and stormwater management.  Plans will also include methods to improve nearshore water quality utilizing green infrastructure and storm water best management practices.  "/>
        <s v="The Department of Administrative Services, Architecture and Engineering Division performs pavement ratings for County parking lots which includes the evaluation of traffic volume, condition of pavement, overall riding comfort, and drainage conditions. Cool Waters is one of the County's premiere aquatic facilities and services the entire County. The asphalt condition assessment rating for both the Greenfield (Cool Waters) Overflow Parking Lot as well as the abutting service yard were rated 18 and 14 respectively in 2024, indicating the need for immediate reconstruction, including related stormwater management, lighting, and ancillary elements. _x000a_ _x000a_Pavement Rating Index: _x000a_80 - 100 =  Excellent_x000a_70 - 80   =  Very good_x000a_50 - 70   =  Good_x000a_30 - 50   =  Fair_x000a_20 - 30   = Poor_x000a_10 - 20   = Very Poor_x000a_  0 - 10   =  Failed"/>
        <s v="The tennis courts at Brown Deer Park are in need of replacement and reprogramming. The existing tennis courts are currently unplayable and have been closed to the public due to safety concerns. The Department of Administrative Services, Architecture and Engineering Division rated the pavement on the tennis courts at Brown Deer Park a 22 (out of 100) in 2018. While the adjacent parking area was improved in 2022, the tennis courts are in poor condition. This project will replace the tennis courts with four dedicated pickleball and two tennis courts which can also be used for two pickleball courts._x000a__x000a_Additional components of the project include new LED lighting around the courts, nets, windscreens, fencing, seating, and dual striping on the tennis courts to accommodate six total pickleball courts. Due to a lack of storage on the vicinity, portions of the tennis court are currently used for material and equipment storage by Parks operations. The project includes a new storage shed to meet site storage needs. _x000a_ _x000a_Pavement Rating Index: _x000a_80 - 100 =  Excellent_x000a_70 - 80   =  Very good_x000a_50 - 70   =  Good_x000a_30 - 50   =  Fair_x000a_20 - 30   = Poor_x000a_10 - 20   = Very Poor_x000a_  0 - 10   =  Failed"/>
        <s v="The playground at Jacobus Park is a Class 1 playground and is one of the oldest playgrounds in the Milwaukee County Parks system, having been installed in 1997. Based on age and condition this playground is a high priority for playground replacement within the Milwaukee County Parks System (with a new Class 1 playground).  Milwaukee County Parks owns 111 playgrounds that have been averaging a useful life of approximately 23 years. Jacobus Park playground will have been installed 30 years ago in 2027. In order to keep pace with the rate at which facilities are aging out, Parks has set a goal of replacing 6 playgrounds per year and updating sites with exciting, up-to-date, accessible playgrounds that meet current safety standards and guidelines. Design of the playground will include an area for water spray toys, for summer heat relief."/>
        <s v="The playground at Zablocki Park is a Class 2 playground and is one of the oldest playgrounds in the Milwaukee County Parks system, having been installed in 1999. Based on age and condition this playground is a high priority for playground replacement within the Milwaukee County Parks System (with a new Class 2 playground).  Milwaukee County Parks owns 111 playgrounds that have been averaging a useful life of approximately 23 years. Zablocki playground will have been installed 28 years ago in 2027. In order to keep pace with the rate at which facilities are aging out, Parks has set a goal of replacing 6 playgrounds per year and updating sites with exciting, up-to-date, accessible playgrounds that meet current safety standards and guidelines. "/>
        <s v="The main roadway in Grant Park is one of the poorest rated roadways in the park system, last rated 28/100, nearing a completely failed condition. In addition to everyday challenges this creates for users and staff, the road condition also makes maintenance tasks such as snowplowing and managing drainage systems very challenging. Parks staff indicates users have stopped driving in the correct travel lanes in order to avoid damaged sections of road, causing hazardous conditions. During the planning phase of this project Parks will also evaluate the parking area off the main road that formerly supported a picnic area within the park that has now been lost to erosion, and consider long-term need, sustainability, and coastline management guidelines. As is Parks practice, best management practices for storm water management and pavement reduction will be explored to the greatest extent possible.                               _x000a_                                                                                                                                                                                                                                                   Pavement Condition Index: _x000a_80 - 100 = Excellent_x000a_70 - 80   =  Very good_x000a_50 - 70   =  Good_x000a_30 - 50   =  Poor                                                                                                                                                                                               20 - 30   =  Poor_x000a_10 - 20   =  Very Poor_x000a_  0 - 10   =  Failed"/>
        <s v="The Parks Department has over 400 buildings throughout the County, and roofing systems consist of a variety of type, condition, and age. In order to address a category of roofs at one time for efficiency in this deferred maintenance category, specific buildings in the south region of Milwaukee County have been prioritized for replacements due to their condition. These buildings include South Shore Pavilion, McCarty Pavilion/Pool Building, Zablocki Pavilion, Mitchell Pavilion, Sheridan Poolhouse, Scout Lake Pavilion, Grant Picnic Shelter - Area 5, Park Maintenance, Humboldt Service, Hales Corners Service. These facilities represent a mix of revenue-generating sites, high-use recreational amenities, and essential operational hubs where failing roofing systems pose risks of service disruptions and increased long-term repair costs, making timely replacement critical."/>
        <s v="There are two basketball courts and three tennis courts at LaFollette Park that have fallen into disrepair. As of the most recent inspection in 2024, the basketball courts had a pavement rating of 49/100, while the tennis courts were rated at 30/100. Currently, the basketball courts are situated within a triangular section of pavement, a configuration that creates potential conflicts between vehicular traffic and court use. This project proposes the reconstruction of the courts by relocating them into a single, fenced area designated for both basketball and racquet sports. The plan also includes the creation of a new parking lot, the reconstruction of adjacent pathways, and a reduction in overall pavement to reflect only what is necessary for the pavilion and courts. Areas of unnecessary pavement will be converted to green space. All pathways will be reconstructed to meet ADA standards. The project will also include fencing, bleachers, benches, court amenities, parking lot lighting and other site furnishings as appropriate based on site conditions and operational needs. Public engagement efforts are planned to gather community input on court preferences._x000a__x000a_Pavement Rating Index: _x000a_80 - 100 =  Excellent_x000a_70 - 80   =  Very good_x000a_50 - 70   =  Good_x000a_30 - 50   =  Fair_x000a_20 - 30   = Poor_x000a_10 - 20   =  Very Poor_x000a_  0 - 10   =  Failed"/>
        <s v="The Department of Administrative Services - Facilities Management Division, performs pavement ratings for County parking lots including evaluation of traffic volume, condition of pavement, overall riding comfort and drainage conditions. The asphalt condition assessment rating in 2024 for the Center Marina Parking lot was a 18/100 which indicates an extremely poor condition. There are 276 slips in Center Marina that use the Center Marina slip parking area. The Marina side of the lot has 243 spots currently. The north side of lot is divided, and provides 80 spots for public parking. During marina season, the slip tenants have gated access to enter and exit the parking lot, and therefore new gate control equipment will be needed to match the Phase 2 McKinley North lot. South Marina Parking lot gate access will also need to be upgraded so that all 3 parking lot access systems are the same. The project will reconstruct the pavement, wayfinding signage, monument signage, storm sewer, parking lot lighting system, and evaluate replacement/relocation of the comfort station within the lot. Project design is anticipated to include accommodation of complimentary uses to maximize utilization. Storm water best management practices and green infrastructure will be included to the extent site conditions and operational capacity warrants. Replacement of utilities such as sanitary sewers, water mains, storm sewers, and lighting, and fiber/communications services shall be coordinated with this project. Due to the size of the parking lot, it is likely that there will be a north and south phase of construction work, in order to assure marina slip users have appropriate access to parking. Separate sub-projects will be created for a NORTH (WP079602) phase and a SOUTH (WP079603) phase if needed._x000a__x000a_Pavement Condition Index:_x000a_80 - 100 =  Excellent_x000a_70 - 80   =  Very good_x000a_50 - 70   =  Good_x000a_30 - 50   =  Poor_x000a_20 - 30   =  Fair                                                                                                                                                                                                                                                                                                                                                                                                                                                                                                           10 - 20   =  Very Poor_x000a_  0 - 10   =  Failed"/>
        <s v="The playground at Kops Park is a Class 3 playground and is one of the oldest playgrounds in the Milwaukee County Parks system, having been installed in 1999. Based on age and condition this playground is a high priority for playground replacement within the Milwaukee County Parks System.  Milwaukee County Parks owns 111 playgrounds that have been averaging a useful life of approximately 23 years. Kops Park Playground will have been installed 28 years ago in 2027. In order to keep pace with the rate at which  facilities are aging out, Parks has set a goal of replacing 6 playgrounds per year and updating sites with exciting, up-to-date, accessible playgrounds that meet current safety standards and guidelines. Due to the proximity between the playground and the wading pool, playground plans would also include implementation of a sprayground feature at the playground to replace the pool, in accordance with the 2025 Aquatic Study recommendations."/>
        <s v="The playground at the KK Sports park site is a Class 3 playground and is one of the oldest playgrounds in the Milwaukee County Parks system, having been installed in 2000. Based on age and condition this playground is a high priority for playground replacement within the Milwaukee County Parks System (with a new Class 3 playground).  Milwaukee County Parks owns 111 playgrounds that have been averaging a useful life of approximately 23 years. The playground at KK sports Center will have been installed 27 years ago in 2027. In order to keep pace with the rate at which facilities are aging out, Parks has set a goal of replacing 6 playgrounds per year and updating sites with exciting, up-to-date, accessible playgrounds that meet current safety standards and guidelines. "/>
        <s v="Milwaukee County Parks completed a Northwest Side Trail Connections Plan in 2023, which serves as a focused addendum to the current Trails Network Plan. Through comprehensive public outreach, collaborations with invested stakeholders, and grant funding, this plan has yielded a list of recommended implementation strategies and projects to increase trail access in the northwest region of Milwaukee County. The Little Menomonee River Trail Extension is one such project, which provides connections between the soon-to-be built section of the Oak Leaf Trail in Kohl Park, Lichter Park, and Little Menomonee River Parkway. As a part of the design phase of work, site analysis will be conducted to evaluate the potential challenges with floodplain, wetlands, soil contamination, and major transportation arteries. Through creation of a full set of construction documents, this project will be advanced to a shovel-ready status. Additionally, approval of this capital request acknowledges, confirms, and aligns with County Ordinance 47.08, which addresses the protection of natural areas when considering new built infrastructure."/>
        <s v="Milwaukee County has concrete stairways and hardscape throughout the County Parks system that are in poor condition and have deteriorated due to age, weather, salting, erosion, and ground movement. Stairways have a higher fall risk than most flat pavement, and stairs in poor condition can create a public safety hazard. This project highlights the prioritized concrete stairways across the County, including the main stairs at Caesar Park leading to the Milwaukee River access, the Lake Park grand staircase, and stairs througout Pulaski Milwaukee Park leading to the Kinnickinnic River walking paths and recreational amenities. The scope of work includes an engineering evaluation of the concrete stairway conditions at Caesar, Lake and Pulaski Milwaukee Parks, and complete design solutions to safely rehabilitate and/or replace these deteriorated stairways."/>
        <s v="The bluffs in Sheridan Park, located along South Sheridan Drive between East Munkwitz Avenue and East Pulaski Avenue and between East Allerton Avenue and East Armour Avenue, have been identified as areas of significant coastal risk. The bluffs within this area are steep, unstable, and exhibit high bluff crest recession rates that have resulted in unsafe bluff conditions and increasing encroachment toward South Sheridan Drive. The ARPA funded Lake Michigan Bluff Repairs project (WY062509) evaluated and ranked Milwaukee County’s coastline and gave these sections of bluff an average resiliency rank of “F,” with risk values ranging from moderate to high. The bluffs at Sheridan Park were among the highest priorities identified by the evaluation._x000a__x000a_The current condition of the bluff crests presents severe safety hazards and makes conventional repair methods, such as grading, both dangerous and cost prohibitive due to the proximity of City of Cudahy property and the height of the bluffs. Continued bluff recession poses a risk to public infrastructure, including South Sheridan Drive, park amenities, and surrounding properties._x000a__x000a_While the ultimate bluff stabilization methods will be determined during the design phase, it is intended to follow the planning phase developed in the Lake Michigan Bluff Repairs project. The planning phase included recommended installation of armor stone groins preloaded with sand sediment or an armor stone revetment, designed to slow erosion at the toe of the existing slopes, and the potential removal or conversion of a section of South Sheridan Road, replacing it with a native vegetation buffer area and safety barriers near the bluff crest. To offset the potential loss of parking provided by South Sheridan Road, the design will also evaluate access and parking options. Design solutions shall also reference the Milwaukee County Coastal Management Guidelines for guidelines on project approach. "/>
        <s v="Parks has conducted a systemwide Aquatic Study, adopted as File 25-549, to evaluate a long-range plan for aquatic features within Milwaukee County Parks. Through this analysis it has been determined that the age and distribution of wading pools in the County is not fully serving the recreational needs of park users and is financially unsustainable. Where pool service areas are in close proximity and offer redundant services, Parks seeks to decommission 3 wading pools. Where wading pools are in locations within the County that offer heat relief and summer recreation without overlapping other aquatic facility service areas, Parks seeks to convert 2 wading pools to flow-through splashpads. Assumed sites for conversion to a new amenity type include Humboldt Park and Rainbow Park."/>
        <s v="The Root River Parkway provides vehicular access along the Root River as well as connections to popular recreational facilities located in Greenfield Park including the Greenfield Park Golf Course and the Cool Waters family aquatic center. This stretch of Root River Parkway includes both the east side of the river from W Lincoln Avenue to W Oklahoma Avenue/W National Avenue, and the west side from S 124th Street to W Morgan Avenue. Root River Parkway has reached the end of its useful life. The pavement was most recently rated in 2025 and includes sections rated 22/100, 28/100, 36/100, and 36/100. It is extremely deteriorated and requires regular patch repair work and traffic control for stormwater flooding in order to remain open to users. In addition to the deteriorated pavement, the parkway requires reconstruction of the storm sewer and roadway lighting systems. Replacement of municipal utilities such as sanitary sewers, water mains, storm sewers and lighting will be coordinated with this project. Traffic calming measures, stormwater best management practices, green infrastructure, natural areas restoration and management, pavement reduction, and connections to adjoining roadways will be evaluated in the reconstruction design plans._x000a__x000a_Pavement Condition Index:_x000a_80 - 100 = Excellent_x000a_70 - 80   =  Very good_x000a_50 - 70   =  Good_x000a_30 - 50   =  Fair_x000a_20 - 30   =  Poor                                                                                                                                                                                                                                                                                                                                                                                                                                                                                                        10 - 20   =  Very Poor_x000a_  0 - 10   =  Failed"/>
        <s v="The Milwaukee County Sports Complex is a critical hub for recreation on the south side of the County. The existing HVAC system is nearing the end of its useful life. Presently, there are nine Rooftop units (RTUs) at the complex and up to six of them require replacement immediately or in the next 18-24 months. There are four units which serve the main fieldhouse. Of those, only one is fully operable with another functioning at reduced capacity. The remaining five units serve the other occupied areas of the building and consist of both heat and air conditioning units. One was replaced in 2024 at a cost of $27,000. Two are greater than 10 years old, and the remaining two are intermittently functioning. Replacement parts are rare and exceedingly expensive, and the system regularly requires maintenance attention. Planning is complete, and construction documents have reached the 90% design stage."/>
        <s v="Noyes Park is a 71-acre park on the northwest side of the City of Milwaukee. Park assets and uses include an indoor deep well pool facility, parking lot, paved walkways, playground, forestry service yard, 9-hole golf course and simple golf range programmed in partnership with First Tee of Wisconsin, a 19-acre Isolated Natural Resource Area (INRA) comprised of woods, wetlands and soft trails, and overall site balance of wet meadow land cover. Many of the pavement surfaces in the park are in a very degraded condition, impacting both user experience and making maintenance more challenging than necessary. Pavement ratings were conducted in 2018, and at that time the entry drive to the park was rated 24/100, the connecting parking lot was rated 21/100 and one of the main walking path segments in the park, NOY08, was rated 24/100. Project design has been completed through 90%. This capital request is for the construction phase of the project.                                                                                                                                                                                                                                                Pavement Rating Index: _x000a_80 - 100 = Excellent_x000a_70 - 80   =  Very good_x000a_50 - 70   =  Good_x000a_30 - 50   =  Fair                                  _x000a_20 - 30   =  Poor                                                                                                                                                                                                 10 - 20   =  Very Poor_x000a_  0 - 10   =  Failed"/>
        <s v="The 2022 Adopted budget provided planning and design funding ($332,757) for WP054501-Whitnall Golf Course Irrigation which included a scope of replacing the single row irrigation system, refurbishing the pump system, new golf features, and the relocations of greens for safety. _x000a__x000a_Adopted County Board File #22-592 allocated American Rescue Plan Act (ARPA) funding ($6,435,000) for WY012305-Parks Golf Course Irrigation and Cart Path Construction to replace the irrigation systems at Lake, Warnimont, Noyes and Zablocki golf courses and install cart paths at Whitnall and Dretzka golf courses.  Due to the timeline of ARPA requirements and the funding status of the proposed county capital project at Whitnall, combining the two efforts was no longer feasible. As a result, Parks requested a re-direction of the funds intended for the Whitnall cart paths towards additional golf infrastructure that addresses capital projects, deferred maintenance, or revenue generation (adopted County Board File #22-950). A portion of the funding intended for cart paths at Whitnall ($247,400) was utilized to replace the primary pump for irrigation at Whitnall. _x000a__x000a_This capital project funding request phase includes construction for holes 10-18 for the replacement of existing and addition of new irrigation lines, golf cart paths (design completed as part of capital project WY012305) and relocations and improvements of tees, bunkers and greens. Approval of this capital request acknowledges and confirms alignment with County Ordinance 47.08, which addresses the protection of natural areas when considering new built infrastructure._x000a__x000a_A second construction funding request is anticipated in a future budget cycle for holes 1-9 and will include for the replacement of existing and addition of new irrigation lines, golf cart paths and relocations and improvements of tees, bunkers and greens."/>
        <s v="The electrical equipment at Dretzka Park has exceeded its useful life of more than 50 years and requires urgent replacement. The site has experienced a leaking transformer, and high-voltage fuses on We Energies poles are blowing more frequently resulting in an increase in power outages. Staff is unable to safely work on the existing equipment because of non-compliant clearances. The high voltage utility service is routed throughout much of the park, increasing both the complexity and safety risk of the existing infrastructure. System failure could cause serious injury along with fire hazards, groundwater contamination and soil pollution. In addition, the more frequent power outages affects the entire site including the service yard, golf club and irrigation pump. Not only is this a safety hazard, but it also affects revenue from golf as golf operations are fully impacted by these unpredictable outages._x000a__x000a_This infrastructure is comparable to the former electrical system at the courthouse, which was replaced following a fire in 2013. The current system is considered potentially critical. Parks Department has been proactively addressing similar high-risk, high-voltage infrastructure across the system, with completed or ongoing projects at McCarty, Smith, King, and Sheridan Parks. _x000a__x000a_The proposed scope of work includes a comprehensive electrical system upgrade, including demolition of existing high-voltage equipment, installation of new utility service from WE Energies, and replacement of all aging electrical panels. Planning is complete, and construction documents have reached the 90% design stage."/>
        <s v="Milwaukee County Parks has over 35 service yard locations which house equipment, staff, and vehicles for operating and maintaining the over 15,000 acres of parkland, facilities, and assets. The layout, capacity, and efficiency of each location varies greatly according to the size of the park and the number of ancillary parks served by the service yard. According to data from VFA (facility assessment/inventory system), the average age of Park service yard buildings is 62 years, and the Facility Condition Index (FCI) score is .27 (Fair). The Washington Park Service Yard has an FCI of 0.31. Design funding was included in the 2022 Adopted Capital Budget and has met the required 90% design completion threshold for a construction funding request.  This project will construct a new 16,000 sq ft service building with site improvements for vehicular circulation, stormwater best practices, bulk material storage, fueling components, refuse management, and a rooftop photovoltaic system. Plans have been prepared as a part of the 2022 capital allocation, and phasing may be possible. Project delay may mean building code changes which would require plan updates at the time of fund allocation._x000a__x000a_Facility Condition Index:_x000a_.10 or less        =   Excellent_x000a_.11 - .20            =   Good_x000a_.21 - .40            =   Fair_x000a_.41 - .60            =   Poor_x000a_.61 or greater  =   Deficient"/>
        <s v="In 2016 Milwaukee County funded a project to replace the HVAC system for the kitchen and dining area of the Whitnall Park Clubhouse. During project design for the kitchen and other building systems to support the new kitchen including electrical, plumbing and HVAC, the consultant determined that major kitchen upgrades were required to provide an efficient and effective HVAC system suitable for the building program. These significant upgrades also triggered design for kitchen and ADA code compliance requirements, requiring kitchen modifications and the addition of access ramps and a new ADA accessible bathroom. The County's VFA database reflects the need for upgrades and repairs of this nature, as the systems and building areas described are categorized as potentially critical repairs. The scope of work includes replacement of the HVAC system for the kitchen and dining area along with ADA compliance requirements with addition of access ramps and a new ADA accessible bathroom. With respect to sustainability, the design and specification for the new HVAC equipment will incorporate the latest Standards and Guidelines currently offered by ASHRAE that include the latest energy efficiency and sustainability provisions. Planning and 90% design plans have been completed for this project."/>
        <s v="Cool Waters is one of the County's premiere aquatic park facilities, located in Greenfield Park.  In 2008 a study investigated the heaters associated with the facility and identified problems with the design of the heater /water piping layout. The heaters run inefficiently, leading to increased maintenance requirements and premature wear. Conversion to a sealed combustion system is recommended, and design was completed in 2025."/>
        <s v="The Schulz Aquatic Center at Lincoln Park is one of the Parks System's swimming sites and offers tube and body water slides, a lazy river, spray jets and bucket dump, as well as swimming and water basketball in the leisure pool. Many of the pool's grates have reached the end of their useful life and are beginning to fail. Work necessary at the pool site includes but is not limited to templating of the pool for replacement grating, removal of the existing grating system, removal of the waterline tile, replacement of the existing mud bed around the perimeter of the pool, sealing of the inside of the gutter with cementitious waterproofing compound, installation of new waterline tile and depth markers, installation of new grating system, caulking of the deck joint at the back of the grating, supplying a custom grating system: white, 1” thick, 20” nominal width, competition flow style with slot running parallel to the pool wall with custom handhold including the following components: straight panels, radius panels, corner panels, and installation of hardware for a concrete gutter. Design for this solution was completed in 2025."/>
        <s v="The electric utility service for the Greenfield Park mechanical buildling that suports the Cool Waters pool is high voltage. This system is similar to the former electrical service at the courthouse which was replaced after a fire in 2013. The high voltage equipment is past its useful life and replacement parts are difficult to obtain. The service is rated as potentially critical, and the Parks department has been attempting to replace high voltage connections to facilities throughout the system with projects at McCarty, Smith, King, Dretzka, and Sheridan parks. Updates to the high voltage service will remove a safety hazard. The scope of work includes construction and installation for the removal of the old high voltage system and installation of the WE-Energies power system. Planning and 90% design plans for construction have been completed."/>
        <s v="Simmons Field and the two adjacent baseball fields lighting is many years beyond its useful life and past reasonable repair. The high voltage cabinet feeding the field is unreliable, cumbersome to maintain, and currently fed by means other than WE-Energies (City of Milwaukee). The light fixtures in place are of high energy consumption and the cords feeding the lights on top of the poles are UV rotted to a point of bare copper. These popular fields have therefore been subject to many years with random outages. The field lighting is maintained by the City of Milwaukee’s Bureau of Electrical Services, and Milwaukee County is billed for their service. In previous years the City has stated that a rewire of the poles would be needed to remedy these ongoing issues. The City does not have the manpower to devote such a timely repair and suggest that funding be procured to source necessary work. Incidental site improvements related to lighting upgrades will be a part of this project, which has completed design as a result of 2023 capital funding."/>
        <s v="Scout Lake is a 64.3-acre park located in the City of Greendale. The parking lot has a condition rating of 26/100 based on 2025 pavement assessments. Despite repeated patching and stone repairs by Parks Operational staff, the parking lot continues to degrade due to poor drainage and the site's slope. These remedies wash out onto the adjoining pedestrian path, creating hazardous conditions. Additionally, the pathway around the lake is also deteriorating, with a condition rating of 36/100. The park features an accessible fishing pier, accessible from both the parking lot and the pathway. However, the failing pavement has resulted in loose stone along the park's paths, posing a hazard to pedestrians using the pathways to walk around the lake or access the fishing pier. Ninety percent (90%) design plans have been completed for project implementation. This capital request is for the construction phase of the project to address these issues. _x000a__x000a_Pavement Rating Index: _x000a_80 - 100 =  Excellent_x000a_70 - 80   =  Very good_x000a_50 - 70   =  Good_x000a_30 - 50   =  Fair_x000a_20 - 30   = Poor_x000a_10 - 20   =  Very Poor_x000a_  0 - 10   =  Failed"/>
        <s v="Currie Golf Course is a popular recreational asset that generates revenue for the Parks System.  The existing parking lot that serves the course has a rating of 28/100, indicating the need for a full reconstruction. Previous County budget allocations have funded a design solution that evaluates pavement reduction, utility impacts, course efficiency, and user experience. Existing handicap parking has been relocated to accommodate users of all needs appropriately. The course will also benefit from a new continuous ashpalt cart path through the 18-hole golf course, keeping it on par with other like facilities. Parks has made other successful efforts to introduce cart paths which helps attract large events, expands dates motor carts can run and is appreciated by users. Course impacts will be mitigated as required for project elements that are within the project limits to ensure playability and course success._x000a__x000a_This is a wet, low lying course and flooding is common. Cart restrictions leads to a reduction in revenue as golfers, and organized golf outings, that require carts seek out other courses. Adding a continuous paved cart path throughout the course allows the course to remain open more often.  "/>
        <s v="The Bender Park boat launch requires design reconfiguration due to shallow water depths and sedimentation that do not allow boats to consistently launch and safely access the harbor and Lake Michigan. Sedimentation accumulation in the boat launch has been an ongoing maintenance issue at Bender Park since the park first opened in 1999. Dredging activities in 2007, 2011, 2014, and 2026 have removed thousands of cubic yards of material from the harbor at a high cost to the County. It is believed that sand moves south along the lakeshore due to littoral drift, and this sediment drops into the harbor at the south end of the breakwater. In an effort to provide a sustainable long-term solution for operating this harbor, this project seeks to identify a design reconfiguration necessary to reduce the frequency of costly dredging activities, boat launch closures, and meet the safe harbor standard that Lake Michigan boaters rely upon. Grant applications to supplement project costs will be consistantly monitored and pursued."/>
        <s v="The Mitchell Park Horticultural Conservatory (&quot;the Domes&quot;) were constructed in phases with the final dome completed in 1967.  For decades the three Domes structures and its main and ancillary buildings have suffered from deferred maintenance.  Due to its unique design the capital replacement of building elements such as the glass, aluminum and concrete Domes have been too expensive for the County to address.  Multiple planning studies have concluded that the glass and aluminum structure that forms the exterior of the Domes structures requires replacement and the concrete frame that holds the glass structure requires repair in all three Domes.  From 2016 to 2019 a Task Force created by the County Board of Supervisors engaged the community and made a recommendation to the County to repair the Domes and to use creative public-private partnerships to fundraise for repairs and program the facility.  In the 2025 Milwaukee County budget, amendment 06 established the Milwaukee County Board of Supervisors' policy to support the &quot;Domes Reimagined Campaign&quot; which is a public-private collaborative effort to raise funds that would match a County financial contribution to fund the repair of the Domes. The Domes Reimagined Campaign commits the Milwaukee Domes Alliance (i.e. the Friends of the Domes) to work in collaboration with Milwaukee County to repair all Domes over several years.  Under the Domes Reimagined Campaign the County financial commitment is up to $30,000,000 to be allocated in installments over successive fiscal years.  _x000a__x000a_A lease and development agreement was executed with the Milwaukee Domes Alliance in September of 2025, as Board File 25-553._x000a__x000a_"/>
        <s v="The Lake Park Steel Arch Bridge (bridge asset ID 777.PED.161) over the Locust Street Ravine was built in 1893. The bridge is wide enough to carry vehicular traffic, but has been closed to vehicular traffic for years due to reconfiguration of roadways in the park and concern over structural integrity of the bridge for vehicular use. Past inspection of the Steel Arch Bridge in Lake Park resulted in a recommendation for complete rehabilitation or replacement. Concrete barriers have been placed in front of the bridge to keep vehicles from crossing it. The connecting asphalt walkways are highly degraded and should be replaced at the same time. The 2017 Adopted Capital Budget included $100,800 for planning and design. In December 2016, adopted County Board File #16-728 transferred the entire expenditure authority from WP52301-Lake Park Steel Arch Bridge into WP48401-Lake Park Ravine Bridge. In 2020, funding for design in the amount of $117,023 was appropriated and in 2021 transferred into WP48401-Lake Park Ravine Road Bridge via adopted County Board File #21-95. This bridge has been identified as a high need for repair through WP54601-Parks Bridge Inventory and Assessment, and due to its historical nature requires funding as an individual project."/>
        <s v="The South Shore Park and Bay View Park rubble mound breakwater is about 1,200 feet off the shore of Lake Michigan and parallels the shoreline for approximately 2.25 miles. The breakwater consists of three separate sections (north, central, south), and the south section is approximately 2,400 feet long and adjacent to Bay View Park. Segments of the breakwater were constructed at different times, but mostly in the 1920s. The breakwater serves as a near-shore structure that protects the shoreline and coastal assets along and adjacent to Bay View Park. The condition of the south section of the breakwater has deteriorated over time. In 2021, funding was allocated to evaluate the condition of all 3 breakwater sections. A feasibility study was completed for the south section of the breakwater to determine the most cost-effective alternative to protect the shoreline from erosion and potential environmental concerns. The study recommended constructing a revetment along the shore of Bay View Park. This project will address the damaging shoreline conditions along the south section of breakwater located along Bay View Park. Planning and 90% design plans have been completed for construction implementation. Grant applications to supplement project costs will be consistantly monitored and pursued."/>
        <s v="Milwaukee County Parks currently owns and operates 111 playgrounds and 9 splashpads that have a variety of equipment and surfacing.  Some older playground sites within the system have a combination of surfacing that includes sand, fibar, and/or poured-in-place (PIP) rubber. Safety standards and resilient playground surfacing products have improved beyond sand and preferred options now also include poured-in-place (PIP) rubber surfacing with Engineered Wood Fiber.  These surfacing alternatives reduce ongoing maintenance, improve accessibility, and improve safety. While many playgrounds have been converted to full PIP surfacing, some highly used sites are in need of replacement due to significant wear. Improving the surfacing at these playgrounds will improve safety, enhance the play environment and extend the life of the assets. PIP also has the advantage of providing ADA accessibility to areas of the playground. PIP has an average useful life of 10 years, with factors like use, chemicals, and drainage impacting longevity. Milwaukee County Park Playgrounds PIPs have an estimated useful life of 23 years. Parks plans to replace the rubber surfacing on playgrounds and splashpads halfway through their useful life. Parks has been transitioning from sand to Fibar (engineered wood fiber) in place of sand as a way to reduce but not eliminate ongoing inspection and maintenance hazards.  Parks proposes to replace a minimum of 18,000 square feet of PIP on an annual basis helps to align playground surfacing with equipment lifespans. Sites will be determined at the time of funding based on existing conditions but 2027 assumed sites may include: Madison Splash Pad, Mitchell Blvd, Greenfield #1, Underwood, Clarke Square, Nash, LaFollette, and/or Armour Parks."/>
        <s v="Milwaukee County Parks is seeking to complete a comprehensive athletic field asset study that will guide future investment and operational decisions across its 154 parks. Many of the County’s athletic fields are experiencing deferred maintenance. To plan effectively for the future, the study would provide a deeper understanding of how these fields function within the broader parks system, including their role in serving community needs, supporting programming, and contributing to equitable access to recreational opportunities._x000a__x000a_This study will evaluate the condition, use, and geographic distribution of athletic fields, including but not limited to baseball/softball, soccer, disc golf, and multi-purpose fields (football, rugby, lacrosse, ultimate frisbee). The study will also consider the availability of similar facilities operated by schools, municipalities, and third party partners. The goal is to establish a framework to prioritize investments based not only on condition, but also on demand, accessibility, equity, operational efficiency, and long-term sustainability. The final outcome will provide clear recommendations on where to invest, maintain, repurpose, or consolidate field assets. This ensures that limited resources are directed toward sites that deliver the greatest community benefit and can be sustainably maintained over time."/>
        <s v="Milwaukee County Parks completed a 2024 service yard study identifying schematic layouts and service yard standards to guide future improvements. Parks Land Resources Division consists of  forestry, asphalt, landscape/landscape construction, natural areas, and trails operations. Land Resources operates out of the Parks Maintenance facility at N. 68th Street and W. State Street, which is shared with Trades staff. The Parks system manages over 15,000 acres and faces significant tree loss due to storms, invasive species such as the emerald ash borer, as well as construction impacts. Forestry operations generate up to 10,000 cubic yards of wood chips annually, along with additional waste materials that are often unsuitable for reuse. Wood waste is stockpiled at multiple sites, including Mitchell Park, without a long-term management solution._x000a__x000a_This project will include site analysis for a new Land Resources facility focused on improving operational efficiency and wood waste management. Mitchell Park will be evaluated as a potential location. Following site analysis, the project will advance into full design for a new facility, wood waste storage, demolition as needed, covered parking and utility services to support approximately 30 Land Resources staff. A key component of the project will be the incorporation of an air burner system. An air burner is a high-efficiency, curtain-style incineration system that uses forced air to achieve clean combustion of wood waste. This process produces biochar, a stable, carbon-rich material that can be reused to improve soil health, enhance water retention, and sequester carbon, while also reducing particulate emissions compared to open burning. The operation of an Air Burner also has the potential to generate energy, lowering utility costs for the facility. The project will result in construction-ready documents. Grant applications to supplement project costs will be consistantly monitored and pursued."/>
        <s v="McKinley Marina, Milwaukee County’s only public lakefront marina, offers 703 slips with floating docks, fuel docks with pump-out facilities, and a convenience store with marine maintenance and safety supplies. The marina has been 100% occupied since 2021 and historically operates at 93–97% capacity. The marina generated an annual revenue of $2.8M in 2025._x000a__x000a_The dock system and supporting infrastructure were constructed approximately 25 years ago and are beyond maintenance and require replacement. The facility is experiencing increasing structural failures, including deteriorating dock boards, failing steel piping, recurring chain breaks and significant electrical deficiencies. The marina has approximately 390 power pedestals which provides electrical power and water for tenants. The pedestals are a mix of outdated and replaced units. The outdated pedestals do not meet current GFI safety standards and are no longer manufactured, making repairs impractical. _x000a__x000a_Due to currently falling water levels, the dock ramps are no longer ADA-compliant, and the site fails to meet current safety standards due to the absence of safety ladders. The marina experiences approximately 50 water leaks a year. Parks has spent $155,000 from 2021–2026 on inspection and replacement of dock chains and $116,000 from 2021–2025 on resetting and weld repair of pilings supporting pedestals, but ongoing maintenance is no longer sufficient to address systemwide failures._x000a__x000a_The scope of the project includes a comprehensive assessment and design of the marina infrastructure, including a bathymetric survey, evaluation of pilings and deadman anchors supporting the retaining wall, and full design of Docks A–P. This includes structural and utility systems, adjacent promenade docks, concrete walkways, cameras, access gates, and railings."/>
        <s v="The Oak Leaf Trail section and trails along Wahl Avenue along the southern portion of Lake Park (from intersection of N Terrace Ave to E Newberry Blvd) as well as the trail connection leading from Wahl Avenue to Bradford Beach bridge are failing. The asphalt trails have broken apart, adjacent fencing has weathered, and some trail sections are eroding down the bluff. The pavement has deteriorated and requires regular patch repair work. These trail sections also have some of the worst pavement ratings in the system, with sections rated 21/100 and 24/100 in 2024. The scope of work includes replacement and improvement of these highly utilized trails, fencing, slope stability measures, and stormwater best management practices. Design also to incorporate and align with Milwaukee County's Coastal Management Guidelines.                                                  Pavement Condition Index:_x000a_80 - 100 = Excellent_x000a_70 - 80   =  Very good_x000a_50 - 70   =  Good_x000a_30 - 50   =  Fair_x000a_20 - 30   =  Poor                                                                                                                                                                                                 10 - 20   =  Very Poor_x000a_  0 - 10   =  Failed"/>
        <s v="The playground at Mitchell Boulevard Park is a Class 3 playground and is one of the oldest playgrounds in the Milwaukee County Parks system, having been originally installed in 1999 with minor structure changes in 2001 due to site grading. Based on age and condition this playground is a high priority for playground replacement within the Milwaukee County Parks System (with a new Class 3 playground).  Milwaukee County Parks owns 111 playgrounds that have been averaging a useful life of approximately 23 years. Mitchell Boulevard playground will have been installed 31 years ago in 2027. In order to keep pace with the rate at which facilities are aging out, Parks has set a goal of replacing 6 playgrounds per year and updating sites with exciting, up-to-date, accessible playgrounds that meet current safety standards and guidelines. "/>
        <s v="Located across 38 parks, basketball courts are a core recreational asset that supports physical activity, social connection, and overall community well-being. Parks aims to offer safe, functional, and quality recreational amenities for residents. However, because court repairs fall outside the scope of current operational funding, maintenance has been deferred, resulting in deteriorating conditions at many sites._x000a__x000a_Several courts currently have pavement ratings below 60 (out of 100), indicating significant wear and reduced playability. Without timely investment, conditions will continue to decline, leading to potential safety concerns and loss of access to a widely used recreational resource. Regular resurfacing and rehabilitation are essential to maintain these facilities and avoid more costly full replacements in the future._x000a__x000a_This project addresses a growing deferred maintenance need by establishing a sustainable court replacement and rehabilitation program. By proactively reinvesting in these facilities, the County will preserve a major recreational asset and ensure courts remain safe, accessible, and welcoming for community use._x000a__x000a_The project includes reconstruction of basketball courts at multiple locations based on pavement condition ratings, including but not limited to: Carver Park, Madison Park, McCarty Park, Mitchell Park, Popuch Park, and Underwood Creek Parkway. The scope of work will vary by site and may include milling and overlay of court surfaces, painting and striping, and installation of new amenities such as hoops, backboards, rims, fencing, benches, bleachers, pathways, bollards, and gates. In select locations, improvements may also include removal of adjacent pavement and conversion to green space._x000a_"/>
        <s v="Milwaukee County Parks has land holdings along Milwaukee County's major waterways. Along these rivers and related riparian lands there are many retaining walls that are decades old and in varying conditions. In order to appropriately plan for repairs, replacements, or other projects that may eliminate the need for walls, Parks must first have an up-to-date inventory and assessment of such walls. It is requested that any such inventory include creation of GIS data that can be used to map and track asset needs, photos, condition ratings, material inventory, recommended corrective actions, and related cost estimates. "/>
        <s v="Parks Maintenance is a key primary facility for Milwaukee County Parks and serves as the central hub for Trades and Forestry divisions, who provide essential daily services across the park system. The facility currently receives high voltage electrical service via an overhead riser pole that supplies the building. The riser pole is deteriorated, and the feeder electrical line is damaged and beyond its useful life. The site is at risk of leaking transformers and power outages._x000a__x000a_Leaking transformers can release dielectric oil, creating serious safety risks, including fire hazards, groundwater contamination and soil pollution. Due to the age and condition of the existing infrastructure, a high-voltage system failure could result in damage that is beyond repair, creating a high risk of prolonged downtime and major disruption to park maintenance operations._x000a__x000a_This service upgrade is critical to maintaining uninterrupted Trades and Forestry operations. The maintenance facility houses vehicles, equipment, materials and the fabrication shop. Any disruption to electrical service at Parks Maintenance would have widespread impacts, including interruption of daily park operations and loss of site security._x000a__x000a_This project will eliminate the high voltage system and transition the facility to a new We Energies service. It will also decommission two high-voltage rooms and remove all associated distribution equipment. The project improves safety, reduces risk and supports the continued reliability of essential park maintenance services."/>
        <s v="Park walkways and paths are some of the most popular recreational assets in parks. They allow for both passive and active recreation, as well as providing important connections in the transportation grid of the area. Many of the pavement segments within the park system are in disrepair, causing hazards to bikers and pedestrians who use these facilities year round. The scope of work of this capital request includes replacement and improvements to paths within the following parks: West Milwaukee Park, Jacobus Park, and Pulaski Park. Additionally, a path within Algonquin Park will be fully removed and restored to natural wooded wetland to match its site surroundings. The 90% design plans of this park walkways reconstruction project have been completed.  "/>
        <s v="The north and south canopies of the Saarinen (base) building have deteriorated areas.  The roof on the Birdcage stairway structure has leaks during rainfall, allowing water to enter the stairway and structure. The water intrusion is damaging the ceiling, walls, intake ductwork, and intake cover, and is also causing moisture accumulation and puddling on the terrazzo floor, creating a slip-and-fall hazard.  This project addresses these issues as follows:_x000a__x000a_Saarinen Building – North and South Canopy Assessment and Repairs-_x000a_Conduct a detailed examination of the north and south canopies of the Saarinen (base) building to identify water infiltration points, active leaks, and general deterioration. Perform all necessary repairs to address current leaking issues and correct general wear conditions. As part of this assessment, determine whether conditions indicate the need for a canopy replacement(s) or restoration project in the future._x000a__x000a_Birdcage Stairway Structure – Water Infiltration Assessment and Repairs-_x000a_Inspect the Birdcage stairway structure to identify sources of water infiltration contributing to leaks within the stairway, with particular emphasis on—but not limited to—the roof area. Complete all required repairs to resolve current leaking issues and evaluate whether a more comprehensive replacement or renovation project will be required going forward._x000a__x000a_Condominium Agreement Responsibility-_x000a_Pursuant to the County’s obligations under Exhibit F of the condominium agreement, the County is responsible for the repair and/or replacement costs associated with:_x000a_-Item #05 (Repair and Replace): External canopies above north and south entrances to the Saarinen Building_x000a_-Item #02 (Repair and Replace): Birdcage (structure)"/>
        <s v="In accordance with Adopted Milwaukee County (County) Board Resolution File #16-229 (Resolution), the County approved a transfer of ownership of the portions of the Saarinen Building, North Tract and Underbridge to the War Memorial Center (WMC), and a transfer of the portion of the Saarinen Building currently to the Milwaukee Art Museum (MAM), the Kahler Building, including the East Addition, and the property commonly known as O'Donnell Park, located at 910 Michigan Street, Milwaukee, Wisconsin (the O'Donnell Property) to MAM. Pursuant to the foregoing resolution and to effectuate the transfers, the County, WMC, and MAM entered into a condominium agreement in December 2017.  The condominium agreement assigns responsibilities to each party regarding maintenance, repair, and replacement, for various facility elements.  _x000a__x000a_The concrete exterior of the (Eero Saarinen designed) WMC has deteriorated.  Efforts to patch sections of the cantilevered concrete section of the building occurred prior to 2020.  Unfortunately, this system is compromised and water continues to penetrate the concrete walls on the 3rd and 4th floors of this building.  This has resulted in cracks and sections of concrete falling on the pubic area below the elevated areas.  In early 2024, it's been observed this condition appears to be worsening, leading to greater structural compromise.  This project is for the repair and replacement of this concrete section of the building.                                                                                                                                  _x000a__x000a_In 2025/2026, the pedestal structural was studied for safety recommendations and created design drawings. The first phase of construction is to be completed in 2026 and addresses the pedestal's full east face and parts of the ceiling underneath. The 2027 appropriation funds the remaining make-safe masonry and concrete repairs of the ceiling underneath, north, south, and west faces._x000a__x000a_Pursuant to the condominium agreement, the County is responsible to cover the (REPAIR / REPLACEMENT) costs under exhibit F (item #3 - Structural Components of the Pedestal including exterior walls, ledges and columns)._x000a__x000a_"/>
        <s v="This War Memorial Small Freight Elevator (Jaws) elevator was installed in 1962 and is well beyond its useful life. This elevator is a safety hazard because of the clamshell type of door closing system controls. Just before the door closes, a bell rings and if riders are not out of the way they may get struck on the head. The elevator is very unreliable because of its age. It is the only freight elevator that stops on the mezzanine level where the Information Systems and Library Archive Study area is located. It is crucial for moving archive materials and IT equipment. _x000a__x000a_Under the 2013 Development agreement between the Art Museum and Milwaukee County, this elevator and six others were to be modernized as part of the agreement and was part of the original RFP. After the bids were received, it was determined that the project was over budget and the small Freight elevator was eliminated from the project and to be completed in a later budget cycle.                                                                                                                            _x000a__x000a_Milwaukee County is responsible to modernize the small freight elevator, under section 8.1 of the development agreement._x000a_"/>
        <s v="The Milwaukee County Zoo has demolished the former sea lion show area, but the existing pool remains. Keeping the pool in place creates avoidable safety and operational risks, including standing water hazards, a roughly 20‑foot‑deep open structure, and the potential for mosquito breeding. These conditions pose ongoing health and safety concerns for animals, guests, and staff._x000a__x000a_This project will fully demolish and backfill the remaining pool and repurpose the space to better meet current guest and programmatic needs. The proposed improvement includes the construction of a covered picnic shelter designed primarily to support school group visitation year-round._x000a__x000a_School groups represent a critical and growing audience, with annual field trip attendance exceeding 92,000 students and continuing to increase (11.8% growth in 2024 and 8.3% in 2025), with $715,571 in revenues in 2025. Currently, during inclement weather, students must eat lunch on the floor of the Gathering Place, an arrangement that is not sustainable or aligned with guest experience standards. This challenge will be further exacerbated by the planned opening of the Zoo’s new front entrance in July 2027, which will shift admission ticket validation functions into the Gathering Place, significantly reducing available space for school groups._x000a__x000a_The picnic shelter will provide a safe, weather-protected environment for student groups and other guests. Planned features include a concrete floor, two wood-clad walls on the west side for wind and rain protection, a secure storage room for lunches, electrical and lighting infrastructure, radiant heating to enable year-round use, and a sink with counter space to support handwashing. The project includes development of an adjacent natural play area to enhance the overall guest experience for visiting families and school groups._x000a__x000a_This project not only mitigates existing safety and health risks but also strategically reinvests in underutilized space to support growing attendance, improve the guest experience, and align facilities with the Zoo’s educational mission.  Additionally, the space can be rented by groups after the school group season ends, as well as on weekends and evenings."/>
        <s v="The Milwaukee County Zoo faces recurring and costly water main breaks, with multiple incidents each year. Repair costs range from $20,000 to $60,000 per break, totaling $80,000 to $250,000 annually. These failures strain the Zoo’s budget, disrupt operations, and pose risks to animal health and safety._x000a__x000a_The Zoo has experienced several water main breaks in recent years due to the age and deterioration of the underground piping infrastructure.  In 2023, a break near the Seal Habitat cost $35,000 to repair and occurred 22 feet below the surface, requiring extensive excavation and pavement restoration. In 2024, three breaks cost over $80,000. In 2025, five additional breaks occurred, with a repair cost of $21,943.  The reduced cost is associated with the depth of the breaks in the line.  The water lines being redone at appropriate depths for repair will lead to long-term savings for any repair for the lifetime of the Zoo, as access to these pipes for repair will be at six feet. _x000a__x000a_Breaks and shutoffs create operational challenges, particularly in maintaining consistent water supply to animal habitats. A failure near the Aquatic &amp; Reptile Center, for example, could lead to dangerously low water levels, shutdown of the life support systems for the aquarium, and potential loss of animals. Repairs also restrict access to areas of the Zoo, limiting visitor experience and daily operations._x000a__x000a_Undetected leaks further increase costs. One break at Badger Hill wasted an estimated 100,000 gallons before detection and required $50,000 in repairs. With breaks occurring once or twice annually and rising municipal water rates, these costs will continue to grow._x000a__x000a_Climate change increases urgency. Rising temperatures and extreme weather strain aging infrastructure and increase water demand. Leaks waste critical resources and increase energy use and emissions as systems pump water that is ultimately lost._x000a__x000a_Securing dedicated funding is essential for repairing infrastructure, protecting animal health, reducing costs, and supporting environmental sustainability. Proactive investment will help ensure the Zoo remains safe, resilient, and accessible."/>
        <s v="This request funds the construction of a new enclosed carousel facility for the Milwaukee County Zoo. This investment is critical to protecting an important revenue-generating attraction, enhancing the guest experience, and supporting the Zoo’s long-term financial sustainability._x000a_The Zoo’s current carousel is 32 years old and relies on aging electrical and mechanical systems that are becoming increasingly unreliable and costly to maintain. Failure to replace this asset creates a significant revenue risk, as the carousel is budgeted to generate approximately $310,000 in annual revenue in 2027. A major mechanical failure or extended closure could result in the loss of a substantial portion of this revenue while negatively impacting the guest experience._x000a_The proposed project will replace the aging carousel with a fully enclosed, accessible facility that is expected to increase ridership by approximately 20% through year-round operation. By eliminating weather-related closures, the Zoo will be able to provide a dependable attraction for families in all seasons while creating new opportunities to increase earned revenue._x000a_The enclosed structure will also reduce maintenance costs by protecting the carousel from exposure to the elements and extending the useful life of the asset. Most importantly, this investment will preserve a popular family attraction, protect a critical revenue stream, improve accessibility, and ensure that future generations of guests can enjoy a reliable, year-round experience at the Milwaukee County Zoo."/>
        <s v="The Primates of the World building currently does not have air conditioning, limiting the Zoo’s ability to maintain consistent environmental conditions during periods of elevated temperatures and poor air quality. During warmer months, staff rely on operational measures to increase airflow and reduce heat accumulation within indoor holding areas. While these measures provide short-term relief, they are not a sustainable long-term solution and can make it more difficult to maintain optimal environmental conditions throughout the facility._x000a__x000a_The need for climate-controlled animal spaces is expected to increase as extreme heat events become more frequent and prolonged. Without air conditioning, the Zoo will be increasingly reliant on temporary mitigation measures that place additional demands on staff and may not adequately address future environmental conditions. Installing air conditioning will provide a reliable, year-round solution that improves temperature regulation, air circulation, and indoor air quality for animals, staff, and guests._x000a__x000a_The project will also support the Zoo’s ongoing commitment to meeting evolving animal care standards and accreditation requirements. As the Zoo prepares for its next accreditation inspection in 2029, enhanced environmental controls within the Primates of the World building will help ensure the facility continues to meet best practices for animal wellbeing and habitat management._x000a__x000a_Adding air conditioning will provide an additional layer of protection for the primate collection, which includes several endangered and critically endangered species. Many primates are susceptible to respiratory and heat-related health concerns similar to those experienced by humans. Improved climate control will help reduce risks associated with extreme heat and poor air quality events while supporting animal health and wellbeing._x000a__x000a_Investing in air conditioning for the Primates of the World building will improve operational efficiency, support accreditation readiness, enhance animal care, and ensure the facility remains resilient to changing environmental conditions for years to come.  Primate air conditioning was listed as a concern by the Association of Zoos and Aquariums inspection team in 2024.  The Zoo will be up for reaccreditation in 2029, by which time this concern must be addressed."/>
        <s v="This request is a critical risk-mitigation investment, not a discretionary upgrade. The Zoo’s underground voltage feeders, originally installed in 1958, are now failing testing and have exceeded their reliable service life. These feeders are essential to distributing power from our backup diesel generators during outages. Without replacement, even our emergency power systems cannot be depended upon, creating a single point of failure that could result in a full-site power loss._x000a__x000a_The consequences of inaction are severe. A prolonged or widespread outage would immediately compromise life-support systems that are vital to animal health and survival, including temperature regulation, ventilation, water circulation, and habitat controls. Many species in our care are highly sensitive to environmental changes; even short disruptions can cause acute stress, illness, or death. In a worst-case scenario, this could lead to significant animal loss, representing not only an ethical and reputational crisis but also an irreversible loss of irreplaceable species and conservation investments._x000a__x000a_Operationally, a major outage would force partial or full closure of the Zoo, directly impacting admissions, concessions, events, and memberships, our primary revenue streams. Even brief disruptions degrade the visitor experience, reduce attendance, and erode public trust. Longer-term, the reputational damage associated with preventable infrastructure failure, especially one that impacts animal wellbeing, would weaken donor confidence, limit partnership opportunities, and diminish the Zoo’s standing as a leading community asset._x000a__x000a_By investing now in the replacement of these underground feeders using directional boring, the County can eliminate a critical point of failure, protect animal health and wellbeing, and ensure continuity of operations. This proactive approach safeguards revenue, preserves public trust, and reinforces the Zoo’s mission, while avoiding the far greater financial and ethical costs of emergency response, animal loss, and prolonged closure."/>
        <s v="The Zoofari Building requires replacement of both its HVAC system and roof. Previously planned as separate projects, combining them into a single project reduces overall costs, minimizes operational disruptions, and improves construction efficiency._x000a__x000a_The current HVAC system is outdated and well beyond its 20-year useful life, with units now more than 30 years old. Frequent repairs and unexpected failures disrupt revenue-generating rentals in this heavily used event space. This project will replace three aging air handling units with a single, energy-efficient variable air volume (VAV) rooftop unit (RTU). The new system is expected to reduce energy consumption, lower maintenance costs, improve occupant comfort, and increase operational reliability._x000a__x000a_The roof is also in critical condition. With three existing layers and an expected lifespan of 20 years, much of the roof, originally installed during a 1990 renovation, has significantly deteriorated. Approximately 90% of the roof surface shows substantial wear, with multiple leaks affecting the building throughout the year. Over the past six years, at least 10 leak incidents have resulted in service disruptions, interior damage, and repeated temporary repairs. Staff recommend full roof replacement to eliminate ongoing failures and prevent further operational interruptions._x000a__x000a_The roof replacement also presents an opportunity to advance Milwaukee County’s sustainability goals. The Zoo intends to pursue grant funding for the installation of a solar energy system in conjunction with the roof replacement. Completing the roof project now positions the Zoo to leverage external funding, reduce future utility costs, improve energy efficiency, and decrease the facility’s environmental footprint. Integrating solar infrastructure during construction is significantly more cost-effective than retrofitting the building at a later date._x000a__x000a_The Zoofari Building generates approximately $80,000 to $100,000 annually through rentals and serves as a key venue for corporate events, weddings, meetings, and other group functions. Maintaining a safe, reliable, and comfortable facility is essential to sustaining this revenue stream. The building also houses leased warehouse space used for retail and food inventory. Under existing lease agreements, the Zoo is responsible for major repairs not caused by tenant negligence. Continued roof leaks increase the risk of inventory damage, business interruption, and potential financial liability._x000a__x000a_Investing in the combined HVAC and roof replacement project will protect critical revenue streams, reduce long-term operating and maintenance costs, improve energy efficiency, support sustainability initiatives, and ensure the facility remains safe, reliable, and fully operational for guests, tenants, and community partners."/>
        <s v="There have been several internal improvements ($200k) in renovations thus far in 2026. Following these extensive updates, it is equally critical to address the condition of our building’s mechanical systems—including HVAC.  This system is operating beyond its intended service life, leading to frequent maintenance issues, inconsistent climate control, and increased operational costs. This system is nearly 40 years old and has a 20-year useful life.  There is no redundancy for this unit; if it fails, there is no backup, and it could potentially cost up to $40k / month to use alternate methods._x000a__x000a_Failing to upgrade these systems poses several risks. Aging mechanical equipment can cause disruptions in daily operations, resulting in uncomfortable or even unsafe working conditions for employees. Inadequate heating, cooling, or ventilation directly affects productivity, morale, and attendance, while potential failures in electrical or plumbing systems could create hazards or require costly emergency repairs._x000a__x000a_From a business standpoint, outdated mechanical systems also impact customer and client experience, which can reduce sales and weaken our competitive advantage. Unreliable climate control or visible equipment failures can diminish confidence in our operations and brand. Moreover, prospective tenants or partners are likely to view these deficiencies as red flags, lowering the property’s rental appeal and long-term value._x000a__x000a_Investing now in upgraded mechanical systems will minimize future maintenance costs, ensure compliance with safety and efficiency standards, and support a safe, comfortable environment for employees and visitors alike. This proactive investment protects our staff, enhances workplace experience, supports consistent operations, and sustains the property’s marketability and overall performance.    "/>
        <s v="All four boiler units in the Big Cats building are at the end-of-life stages.  Two were installed in 1997 and two were installed in 2004, with a typical lifespan of 20 years. This building also has five rooftop heat recovery units that have chilled water and hot water coils, with a typical life span of 20 years. The Milwaukee County Zoo is currently under contract for maintenance through December 2027, however, the current maintenance contract would double to maintain or replace the units at that time.  Maintaining mechanicals within an animal's environment is vital to their health, well-being, and life safety.    "/>
        <s v="All four air conditioning units in the Apes building are at the end of their life cycle.  The units are 30 years old and the typical life span of an air conditioning unit is 20-25 years.  The Milwaukee County Zoo is currently under contract for maintenance through December 2027, however, the current maintenance contract would double in an effort to maintain or replace the units at that time.  Maintaining mechanicals within an animal's environment is vital to their health, wellbeing, and life safety.      "/>
        <s v="Air Conditioning Unit #2 (ACU-2) and Air Handling Unit #1 (AHU-1), which serve the Macaque holding area, are both approximately 20 years old and have reached the end of their expected useful lives. Unlike equipment serving traditional commercial spaces, these units operate in a challenging animal care environment where they are exposed daily to high levels of dust, hair, moisture, and other airborne debris. This constant exposure accelerates wear and tear on mechanical components, causing the equipment to age more rapidly and increasing the frequency of repairs and maintenance requirements._x000a__x000a_Maintaining reliable HVAC systems within animal habitats is essential to animal health, wellbeing, and life safety. These systems provide critical temperature control, ventilation, humidity management, and air quality necessary to support the wellbeing of the macaque population and ensure compliance with professional animal care standards. Mechanical failures can result in unsuitable environmental conditions, increased stress on animals, disruption of animal care operations, and the need for emergency corrective measures._x000a__x000a_The Zoo currently maintains these units through a service contract that extends through December 2027. However, due to the age and condition of the equipment, continued operation beyond that period is expected to significantly increase maintenance costs, with future contract expenses projected to approximately double in order to maintain aging equipment or replace failed components. In addition, replacement parts are becoming increasingly difficult to source, increasing the risk of prolonged downtime and emergency repairs._x000a__x000a_Replacing ACU-2 and AHU-1 before a major failure occurs is the most cost-effective and proactive approach. This investment will improve system reliability, reduce long-term maintenance costs, protect against unplanned service disruptions, and ensure the Macaque holding area maintains the stable environmental conditions necessary to support animal health, wellbeing, and safety. By addressing these aging assets now, the Zoo can avoid escalating repair costs while continuing to provide the high standard of animal care expected by guests, staff, and accreditation organizations."/>
        <s v="Air Handling Unit #3 (AHU-3), which serves the indoor penguin habitat, was installed in 2001 and has exceeded its expected 20-year useful life. The unit is now 26 years old and experiencing significant deterioration. The lower chilled water coil has developed leaks and has been isolated from service, reducing the system’s capacity and increasing the risk of a failure that could compromise environmental conditions within the animal habitat, which compromises animal welfare._x000a__x000a_Maintaining reliable temperature control is critical to animal health, wellbeing, and life safety. The indoor penguin habitat requires tightly controlled environmental conditions to replicate the species' natural climate and meet professional animal care standards. Penguins are particularly sensitive to heat stress, and their body temperature cannot safely exceed 72 degrees Fahrenheit. A prolonged HVAC failure could place the animals at significant risk and require emergency operational measures, including animal relocation and costly temporary climate-control solutions._x000a__x000a_The Zoo currently maintains the unit through a service contract that extends through December 2027. However, due to the age and condition of the equipment, maintenance costs are expected to increase substantially, with future contract costs projected to be approximately double current levels in order to continue repairing or replacing obsolete components. As the unit continues to age, replacement parts become increasingly difficult to obtain, increasing the likelihood of extended downtime and emergency repairs.  When the system is down, staff are required to carry in bags of ice to help maintain the habitat temperatures until the unit is fixed.  This is incredibly time-consuming and labor-intensive._x000a__x000a_Replacing AHU-3 before a catastrophic failure occurs is the most cost-effective and responsible approach. This investment will ensure reliable climate control for the penguin habitat, protect animal health and wellbeing, reduce the risk of unplanned emergency expenditures, and avoid escalating maintenance costs associated with operating equipment that has exceeded its useful life. The project supports the Zoo’s commitment to providing the highest standards of animal care while protecting critical facility infrastructure and operational continuity."/>
        <s v="This project is for the demolition of the small mammals building, built in 1963, which is obsolete and does not meet modern zoological practices. The building is empty and will remain that way until it is removed. An asbestos inspection was conducted in 2005 by Sigma, and asbestos was found within the building. Considering the building age, lead containing material such as paint may be present. _x000a__x000a_The Small Mammal Building compliance with handicapped accessibility was evaluated utilizing the Wisconsin Administrative Code, Comm. Section 69 and ADAAG.  This building is not exempt per the Codes.  The building does have an accessible entranceway.  The building lacks Braille signage and compliant architectural hardware.  _x000a__x000a_Asphalt pathways to the building will be removed, but the path adjacent to the building that is used for bringing in rotational exhibits should remain. The project should include landscaping materials, but the Zoo will handle the installation of the landscaping out of operations. Landscaping materials to include seeding, mulching, and potential for a few trees. _x000a_"/>
        <s v="The Zoo is seeking $17.6 million to renovate its main entrance, an essential project to improve safety, guest experience, operational efficiency, and long-term financial sustainability._x000a_The project is critical because the current admission process, where guests are screened from their vehicles before parking, creates significant traffic congestion, leading to unsafe delays on Bluemound Road and surrounding freeways. Wait times can exceed an hour, resulting in frustrated visitors, lost revenue, and missed opportunities to engage guests at the start of their visit. Staff are unable to adequately assist during guest arrival, and the outdated entrance creates a negative first impression, leading to frequent visitor complaints. _x000a_Benefits of the renovation include:_x000a_1) enhanced guest safety by eliminating traffic backups by moving admission inside the Zoo grounds and establishing a single, secure entry point for more effective guest screening and monitoring and adding to the Zoo’s perimeter fencing will further strength Zoo security; _x000a_2) increased revenue potential with shorter wait times reducing guest attrition and increasing ticket sales and improving entry processes creating opportunities for new revenue streams through early engagement, upselling, increased points of sale, and enhanced customer service. Guest arrival will become less transactional, and more customer service based;_x000a_ 3) Improved and Targeted Guest Experience by streamlining entry, setting a welcoming tone and reduces stress for visitors and onsite staff can assist guests with directions, services and purchases as they enter and improved accessibility with strollers, wheelchairs, mobility scooters and sensory bags available at the front and digital signage and multilingual maps enhance communication and inclusivity._x000a_This project will provide operational efficiency and cost savings. Centralized operations and reduced congestion will lower staffing and maintenance costs over time.  Fewer complaints and smoother guest flow improve overall efficiency._x000a_This renovation is much more than a simple infrastructure upgrade, it represents a strategic investment in the Zoo’s future. Resolving longstanding issues at the entrance, it will create a safer, more welcoming, and more efficient gateway to the Zoo’s visitor experience."/>
        <s v="This project fully reconstructs the asphalt in Parking Lot #3. This project removes existing pavement down to the substrate and rebuild it, as milling only addresses the surface layer and has proven to be short-lived and less cost-effective over time. The lot currently contains numerous cracks and potholes, creating ongoing maintenance challenges, safety risks, and a diminished guest experience. With parking operations generating more than $2 million in annual revenue, this investment is essential to protect a key revenue stream while ensuring safe, reliable, and accessible parking for all guests._x000a__x000a_Once the design is finalized, the Zoo will also explore grant opportunities to help offset project costs."/>
        <s v="This project is to purchase a Computed Tomography (CT) scanner for the Animal Health Center (AHC) at the Milwaukee County Zoo.  This piece of equipment would elevate animal welfare by providing diagnostic precision with high-resolution, three-dimensional views of bony and soft tissue structures when conventional imaging is not sensitive enough to provide a diagnosis.  _x000a__x000a_The Zoo is looking to purchase a refurbished CT GE Optima 660 64 slice CT.  This CT scanner is ideal as the table has a weight capacity that would be adequate for many of the animals at the zoo, it provides high-resolution imaging and is the appropriate size to fit into an existing room at the AHC.  The cost of this refurbished CT scanner, including delivery, staff training, and a one-year warranty, is $365,000.  _x000a__x000a_Purchasing a CT scanner that fits into an existing space will reduce the amount of structural modifications needed for the AHC, which would be more costly.   The extent of modification needed for the room (surgical suite) where the CT would be housed is currently unknown, but will likely involve modifications to run electricity to the machine, as well as ensuring that appropriate radiation screening is in place to protect staff and visitors.  A physicist, as well as an electrician, or other qualified professional, is needed to evaluate the room where the CT will be installed and advise on modifications needed and their cost."/>
        <s v="Project Description: Milwaukee County Zoo WiFi Modernization Initiative_x000a_The Milwaukee County Zoo is seeking capital funding to modernize and expand its WiFi infrastructure to meet the growing expectations of guests and the operational demands of our evolving digital services. As guest behaviors move increasingly toward mobile based interactions, reliable and high capacity WiFi has become essential—not optional—for delivering a seamless, inclusive, and revenue supportive guest experience._x000a_This modernization will enhance coverage across the Zoo’s 190 acre campus, increase network capacity, improve stability during peak attendance periods, and support the Zoo’s expanding portfolio of digital guest services, including online ticketing, mobile parking QR codes, language access initiatives, and real time engagement tools._x000a__________________________________________x000a_Internal Benefits_x000a_1. Moving between WiFi and Cellular_x000a_•_x0009_Once disconnected from hardwire connections, Wifi fails requiring frequent restarts causing inefficiency in daily process3_x000a_2. Enhanced Support for Revenue Generating Business Partners_x000a_•_x0009_Create more POS options_x000a_•_x0009_More reliable timely transaction_x000a_•_x0009_Consistency of data access_x000a_3. Direct Alignment with Milwaukee County’s AMOP Language Access Initiative_x000a_Milwaukee County’s AMOP initiative increases accessibility by allowing guests to select from multiple languages across digital platforms. The Zoo’s modernization aligns directly with this countywide priority:_x000a_•_x0009_Visitors who rely on translated content can access it more easily when strong WiFi is available throughout their visit._x000a_•_x0009_Non English speaking guests have improved access to online maps, audio tours, translated signs, and multilingual support resources._x000a_•_x0009_This supports a more inclusive guest experience and ensures equal access for diverse communities._x000a_Upgraded WiFi becomes a foundational tool for expanding language access and removing digital barriers for underserved populations._x000a__________________________________________x000a_Organizational and Revenue Benefits_x000a_1. Increased Revenue Potential_x000a_Better WiFi supports:_x000a_•_x0009_Higher uptake of online ticketing purchases._x000a_•_x0009_Increased use of mobile based platforms._x000a_•_x0009_More efficient digital marketing engagement, including on site promotions._x000a_A more connected guest is more likely to purchase, donate, and engage._x000a_2. Operational Efficiency_x000a_With upgraded WiFi, staff can:_x000a_•_x0009_Troubleshoot guest ticketing issues more quickly._x000a_•_x0009_Communicate more effectively across the large grounds._x000a_•_x0009_Support mobile based point of sale systems for pop up shops and events._x000a_•_x0009_Utilize real time data for crowd management, safety, and guest services._x000a_3. Competitive Positioning_x000a_Most modern zoos and cultural attractions now rely on robust guest WiFi as a standard amenity._x000a_Upgrading our system ensures the Milwaukee County Zoo remains competitive, technologically current, and responsive to the needs of today’s digital first visitor._x000a__________________________________________x000a_Project Scope_x000a_Infrastructure Enhancements_x000a_•_x0009_Expand coverage to outdoor habitats, guest service zones, event spaces, and high traffic pathways._x000a_•_x0009_Upgrade fiber backbones and cabling where necessary to ensure scalability._x000a_•_x0009_Enhance network bandwidth to support increased device usage and digital transactions._x000a_Guest-Facing Enhancements_x000a_•_x0009_Improved login and captive portal experience._x000a_•_x0009_Increase speed enhancement for mobile transactions_x000a_•_x0009_Support for high volume multilingual digital content (AMOP)._x000a_Operational Support_x000a_•_x0009_Coverage improvements for staff only areas._x000a_•_x0009_Support for roaming staff devices, handheld scanners, and mobile POS systems._x000a_Transitioning from wireless to cellular has proven to be a challenge requiring frequent restarts_x000a__________________________________________x000a_Timeline_x000a_Phase 1 – Outdoor Priority_x000a_     Caribou Village, Lake Evinrude, Sky Glide, Giraffe intersection, outside of rhino habitat_x000a_Phase 2 – Indoor _x000a_     Admin offices, Admin conference room, Family Farm Encounter Area"/>
        <m/>
        <s v="The 2024 Adopted Budget (Amendment 39) directed Department of Administrative Serviced (DAS) to explore opportunities to terminate the County’s ongoing operational and capital support for the Charles Allis Art Museum building (CA building). In May 2024, the DAS provided an informational report, File No. 24-470, on the CA and the Villa Terrace Decorative Arts Museum (VT building)., with a recommendation to pursue a Request for Information (RFI) to seek solutions for the two museums that reduced or eliminated the County’s operational and capital support of the museums.  An RFI was completed, and the results presented to the Milwaukee County (County) Board of Supervisors (County Board) in September 2024 in action report File No. 24-767, which was adopted by the County Board and authorized DAS to pursue negotiations with the Charles Allis and Villa Terrace Museums, Inc. (CAVT) and Friends of Villa Terrace Decorative Arts Museum, Ltd. (FOVT) with the goal of reducing or eliminating the capital and operational support the County provides to the CA and VT buildings._x000a_ _x000a_Adopted County Board file #24-940 authorized the DAS to enter into agreements with both organizations based on the Term Sheet attached to the File. The Term Sheet provides for the transfer the buildings to the CAVT and the FOVT pursuant to each organization meeting specific requirements. As outlined in the resulting Agreements, the County provides operational and capital dollars to CAVT and FOVT, with required reporting and additional obligations, to allow for the successful transition of the buildings to each organization. _x000a_ _x000a_As it relates to the FOVT (for the VT building), the County provides an annual capital contribution of $400,000 in 2026, $400,000 in 2027, and $400,000 in 2027 (the “County Contribution”) to address deferred maintenance needs at VT building._x000a_ _x000a_This capital project addresses the 2026 County capital contribution of $400,000 for the VT building." u="1"/>
        <s v="The 2024 Adopted Budget (Amendment 39) directed Department of Administrative Serviced (DAS) to explore opportunities to terminate the County’s ongoing operational and capital support for the Charles Allis Art Museum building (CA building). In May 2024, the DAS provided an informational report, File No. 24-470, on the CA and the Villa Terrace Decorative Arts Museum (VT building)., with a recommendation to pursue a Request for Information (RFI) to seek solutions for the two museums that reduced or eliminated the County’s operational and capital support of the museums.  An RFI was completed, and the results presented to the Milwaukee County (County) Board of Supervisors (County Board) in September 2024 in action report File No. 24-767, which was adopted by the County Board and authorized DAS to pursue negotiations with the Charles Allis and Villa Terrace Museums, Inc. (CAVT) and Friends of Villa Terrace Decorative Arts Museum, Ltd. (FOVT) with the goal of reducing or eliminating the capital and operational support the County provides to the CA and VT buildings._x000a_ _x000a_ Adopted County Board file #24-940 authorizes the DAS to enter into agreements with both organizations based on the Term Sheet attached to the File. The Term Sheet provide for the transfer of the buildings to the CAVT and the FOVT pursuant to each organization meeting specific requirements. As outlined in the resulting Agreements, the County provides operational and capital dollars to CAVT and FOVT, with required reporting and additional obligations, to allow for the successful transition of the buildings to each organization. _x000a_ _x000a_As it relates to the CAVT (for the CA building), if CAVT exercises the option to take transfer of the CA building by the end of 2025, the County provides an annual capital contribution of $250,000 in 2026 and $250,000 in 2027 (the “County Contribution”) to address deferred maintenance needs at the Charles Allis Art Museum._x000a_ _x000a_This capital project addresses the 2026 County capital contribution of $250,000 for the CA building." u="1"/>
        <s v="The Surges Building roof (37,461 sq ft) is original to the construction of the building which was built in 1988.  The life expectancy of the roof is approximately 20 years.  The current age of the roof is 37 years and is approximately 17 years beyond its use life. _x000a__x000a_The Surges Building provides critical services to the Community Reintegration Center (CRC) such as laundry, a training area, records retention area, and the Family Engagement Center. The facility’s roof has experienced increasing leaks over the past five years, leading to significant damage in multiple areas. While temporary repairs have been made, the roofing structure continues to deteriorate, and a full replacement is necessary to prevent further issues. Without intervention, ongoing leaks will persist, impacting critical spaces such as the records room and laundry services. These problems may increasingly disrupt daily operations, making a timely roof replacement essential to maintaining the facility’s effectiveness." u="1"/>
        <s v="The roofs on the Community Reintegration Center's Lotter Building and Print Shop, totaling approximately 37,250 sq. ft., were installed in 1990 and 2004, exceeding their standard 25-year life expectancy by 10 and 4 years, respectively. They now suffer from multiple leaks across several sections. While temporary repairs have been made over the past five years, the maintenance team strongly recommends replacing the roofs due to their severely deteriorated condition._x000a__x000a_Additionally, four condensing units on the roof require replacement. Including these replacements in the roof project is more cost-effective than removing and reinstalling them later._x000a__x000a_Currently, there is no fall protection system in place, posing safety risks for maintenance staff and contractors. This issue can be addressed by installing a fall protection system during the roof replacement._x000a__x000a_Lastly, the roof should be assessed for its potential to support solar panels as part of a sustainability initiative. If solar installation is pursued in the future, aligning it with the roof replacement would enhance feasibility and efficiency." u="1"/>
        <s v="The employee parking lot (101,000 sq ft) on the west side of the Community Reintegration Center (CRC) was constructed in 1997 and is now 28 years old—exceeding its intended 25-year useful life. The lot is severely deteriorated and requires full replacement._x000a__x000a_The facility’s parking lot has reached a critical state. Expanding potholes, widespread cracking, and surface settlement create serious trip hazards for employees, increasing the risk of injury. Drainage failures lead to frequent flooding during storms, while inadequate lighting further compromises visibility and safety._x000a__x000a_Beyond structural concerns, the lot contributes to the urban heat island effect by absorbing solar heat and worsening environmental impacts. Additionally, its outdated layout and lack of accessible routes do not comply with ADA standards, posing potential legal and regulatory risk even though no violations have been formally cited._x000a__x000a_Despite spending over $100,000 annually on asphalt repairs 25% of which is allocated to this lot, continued patchwork fixes are no longer cost-effective. Seal coating and maintenance efforts have reached their limits. Delaying full resurfacing presents ongoing risks: vehicle damage, employee dissatisfaction, and increasing liability concerns._x000a__x000a_Investing in timely replacement is essential. It will improve safety, ensure compliance, and protect long-term financial sustainability." u="1"/>
        <s v="Community Reintegration Center (CRC) Roof Replacement Project: (The 600 &amp; 400 Bed Dormitory Building roofs, covering approximately 113,600 square feet in total, were constructed in 1999 with an expected lifespan of 25 years)_x000a__x000a_The roofs of the 600 &amp; 400 Bed Dormitory Buildings located at the Community Reintegration Center (CRC) have reached the end of their 25-year lifespan, leading to significant deterioration and ongoing structural issues. Multiple leaks across various sections have resulted in interior damage, and temporary repairs have proven insufficient. The expansion joint covers, crucial for structural integrity, are damaged, rusting, or missing, further exacerbating the deterioration. With continued degradation posing risks to the building's functionality and safety, a full roof replacement is necessary to maintain the long-term integrity of the facility._x000a__x000a_Constructed in 1999, the roofs of the 600 &amp; 400 Bed Dormitory Buildings at the CRC have surpassed their expected lifespan and now exhibit widespread failures in vent, base, corner, and curb flashing. These deficiencies have led to persistent leaks, impacting interior walls and ceiling tiles. Despite maintenance efforts, the roofing surface remains in a critically deteriorated condition. Additionally, damaged or missing expansion joint covers have compromised the facility’s ability to accommodate structural movement. Given the proven inadequacy of temporary repairs, a comprehensive roof replacement is required to prevent further damage and ensure the continued operation of the CRC." u="1"/>
        <s v="Jail suicides have become a significant and overlooked national crisis. Between 2000 and 2019, suicides were the leading cause of jail deaths, accounting for 30% of all fatalities in local jails. The suicide rate in jails is more than twice as high as the general population. A major factor contributing to this crisis is the high number of individuals in jails who come from marginalized communities and face issues like substance abuse, mental illness, unemployment, and homelessness. In fact, 63% of incarcerated individuals struggle with drug dependence, and 44% report mental health issues. Furthermore, the conditions inside most jails are ill-equipped to handle people with serious mental health needs. Jails are often characterized by overcrowded, unsanitary, and unsafe environments, which worsen the mental health of detainees. The combination of poor treatment, harsh conditions, and lack of adequate resources exacerbates the risk of suicide. Structural changes are urgently needed to address these underlying issues and reduce the harm caused by inadequate jail systems. The Milwaukee County Community Reintegration Center's Behavioral Intervention Units A and B (BIU A and B) present potential safety risks and inadequate conditions for both residents and staff. These units consist of outdated cells with bars, lacking cameras and intercom systems for constant monitoring. Staff conducts monitoring during scheduled half-hour tours, leaving intervals where individuals, especially those at high risk, may experience insufficient supervision. Given the ratio of residents to staff, this environment presents significant challenges, as incidents such as suicides have been attempted in the CRC.  _x000a__x000a_Safety and security improvements at the Milwaukee County CRC segregation units BIU A and BIU B. _x000a_Total of 58 cells (29 cells per floor)  All Bar Cell Doors need to be removed and replaced in BIU A and BIU B with solid doors with food chutes for the safety of all staff and residents.  All beds need to be removed and replaced with beds that prevent residents from hiding underneath or making suicide attempts. Anti-ligature beds made from materials like plastic or concrete should be considered.  All cells need to be equipped with intercoms and listening devices to protect residents and staff during medical emergencies or suicide attempts.  Cameras need to be placed in all cells to enable 24/7 monitoring and recording, allowing officers to be proactive rather than reactive. _x000a__x000a_" u="1"/>
        <s v="To support long-term sustainability goals, reduce operational costs, and enhance occupant comfort, it is essential to improve the energy performance and operational efficiency of existing building systems. While structurally sound, many buildings rely on aging or improperly calibrated mechanical, electrical, and HVAC systems. Retro-commissioning offers a strategic opportunity to evaluate these systems, identify inefficiencies, and implement cost-effective improvements that align with energy conservation goals and climate action commitments. Several buildings including Admin 600 and 400 Dormitories, North Dormitory and Boiler House, Surges Building, and Lotter Building—are currently experiencing operational inefficiencies due to outdated or sub-optimized mechanical, HVAC, and control systems. These issues contribute to increased energy use, higher utility costs, and inconsistent occupant comfort and air quality. A systematic retro-commissioning process is necessary to diagnose performance gaps, restore system functionality, and support the institution’s energy and sustainability goals. This comprehensive approach ensures building systems operate as efficiently as possible. Through retro-commissioning, buildings can optimize performance, reduce energy use, and identify areas for improvement in mechanical, electrical, and HVAC systems especially in buildings equipped with building automation systems (BAS). Key benefits of retro-commissioning include: Energy Savings: Identifies inefficiencies and enables adjustments that lead to significant reductions in energy use and utility costs. Common improvements include optimizing HVAC performance, upgrading lighting controls, and ensuring efficient heating and cooling operation. Climate Action Support: Reducing energy waste directly lowers carbon emissions and helps meet local and regional sustainability goals. Improved Comfort and Air Quality: Ensures systems deliver appropriate comfort and air quality, supporting occupant health and well-being. Extended Equipment Lifespan: Optimizing performance reduces wear, extends equipment life, and lowers maintenance and repair costs. The retro-commissioning process will include evaluating, testing, and fine-tuning mechanical, HVAC, and control systems. Project-specific functional performance tests will be developed for major HVAC equipment (e.g., AHUs, boilers, chillers). Trend data for major systems and representative terminal units (e.g., VAVs, fan coils) will be reviewed. The scope of work also includes: Developing energy conservation and operations &amp; maintenance measures (ECMs and O&amp;Ms), Calculating energy savings and cost estimates, preparing a detailed report summarizing findings, collaborating with Focus on Energy (FOE), maintenance staff, and contractors to implement recommendations, verifying completed measures, and submitting a final report to FOE." u="1"/>
        <s v="Over the past 6 years, staff has explored relocating the Election Commission Office (G10) due to its proximity to the street as well as an unguarded entrance, and lack of a security barrier. The sharp increases of violence against election officials nationwide have prompted security concerns and a need for the Milwaukee County Election Commission (MCEC) to be located in a more secured location. Planning was previously underway, but it was halted due to Covid-19. At that time, the plan was to move the MCEC to the 3rd Floor (Room 300). However, the space was allocated to the Clerk of Court’s Office for Jury Services. Therefore, the MCEC decided to remain in Room G-10 for the foreseeable future. With current availability of Room G-7 of the Courthouse, MCEC worked with staff from the Facilities Management Division (FMD) in exploring the modification of this space as a permanent location for the MCEC. Overall, Room G-7 is a large space and the MCEC already utilizes it to conduct post-election canvass. In meeting with the representatives from FMD, a path forward was outlined that would involve a remodel of G-7 to accommodate existing MCEC staff, and their day to day activities, and secure storage for election related materials.  In addition to partitioning the space and bringing the lighting to current standards, the remodel involves adequate security enhancement to protect election staff and the critical election infrastructure in the Election Commission." u="1"/>
        <s v="The Vel Phillips facility is a 24/7, 365/day operation wherein proper heating and cooling is critical.  The current HVAC Controls system within the facility is approximately 20-25 year old, and is designed to be updated as new technologies come out. This system is beyond its original useful life due to lack of updates over the years as well as Microsoft server support.  Maintenance staff has indicated that the aged system is causing significant lack of control over the building's HVAC system.  Just over half of the building is running &quot;full-on&quot; (operating at 100% capacity) because the controls fail to communicate with each other. With a new control system, proper control over all areas can be provided with balanced heating and cooling over the entire building with anticipated cost and energy savings via system optimization. Upgrades are needed as the main controllers (engines) operate on the WES 2009 system, which is no longer supported by Microsoft (End of life support 1/10/19).  Microsoft is no longer patching the base operating system on these engines. These engines will no longer receive critical updates and will not be able to utilize latest Metasys (Building Maintenance Software Program) feature enhancements.  Once new engines are manufactured and installed, this would allow for more controlled inventory and lessens the likelihood of hardware/chip End of Life.  New engines utilize open-source operating system which allows for future upgrades._x000a__x000a_All handling units and associated equipment serving the AHUs are outdated and past useful life. The units are rotting from the inside out, dampers are bent, and pumps are failing. All system smoke dampers are deformed and non-functionable. FMD continues to spend more time and money to keep the units up and running. New equipment would reduce energy cost, reduce work orders, and would be able to use an energy savings building management program. The smoke dampers would ensure that the smoke is contained if the situation arises. It would still be remote monitored which will help reduce emergencies.  _x000a__x000a_Currently we have four  boilers at Vel Phillips. These Boilers have not functioned properly since install. Normally a boiler would have preventative maintenance done once a year. FMD removes, takes apart and cleans boiler 2+/year a year or the boilers stop working. The major issue is soot build up and clogging. FMD had the manufacture out to inspect them just to tell us it is installed right with no recalls but can't tell FMD why we must do twice the work to keep them going. $50k / year on preventative maintenance, not including parts.  _x000a__x000a_Vel Phillips has a temperature issue. Having perimeter heating ensures that the outer areas of a building, closer to windows, remain warm.  When perimeter heating is in place, it prevents cold drafts or temperature fluctuations, and we would have better control over temperature in areas that are typically more challenging to keep warm. This means that even with external weather conditions, the internal space remains comfortable.  In the event of a failure in the AHU, perimeter heating can still provide warmth to the space, ensuring that heating remains functional and maintaining comfort for the occupants.  " u="1"/>
        <s v="Portions of Milwaukee County’s current Courthouse Complex (consisting of the Historic Courthouse, Public Safety Building and Criminal Justice Facility) do not meet current design standards or modern needs for courtroom facilities (such as no separate paths of travel for the various users of the facility). The Public Safety Building specifically has an extensive list of deferred maintenance needs and a significant amount of underutilized and not usable space. In many ways, the Courthouse Complex does not support the safety of our region, the health of our community, nor the rehabilitation of our neighbors. Current planning efforts for replacement of the Public Safety Building has been underway in a phased approach since 2015 (see previous capital project WC0148). The current project scope envisions demolition of the existing Public Safety Building, construction of the new Criminal Courthouse in the same footprint, related improvements to the Historic Courthouse, and relocation of staff and court functions to temporary swing space during construction._x000a__x000a_Replacement of the Public Safety Building and renovations to the Historic Courthouse will support Milwaukee County’s strategic vision and address operational and community needs. Any significant work on facilities will be a multi-year process that Milwaukee County will approach with intentionality and community input to ensure that facilities support the County’s efforts to advance better outcomes for our community. Throughout this process, Milwaukee County’s design team has been working with community stakeholders to catalog service, programming, and facility needs, as well as judicial system leaders committed to re-thinking how the justice system addresses public safety and embodies fairness and accountability to meet the needs of those engaged with the system. Through buildings with programs and services designed with a trauma-informed lens and a restorative, community focus, Milwaukee County can continue to improve outcomes for all those who interact with the justice system, including by reducing future case backlogs, improving efficiency and reducing jail crowding, and providing a safe environment for all." u="1"/>
        <s v="The current SPU (Stair Pressurization Unit #2) in Criminal Justice Facility has a breach in the supply duct work that is located below grade in an unexcavated part of the building. This breach causes soil, backfill and debris to be blown out into the FIRE STAIRWELL #2 causing slip, trip and fall hazards during pressurization of the stairwell which occurs during a fire/smoke alarm situations in the Criminal Justice Facility. The breach is also causing undo stress and pre-mature failing of the current unit." u="1"/>
        <s v="A solution to resolve the continued tampering of sprinkler heads in the Criminal Justice Facility (CJF) is needed. The Department of Administrative Services-Facilities Management Division (DAS-FMD) recommends a pre-action fire sprinkler system. A pre-action fire sprinkler system is designed to prevent accidental or intentional water damage. This pre-action system requires two triggers to start the water flow: the detection of heat or smoke, and the activation of sprinkler heads. By requiring two sources to activate the water flow, this will alleviate many of the major flooding issues caused by tampering with sprinkler heads the CJF experiences daily. These daily sprinkler releases, put staff and clients at risk due to the amount of water released. This water also damages the building structure and surrounding components." u="1"/>
        <s v="The Department of Administrative Services - Facilities Management Division plumbing staff is tasked with maintaining the Criminal Justice Facility (CJF) plumbing systems. This includes the CJF’s sanitary drainage system. Within the sanitary system, “HOOKS” have been installed to catch flushed debris that does not belong in the sanitary drainage system. The CJF contains 4 pods on each of the 4 floors. There are 12 hooks in each pod, with approximately 200 total hooks in the CJF sanitary drain system. These hooks are installed to catch unwanted nuisance debris in the sanitary drain system, protecting the city’s sewers from CJF’s debris plugging their sewers up. Every week 25% of the hooks are cleared of nuisance debris. Over the course of 1 month, every hook is pulled and cleaned of nuisance debris. This nuisance debris includes articles of clothing, towels, bedding, apples, oranges, milk cartons, sandwich bags, wrappers of food of items sold by commissary, etc. Anything in the cells that can be flushed, has been flushed. Despite monthly maintenance, staff incurs a significant amount of afterhours emergency calls due to hooks being filled with nuisance debris, creating sewage flooding the affected cells. When one group of cells is flooding, the cells from floors above that are connected to the same sanitary drainage stack contribute to the flooding. Plumbing staff and cell occupants are continuously being exposed to sanitary sewage and the harmful germs, bacteria, pathogens, and parasites, while dealing with flooding issues._x000a__x000a_This project will install a new sanitary drainage system and is anticipated to significantly reduce the need for hooks (and related maintenance), lessen exposure to harmful sanitary sewage, and cutdown on afterhours plumbing staff overtime.  " u="1"/>
        <s v="Milwaukee County sponsors recreational activities designed for people with disabilities at two facilities located in County Parks in South Milwaukee and Wauwatosa called the Wil-O-Way Recreation Centers. Recreation programs are offered during the spring, summer and fall seasons. Additionally, Wil-O-Way Grant hosts a 6-week youth summer camp for individuals with disabilities. This camp is a great respite opportunity for families with children with disabilities._x000a__x000a_The Wil-O-Way Underwood facility currently has a wading pool with a diatomaceous earth filtration system, which requires a dedicated staff to operate the filtration equipment, test and monitor pool water quality, and supervise the safety of its users. Additionally, diatomaceous earth can be hazardous to human health if inhaled, resulting in lung problems. Therefore, extra safety precautions are needed when maintaining this facility including the storage and handling of the diatomaceous earth and personal protective equipment (PPE). The wading pool area offers very little_x000a_shade, which is a concern for users that are less mobile and may be on medications that recommend limited sun exposure. Additionally, individuals with physical disabilities cannot fully participate with their peers in a wading pool due to needing to be set into the water to fully experience the pool, thereby making them nearly immobile. For these reasons, The Office for Persons with Disabilities (OPD) is planning for a more accessible and lower maintenance splash pad._x000a__x000a_The proposed splash pad will be fully accessible to persons with disabilities including activation of and immersion into the water features. The OPD has already decided that the splash pad will be “flow through”, with potable water spraying from the fixtures and draining into the storm sewer system, thereby eliminating the need for a pool water filtration system and the maintenance and operation requirements that go along with it. Wil-O-Way Underwood hosts over 50 community events each year. The new accessible and on-demand splash pad would be ready and available for use during these events without the complication of water filtration, water quality testing, and other requirements needed to operate a wading pool._x000a_ _x000a__x000a_" u="1"/>
        <s v="The facility was built in three sections. The original building which is the south section was built in 1967. The first addition to the north was added in 1970 and the second addition to the north again, was added in 1973. County acquired building around 2012._x000a__x000a_The roof at Facilities West (Lapham) has reached the end of it's useful life.  During weather events in February 2023 (ice and rain), the roof leaked, causing damage to building finishes and furniture, impacting tenant operations for nearly one month (Milwaukee County Department of Transportation).  Based on the age of the roof and risk to tenant operations, it is time to replace the roof with an energy efficient, 20-30 year lifecycle roof system." u="1"/>
        <s v="A new fire hydrant installation is recommended to support the new SRCCCY addition. Currently, there is no hydrant adjacent to the planned addition, this project would provide additional firefighting resources during emergencies. _x000a_ _x000a_Vel Phillips is a 24/7 operation that house children in our care, courts, and public offices. The additional fire hydrant will lend support to critical life safety fire extinguishing needs" u="1"/>
        <s v="The existing HVAC control system, specifically the pneumatic portion, is original to the facility and has exceeded its intended lifespan of 25 years. The outdated system operates in &quot;manual&quot; mode at full capacity due to significant control issues stemming from obsolete pneumatic technology and partial digital controls. Over time, the embedded pneumatic piping—located within the concrete structure—has developed leaks, rendering automated control impossible.  As a result, the entire HVAC system operates continuously at 100%, placing undue strain on the building’s newer air compressor, which now runs 24/7. This continuous operation not only drives up energy consumption but also accelerates equipment wear, leading to increased maintenance and repair costs._x000a__x000a_This project proposes a full replacement of the outdated control system with a modern, digital solution. Key improvements include:_x000a_~ Remote Monitoring &amp; Control: The upgraded system will allow staff to control and monitor HVAC operations remotely by integrating with the central server at the Vel Phillips facility._x000a_~ Operational Efficiency: Remote access reduces the need for on-site visits, lowering vehicle use and associated emissions while allowing staff to focus on higher-priority tasks._x000a_~ Incident Response: The ability to monitor alarms and system conditions remotely enables quicker responses to off-hour emergencies, potentially minimizing property damage._x000a_~ Energy and Cost Savings: Improved efficiency through proper system control is expected to reduce energy usage, lower operational costs, and decrease the volume of work orders related to HVAC issues._x000a__x000a_By modernizing the HVAC control infrastructure, this project will not only extend the life and reliability of the system but also deliver long-term operational, environmental, and financial benefits." u="1"/>
        <s v="The elevators were originally constructed as part of the courthouse construction in 1932.  The 9 elevators in the Milwaukee County historic courthouse have been upgraded over time, but are fundamentally original to the building, at the end of their useful life, and need to be fully replaced.  _x000a__x000a_Elevator safety is a life safety issue, and unfortunately these elevators have been experiencing increased rates of failure and entrapment of occupants.  _x000a__x000a_Eight of the elevators are passenger elevators serving County employees, elected officials, WI District Court personnel and the public.  One of the elevators is a service elevator used to transport occupants from the CJF to courtrooms and back by the Sheriff's office.  _x000a__x000a_This project is requesting additional construction funds. The bids were higher than the cost estimate. " u="1"/>
        <s v="In 2016 a consultant was hired for a 100% assessment of the limestone on the courthouse façade due to a spawl that had fallen and could have hit someone. The consultant produced a report, the outcome of which was a temporary and swift repair of danger areas to make them safe in 2017. This led to permeant repair plans, which was divided into 4 phases. Phase 1 was top priority stones. Phase 2 addressed façade repairs on the southwest and northwest corners, north elevation tuck pointing, and sealant on the windows. Bid 2021. Phase 3 is planned to address: _x000a__x000a_•  Repair and/or replacement of deteriorated stone at four main building entrances, including three at the east elevation and one at the north elevation. •  Replacement of the built-in copper gutter at the sixth-floor cornice of the south elevation. •  Replacement of deteriorated stones which appear to have been damaged during a previous cleaning effort. •  Repair or replacement of isolated cracked, spalled, or otherwise deteriorated stones. •  Replacement of sealant at upward facing joints 100%. •  Replacement of window perimeter sealant 100%.  _x000a__x000a_Phase 4 will be remaining work. " u="1"/>
        <s v="The five Senior Centers serve a vital role in Milwaukee County, serving meals and offer social, educational, fitness and recreational opportunities.  They also serve as protective facilities, serving as aging adults cooling centers.  However, these facilities are not equipped with backup power, in the event of localized electrical issues (for example: brownouts) or inclement weather that increases the risk of negatively impacting nearby power sources.  This lack of backup power increases the risk of severed power significantly impacting the aforementioned important senior services." u="1"/>
        <s v="Background:   Fire alarm systems in each of the buildings are outdated. McGovern has a continuous fault showing up, but cause is unknown. Penal in McGovern is missing. Alarm boxes work but the Fire alarm panels are outdated and may not be communicating with remainder of the system. Alarms and strobes all work. All builds currently do not have fire suppression systems. _x000a_ _x000a_2023:  The scope of work includes design to upgrade to the fire protection systems. Engage architect to assess and design fire alarm systems for each of the 5 facilities listed below. Architect to evaluate if fire suppression is required/beneficial for each facility as part of the project. Confirm what happens (dialing out) when alarms sound. _x000a_ _x000a_McGovern Park Senior Center:  _x000a__x000a_Fire Alarm System.  The control panel is in Room 8. The system includes manual pull stations, smoke detectors, audible signaling devices, remote annunciator, conduit, wiring, outlet boxes and all other necessary material for a complete operating system. _x000a_This system consists of the Fire Alarm System. The control panel is in Stage Storage Room 125. The system includes a control panel, manual pull stations, smoke detectors, audible signaling devices, visual strobe lights, remote annunciator, conduit, wiring, outlet boxes and all other necessary material for a complete operating system. _x000a_ _x000a_Addition of dry fire suppression in the elevator control room _x000a_ _x000a_Warnimont Park – Kelly Senior Center:  _x000a_ _x000a_Kelly Nutrition:  This system consists of the Fire Alarm System. The control panel is in the Vestibule.  The system includes a control panel, manual pull stations, smoke detectors, audible signaling devices, visual strobe lights, remote annunciator, conduit, wiring, outlet boxes and all other necessary material for a complete operating system. $6,544 for equipment. _x000a_ _x000a_Kelly Senior Center:  This system consists of the Fire Alarm System. The control panel is in Utility Room 110.  The system includes a control panel, manual pull stations, smoke detectors, audible signaling devices, visual strobe lights, remote annunciator, conduit, wiring, outlet boxes and all other necessary material for a complete operating system. Equipment $26,000 _x000a_ _x000a_Wilson Park Senior Center:  _x000a_ _x000a_This system consists of the Fire Alarm System. The control panel is in Gift Shop 108. The system includes a control panel, manual pull stations, smoke detectors, audible signaling devices, visual strobe lights, remote annunciator, conduit, wiring, outlet boxes and all other necessary material for a complete operating system. $69,253 of equipment _x000a__x000a_Addition of dry fire suppression in the elevator control room _x000a_ _x000a_Washington Park Senior Center:  _x000a__x000a_This system consists of the Fire Alarm System. The control panel is in Utility Room 32. The system includes a control panel, manual pull stations, smoke detectors, audible signaling devices, visual strobe lights, remote annunciator, conduit, wiring, outlet boxes and all other necessary material for a complete operating system. $46,000 of equipment _x000a_ _x000a_2025 or 2026 request capital money for: _x000a_The scope of work includes construction and installation to upgrade the obsolete fire protection system for all senior centers. _x000a_" u="1"/>
        <s v="Design and replace security system at all five senior centers: Clinton Rose, Kelly (both buildings), McGovern, Washington Park, and Wilson.  _x000a__x000a_McGovern:_x000a_Current: _x000a_Security System includes control panel, motion detectors, conduit, wiring, outlet boxes and all other necessary material for a complete operating system. The control panel is in Room 8 from 2005. Lifetime is ten years, “good” condition. _x000a_The CCTV Security System’s control panel is in Room 4. The system includes a monitoring station, six (6) cameras, conduit, wiring, outlet boxes and all other necessary material for a complete operating system. Installed in 2008, lifetime 10 years, “fair”._x000a_ _x000a_Proposed: _x000a_Perform Security Assessment as part of design. Current design to: _x000a_-Install new security System including control panel, motion detectors, conduit, wiring, outlet boxes, intrusion alarm, 13,000SF of alarm monitors, and all other necessary material for a complete operating system. _x000a_-Install Monitors, viewing stations, and storage for video recording in video recording on site vs. cloud based.  _x000a_-Install recording cameras to view 360-degree of Center’s exterior. Determine type and position during design. Current estimate is 8 cameras. If must be mounted on poles, discuss with Parks.  _x000a_-Lighting to be installed or replaced as needed for 360-degree of Center’s exterior, all mounted on buildings. Additional lighting may be needed on east side, north side, entry way. _x000a_-Replace main entry door and frame replacement. Possibly hallow aluminum. Confirm during design. _x000a_-Install enough card readers for security. Current estimate is 2 card readers.  _x000a_ _x000a_Clinton Rose: _x000a_Current: _x000a_The system consists of a Security System. The control panel is in Storage Room 126. The system includes a control panel, motion detectors, keypad entry, conduit, wiring, outlet boxes and all other necessary material for a complete operating system. Installed 2008, lifespan 10 years, “good”. _x000a_Uncertain current number of cameras. Doors are secure. _x000a__x000a_Proposed: _x000a_-Perform Security Assessment as part of design. Current design to: _x000a_-Install new security System including control panel, motion detectors, conduit, wiring, outlet boxes, intrusion alarm, 35,700SF of alarm monitors, and all other necessary material for a complete operating system. _x000a_-Install Monitors, viewing stations, and storage for video recording in video recording on site vs. cloud based.  _x000a_-Install recording cameras to view all of exterior except east side. Determine type and position during design. Current estimate is 18 cameras. If must be mounted on poles, discuss with Parks.  _x000a_-Lighting to be installed or replaced as needed for 360-degree of Center’s exterior, all mounted on building._x000a_-Install enough card readers for security. Current estimate is 4 card readers._x000a_-Security shutters. On outside of eaves, can roll up, on most windows of both floors, repair/replace as needed. Masonry as needed._x000a__x000a_Warnimont - Kelly: _x000a_Kelly Nutrition Current: _x000a_Security System. The control panel is in Room 110.  The system includes a control panel, magnetic door contacts, motion detectors, keypad entry, conduit, wiring, outlet boxes and all other necessary material for a complete operating system. Installed 2000, 15-year life span. Doors okay.  _x000a_ _x000a_Kelly Nutrient Proposed: _x000a_-Perform Security Assessment as part of design. Current design to: _x000a_-Install new security System including control panel, motion detectors, conduit, wiring, outlet boxes, intrusion alarm, XSF of alarm monitors, and all other necessary material for a complete operating system. _x000a_-Install Monitors, viewing stations, and storage for video recording in video recording on site vs. cloud based.  _x000a_-Install recording cameras to view all exterior. Determine type and position during design. Current estimate is X cameras. If must be mounted on poles, discuss with Parks.  _x000a_-Lighting to be installed or replaced as needed for 360-degree of Center’s exterior, all mounted on building.  _x000a_-Install enough card readers for security. Current estimate is X card readers. _x000a__x000a_Kelly Senior Center Current: _x000a_The control panel is in the Utility Room. The system includes a control panel, motion detectors, keypad entry, conduit, wiring, outlet boxes and all other necessary material for a complete operating system. Installed in 2008. Lifespan 15 years. “Fair”. _x000a_ _x000a_Kelly Senior Center Proposed: _x000a_Perform Security Assessment as part of design. Current design to: _x000a_-Install new security System including control panel, motion detectors, conduit, wiring, outlet boxes, intrusion alarm, 12,750SF of alarm monitors, and all other necessary material for a complete operating system. _x000a_-Install Monitors, viewing stations, and storage for video recording in video recording on site vs. cloud based.  _x000a_-Install recording cameras to view all exterior. Determine type and position during design. Current estimate is 8 cameras. If must be mounted on poles, discuss with Parks.  _x000a_-Lighting to be installed or replaced as needed for 360-degree of Center’s exterior, all mounted on building.  _x000a_-Install enough card readers for security. Current estimate is 2 card readers. _x000a_(Uncertain if cost estimate included Nutrition, but design should.) _x000a__x000a_Washington: _x000a_Current: _x000a_Security System in room 32. The system includes a control panel, motion detectors, keypad entry, conduit, wiring, outlet boxes and all other necessary material for a complete operating system. Installed in 2000, life span 10. “Not in use”. Doors are secure.  _x000a_ _x000a_Proposed: _x000a_Perform Security Assessment as part of design. Current design to: _x000a_-Install new security System including control panel, motion detectors, conduit, wiring, outlet boxes, intrusion alarm, 36,800SF of alarm monitors, and all other necessary material for a complete operating system. _x000a_-Install Monitors, viewing stations, and storage for video recording in video recording on site vs. cloud based.  _x000a_-Install recording cameras to view all exterior. Determine type and position during design. Current estimate is 18 cameras. If must be mounted on poles, discuss with Parks._x000a_-Lighting to be installed or replaced as needed for 360-degree of Center’s exterior, all mounted on building.  _x000a_-Install enough card readers for security. Current estimate is 4 card readers.  _x000a__x000a_Wilson: _x000a_Current: _x000a_The control panel is in Room 107.  The system includes a control panel, magnetic door contacts, motion detectors, keypad entry, conduit, wiring, outlet boxes and all other necessary material for a complete operating system. Installed 2012. 15-year life. “good”_x000a__x000a_Proposed: _x000a_-Perform Security Assessment as part of design. Current design to: _x000a_-Install new security System including control panel, motion detectors, conduit, wiring, outlet boxes, intrusion alarm, 35,550SF of alarm monitors, and all other necessary material for a complete operating system. _x000a_-Install Monitors, viewing stations, and storage for video recording in video recording on site vs. cloud based.  _x000a_-Install recording cameras to view all exterior. Determine type and position during design. Current estimate is 18 cameras. If must be mounted on poles, discuss with Parks.  _x000a_-Lighting to be installed or replaced as needed for 360-degree of Center’s exterior, all mounted on building.  _x000a_-Install enough card readers for security. Current estimate is 4 card readers. _x000a_" u="1"/>
        <s v="We currently estimate that approximately 1,800 to 2,150 steam traps are at end-of-life and require replacement. To date, 600 to 800 smaller units have been replaced. However, as we continue surveying the system, we are identifying additional undocumented steam traps, which will increase the total count and scope of the project._x000a__x000a_The total estimated cost for the steam trap replacement project is $2,000,000. This investment will be encumbered over 8 years, with an annual allocation._x000a__x000a_This phased replacement is expected to yield an annual steam use reduction of 1.875%, resulting in a cumulative savings of approximately 15% over the duration of the project." u="1"/>
        <s v="The VAV (Variable Air Volume) units in the courthouse are past their useful life.  VAV systems adjust airflow based on the demand of different rooms or areas, providing precise temperature control and improved energy efficiency._x000a_The new VAV’s will be designed and engineered by a control contractor to integrate into the existing BAS, ensuring compatibility for centralized management._x000a_VAVs will be steam-controlled, and their settings will be adjustable via the BAS, allowing for easier troubleshooting and settings adjustments without needing to access the physical space._x000a_The system can be scheduled based on occupancy (e.g., holidays, closures, work-from-home days) to optimize energy use and enhance comfort in different areas of the building.  Optimizing VAV control could help extend the life of Air Handling Units (AHUs) and other system components by reducing unnecessary operation and wear._x000a_" u="1"/>
        <s v="Automatic Transfer Switches are past end of life expectancy. They are vital to ensure power will go to Emergency power in an Emergency. This includes Elevators, UPS systems and vital equipment for life safety. The life expectancy of the Transfer Switch is 30 years, the equipment was installed when CJF was built in 1992 and are now 32 years old.  _x000a__x000a_Newer models might come with improved safety features, energy efficiency, and compatibility with modern power systems. Upgrading to a more advanced unit could improve reliability and performance.  " u="1"/>
        <s v="To enhance safety, reduce long-term maintenance costs, and improve water efficiency, we recommend the replacement of all porcelain toilets and sinks with stainless steel fixtures throughout the facility. This upgrade directly supports Milwaukee County’s Sustainability Standards and Climate Action Plan, aligning with broader environmental and fiscal responsibility goals._x000a__x000a_Porcelain fixtures pose substantial safety risks due to their potential to break and be repurposed as weapons. These risks endanger inmates, staff, and tradespersons, creating avoidable security liabilities. Additionally, porcelain requires more frequent maintenance and consumes more water compared to stainless steel, resulting in increased operational costs._x000a__x000a_By transitioning to stainless steel, the facility will benefit from:_x000a_~  Enhanced safety through tamper-resistant, durable materials;_x000a_~  Reduced maintenance costs due to improved durability and lower breakage rates;_x000a_~  Improved water efficiency, contributing to sustainability goals and utility cost savings;_x000a_~  Long-term financial savings, avoiding recurring repair and replacement expenditures._x000a__x000a_Delaying this upgrade perpetuates safety hazards, potential legal exposure, and unnecessary spending. Prompt implementation is a prudent and responsible step forward." u="1"/>
        <s v="New steam coils, traps, dampers, damper motors, sensors, condensate pumps and controls integrate into courthouse BAS ._x000a__x000a_We have four-year-old fan walls and new cooling coils in the AHU’s. If upgraded, it would be a whole new AHU, not just parts and pieces. _x000a__x000a_This would reduce steam usage and better control temperatures, increase comfortability which will lead the less work orders. Reduce maintenance cost, extend the life of the steam system, and extend the life of the newer cooling coils and fan walls. " u="1"/>
        <s v="Evaluate Replace the fresh air ductwork, dampers, damper motors, and BAS controls for all 12 AHU’s, X SPUs, CVUs, in CJF._x000a__x000a_The fresh air ductwork, dampers, damper motors, and controls for all 12 AHU’s in CJF are beyond life expectancy and don't operate correctly.  Not efficient, lots of energy and money to temper the air.   Current dampers are deformed.  This is a smoke/evacuation situation. and we risk nonoperation in a fire situation (LIFE SAFETY) _x000a__x000a_" u="1"/>
        <s v="Outdated Courthouse Air Handling Units (HVU Fans 7, 8, 9):_x000a_The current air handling units are old and inefficient. Replacing them with modern Air Handling Units (AHU) will provide better control, efficiency, and adaptability.  They will also allow for better control of air temperature, humidity, and filtration and integration with the BAS to monitor and control airflow (CFM), temperature, humidity, and other vital parameters._x000a_New coils and valves are essential for regulating temperature, humidity, and airflow. Make sure they are properly integrated into the AHU system to meet the building's needs efficiently._x000a_New control valves, actuators, and sensors should be added to integrate the new system into the BAS. This allows for monitoring and adjusting airflow, temperature, and other environmental parameters in real-time._x000a_The returns are disconnected for some reason. This is problematic as it may lead to negative pressure in certain areas, poor air circulation, and can affect the overall system's performance._x000a_There are no systems in place for controlling or monitoring air quality, such as CO2 levels, humidity, or particulate matter. Without proper air quality control, the comfort and health of occupants could be compromised._x000a_Fresh outdoor air needs to be introduced into the system, especially in high-traffic areas like lobbies and hallways. This will ensure that the indoor air quality remains healthy and comfortable._x000a_The system should be redesigned to provide properly tempered air to the lobbies and hallways on basement, ground, and 1st floors to maintain comfort in high-traffic areas.  This may involve installing VAV (Variable Air Volume) boxes in those areas to control airflow and temperature and ensure proper balancing between the lobbies and adjacent spaces to avoid issues like drafts or temperature fluctuations.  A dedicated control system for the common areas or entrances will ensure they are maintained at a comfortable temperature, particularly during peak usage times._x000a_Look at options like energy recovery ventilators (ERVs) to improve energy performance by recovering heat from exhaust air._x000a__x000a_Courthouse Café Make-Up Air Unit:_x000a_A device that supplies fresh, conditioned air to replace air exhausted from a building, helping to maintain a comfortable and healthy indoor environment.  This is currently non-existent, and a completely new build is needed that meet both building codes and operational needs._x000a_The ductwork needs to bring fresh air into the kitchen, which is necessary because the kitchen grills are exhausting air.  The air in the current layout is unbalanced because the kitchen exhaust is pulling air from inside the quadrant, which isn’t ideal.  Need to be modifications or additions to the current ductwork to handle the ventilation properly._x000a_Exhaust fans, dampers, and controls need to be integrated into the building’s BAS (Building Automation System) for optimized control of ventilation and air quality._x000a_" u="1"/>
        <s v="The courthouse 8th floor contains the bulk of the cooling for the building. Thousands of gallons of water are used in the equipment to cool the building._x000a__x000a_Currently, in the event of a failure in the cooling system any water spilled on the floor leaks onto the seventh floor. The seventh floor, Family Court, is currently being remodeled, a new floor would protect the area from damage if a failure occurred. Prevent water from seeping through flooring. 7th floor new construction could be affected, along with other floors. Could cause leaks in courtrooms, offices, etc. If mechanical or plumbing systems have failure of some sort. _x000a__x000a_Prevent water from seeping through flooring. 7th floor new construction could be affected, along with other floors. Could cause leaks in courtrooms, offices, etc. If mechanical or plumbing systems have failure of some sort._x000a__x000a_1,500 square feet of Flooring - Vinyl Composition Tile, with related vinyl base, and located at Rooms MU8-1 and MU8-5.  Installed 1980. _x000a_7,900 square feet of Flooring - Epoxy and located throughout the 8th Floor. Installed in 2000.  20 year lifespan._x000a_" u="1"/>
        <s v="Our current showers, sink faucets, and flush valves in detention are 30+ years old.  These fixtures are antiquated and maintaining them is difficult at best and repair parts are very expensive to purchase.  By upgrading to a water fixture control system, we not only enhance the operational efficiency and safety of the facility but also create a more comfortable and less stressful environment for both staff and people in care.  This investment will pay off in the long term with cost savings, fewer repairs, and greater peace of mind for everyone involved._x000a__x000a_1. Water Conservation and Cost Savings_x000a_    The water fixture control system’s ability to control water usage through touch or sensor technology will drastically reduce water consumption. By regulating water flow, it reduces waste, which translates to lower utility costs and a more sustainable operation._x000a_2. Improved Functionality and Consistency_x000a_    With outdated fixtures that are 30+ years old, the risk of breakdowns and inconsistent performance is high. The water fixture control system ensures that showers, sink faucets, and flush valves function reliably, providing a consistent experience for individuals in your care. This will reduce frustration and agitation, improving their overall experience._x000a_3. Enhanced Security and Control_x000a_    The water fixture control system can be adjusted as needed, providing flexibility in how the plumbing system is used. Additionally, it allows for precise control over water usage and fixture performance, which can be a key component in preventing flooding issues.   This reduces the likelihood of water damage and minimizes the need for emergency water cleanup, lowering overall maintenance stress on staff._x000a_4. Cost-Effective Maintenance and Fewer Repairs_x000a_    The water fixture control system will significantly reduce the frequency of repairs and the cost of replacement parts, which are often expensive for antiquated systems. The shift to a more modern and reliable system will ease the burden on plumbing staff._x000a_5. Reduction of Staff Stress_x000a_   A more reliable and efficient plumbing system means fewer interruptions in service. This will decrease the pressure on detention staff who currently deal with the challenges of an old and unreliable system. The ability to manage and monitor the system remotely or with minimal intervention will help streamline operations." u="1"/>
        <s v="Facilities management west at 10930 was obtained in 2013. Never updated since purchased. FMD has used operation to install small hot mix patching. State codes require County to maintain parking lot as a cap for contained area due to previous owner’s contamination. The lot is beyond useful life. Safety tripping hazard. Parts are standing water / frozen in winter. Not able to use for parking." u="1"/>
        <s v="The Wilson Senior Center is currently operating with two outdated Building Automation Systems (BAS), both installed in 1990 and now well beyond their expected service life. These aging systems are presenting escalating operational challenges that compromise efficiency, occupant comfort, and long-term energy performance._x000a__x000a_One of the systems, manufactured by Kain, is no longer supported by the vendor—replacement parts are unavailable, forcing facilities staff to cannibalize components from other failed units in an unsustainable effort to maintain functionality. Compounding this issue, the two existing BAS platforms are incompatible and do not communicate with one another. This requires staff to physically travel between separate locations within the building to make adjustments, significantly reducing operational efficiency._x000a__x000a_In early 2025, the situation worsened as numerous Variable Air Volume (VAV) boxes began to fail. With replacement parts either unavailable or prohibitively expensive—approaching the cost of full replacement—the Facilities Management Division (FMD) was compelled to purchase new VAVs using emergency operations funds. However, these units come with only basic standalone controls and are not integrated into the BAS, further fragmenting the system._x000a__x000a_Beyond the BAS and VAV concerns, several major HVAC components—including two air handling units (AHUs), five cabinet unit heaters, and an exhaust fan—are reaching or exceeding 40 years in service. Their reliability is increasingly in question, posing a risk of full system outages._x000a__x000a_The lack of centralized control and remote access not only increases the building's energy consumption but also places additional strain on the limited availability of facility staff. In some cases, the County has had to bring in outside consultants to assist with system operation and diagnostics._x000a__x000a_Modernizing the control systems at the Wilson Senior Center is not just a matter of convenience—it is a critical investment in safety, operational resilience, and environmental responsibility. This upgrade will:_x000a_~ Improve energy efficiency and reduce operating costs_x000a_~ Streamline facility management and reduce manual workload_x000a_~ Enhance occupant comfort and system reliability_x000a_~ Support the County’s climate and energy goals, including achieving net-zero carbon emissions by 2050_x000a__x000a_As aging infrastructure continues to degrade, the risk of system-wide failures grows. Proactive investment now will prevent costly emergency repairs in the future and ensure the Wilson Senior Center remains a safe, comfortable, and energy-efficient space for both staff and residents._x000a_" u="1"/>
        <s v="The current exterior finish has outlived its useful life expectancy.  Weather and the local wildlife are beginning to infiltrate the building.  Modern siding materials will seal out wildlife and weather, eliminating air leaks and provide better insulation.  This will maintain comfortable temperatures inside the building and provide a safe and functionable facility to its occupants.  This will also lower energy bills._x000a__x000a_Existing stone siding to remain, all other siding to be removed and replaced with Hardie Board or LP Smart Side. Wrap exposed gable beams in aluminum for weatherproofing and maintenance. Assume new insulation and sheathing for all areas where the existing siding is being removed. New soffit and facia. Also the replacement of the greenhouse glazing on the south side of the building. _x000a_" u="1"/>
        <s v="Washington Senior Center's windows and doors have known rotting framing. This is causing them to sink vertically down and leave large gaps at the tops of the system. This allows bugs, dust, pollen into the building with high-risk occupants.  _x000a__x000a_Additionally, it increases the strain on HVAC system, to the point where it cannot keep up at times. The project will make the building more comfortable for our occupants. And also aid in lower energy bills. _x000a__x000a_FMD has attempted to repair broken windows in the past and found the aluminum cladded wooden windows trim with aluminum trapped moisture and cause rotting.  _x000a__x000a_FMD has also attempted to caulk the gaps but they are increasing beyond caulk limits" u="1"/>
        <s v="The (CJF) roof is original to the 1992 construction. As per a 2012 A&amp;E estimate, the roof has multiple leaks in several areas and since then there has been periodic repairs to limit interior damage, but the roof requires replacement versus temporary repairs. The life expectancy of the roof is 15-20 years. With the facility being 23 years old, it is beyond useful life and requires replacement.   An appropriation of $2,459,452 was adopted in 2017, for the construction phase for roof replacement.  This CIP request is to provide additional funding, now required based on construction material increases and inflation." u="1"/>
        <s v="The CJF building continues to experience recurrent flooding, which has significantly compromised the condition and safety of the existing flooring.  The carpeting, particularly in the 2nd floor locker rooms, is excessively worn and well beyond its useful life.  Repeated exposure to floodwater raises potential health and safety concerns due to the possible presence of mold and bacteria.  Additionally, the vinyl tile in the hallways has been repeatedly loosened by water infiltration, creating an ongoing safety hazard.  These issues require urgent attention, especially in high-priority areas such as District Attorney (DA) spaces due to the associated health and safety risks and the continued deterioration of facility conditions._x000a__x000a_~ Remove all existing carpeting on the 1st and 2nd floors._x000a_~ Remove all vinyl floor tile throughout the building._x000a_~ Grind, seal, and polish the exposed concrete floors to provide a durable, low-maintenance surface." u="1"/>
        <s v="The existing univents have exceeded their useful life and are experiencing frequent failures due to obsolete and deteriorating parts. The dampers are warped and no longer seal properly, compromising efficiency and air control. Additionally, the cab heaters are corroded and structurally unsound, posing safety and functionality concerns.  Success would involve a thorough evaluation of whether univents remain the most effective HVAC solution for the space. If not, they should be replaced with properly sized, well-zoned units that align with current building needs. This upgrade would ease the overall load on the HVAC system, enhance performance, and improve indoor environmental quality. New units should also be integrated into the building's networked control system for optimized monitoring and energy management._x000a__x000a__x000a__x000a__x000a__x000a__x000a__x000a_The Office of Strategy, Budget, and Performance and the Office of the Comptroller are authorized to perform and administrative appropriation transfer to reallocate remaining budget authority from capital project WS0152 - Clinton Rose Senior Center Chiller to capital project WS0162 - Sr Centers - Clinton Rose Senior Center HVAC." u="1"/>
        <s v="The northeast parking lot for Vel Phillips ~5700SF is full of cracks and holes that are trip hazards.  The holes fill with water in the winter and create slippery conditions.  The parking lot is not piched to shed water, which causes water to wash out the landscaping." u="1"/>
        <s v="This project proposes a comprehensive replacement of the aging and ineffective HVAC systems at the Washington Senior Center, along with full integration into Milwaukee County’s centralized building automation system. The current systems have exceeded their useful life, and replacement is necessary to maintain operational reliability, energy efficiency, and a healthy indoor environment for senior program participants and staff._x000a_The existing HVAC system components (boiler, AHUs, RTU, exhaust fans, dampers, valves, and sensors) are outdated, inefficient, and difficult to repair due to lack of available replacement parts.  FMD has maintained the systems well beyond their typical life expectancy, leading to increased repair frequency and rising costs.  Current systems are ineffective in meeting modern thermal comfort and ventilation standards, particularly in high-use senior environments.  Replacing equipment with modern, energy-efficient models will reduce utility expenses and carbon footprint.  This upgrade will also allow for full integration into the County’s HVAC control system, providing remote monitoring, alarm notifications, and centralized management._x000a_~  (1) New High-Efficiency Boiler_x000a_~  (3) New Air Handling Units (AHUs)_x000a_~  New Unit Ventilators or suitable energy-efficient alternatives_x000a_~  (1) New Rooftop Unit (RTU)_x000a_~  New Exhaust Fans_x000a_~  Replacement of all Dampers, Damper Motors, Valves, and Sensors_x000a__x000a_Update / connect to WS015501 Sr Centers - Washington HVAC Controls as needed with new equipment. " u="1"/>
        <s v="The Mitchell Park sanitary lift station located at Mitchell Park was installed in the 1950s, was upgraded in 1996, and has reached the end of its serviceable life.  The typical useful life is 30 years. The Department of Parks, Recreation and Culture has identified the lift station as needing replacement due to an aging electrical feed and discharge pipng, which is the original piping.  Staff has also experience issues with the pumps and check valves.  The lift station should be replaced prior to failure to avoid a discontinuation of sanitary services and the closure of facilities and potential loss of revenue.  The replacement of the lift station includes the replacement of the force main." u="1"/>
        <s v="Milwaukee County's technology equipment (e.g., laptops, desktops, printers, tablets, network devices, AV equipment, etc.) has end of life / end of support dates from vendors.  In order to maintain good operations, vendor support, and a secure environment, these pieces of equipment need regular lifecycle / replacement._x000a__x000a_DAS-IMSD is responsible for managing the County's IT infrastructure for various departments, computers, printers, switches, routers, access points, and other hardware components. DAS-IMSD faces major challenges in managing the lifecycle of the County's aging IT components._x000a__x000a_Funding IT lifecycle management resolves several problems, including:_x000a__x000a_1. Addressing increasing maintenance costs: Without proper lifecycle management, DAS-IMSD may continue to maintain old hardware components that have exceeded their useful life. This leads to increased maintenance costs and reduced efficiency._x000a__x000a_2. Addressing security risks: Outdated hardware components may lack critical security features or may not receive security updates, leaving them vulnerable to cyber attacks. This can lead to data breaches and other security incidents._x000a__x000a_3. Addressing environmental impacts: Improper disposal of hardware components can have a significant environmental impact. Without a proper lifecycle management program, the County may dispose of hardware components in ways that are harmful to the environment._x000a__x000a_To address these challenges, DAS-IMSD is requesting funding for an annual comprehensive lifecycle management program to ensure hardware is acquired, maintained, and disposed of in a structured manner, taking into account factors such as performance, security, and environmental impact." u="1"/>
        <s v="The current electrical feeders and panels have not been updated since 1965 and are well past their expected lifespan. Electrical panels typically last 25-40 years, while feeder wiring is designed for 50 years. The outdated systems are no longer functioning safely, as many panels fail to trip breakers properly, posing a significant fire hazard due to potential overloading.  To mitigate these risks, a full replacement and upgrade of the electrical panels, feeders, and wiring is required to meet current safety standards and codes. This will ensure the system is safe, reliable, and capable of supporting modern electrical needs." u="1"/>
        <s v="This project proposes a comprehensive upgrade to the computer/server room infrastructure to improve fire safety, modernize critical systems, and ensure long-term operational continuity. Key components include fire suppression installation, HVAC system modifications, downsizing the server room, upgrading the Honeywell Building Automation System (BAS), and enhancing the MKE Complex with new UL-listed servers and upgraded workstations. The proposal aligns with broader safety, resiliency, and capital asset management goals. A recent unplanned power shutdown caused damage to the Honeywell Building Automation System (BAS), impairing its ability to reliably manage critical life safety functions within the Criminal Justice Facility (CJF). Of particular concern is the system’s compromised capability to ensure appropriate response actions in the event of a fire. This degradation in reliability constitutes a significant safety risk and requires immediate corrective action to restore full operational integrity and compliance with fire and life safety standards by:_x000a_A) Facilities Management Division (FMD) is actively investigating immediate restoration or workaround options to re-establish BAS functionality; B) Diagnostic efforts are ongoing to determine the full scope of damage and operational limitations._x000a__x000a_To prevent recurrence and reduce future risk, the following long-term solutions are recommended:_x000a_A) Evaluate and Restore Air Handling Unit 3 (AHU-3): Review its current capacity and consider necessary upgrades to maintain environmental stability in critical server areas; B) Reconfigure Server Room Layout: Improve space efficiency, airflow, and access to equipment; C) HVAC System Modification: Upgrade HVAC to enhance cooling and ventilation resilience specific to server environments; D) Install Dedicated Fire Suppression System: Implement a clean-agent fire suppression system in Room G2A (and potentially adjacent rooms) to protect sensitive electronics without causing collateral damage; E) Install Two UL-Listed Servers: Deploy two fully furnished UL-listed servers in the MKE Complex at separate locations, designating one as primary and the other as a redundant backup. Include shelving for mounting and maintenance; F) Upgrade Workstations and Monitors: Replace seven UL-listed workstations and install nine UL-listed monitors (seven for workstations and two for server monitoring) to support enhanced interaction and oversight; G) Software Licensing and BAS Upgrade: Acquire required licenses and upgrade the Honeywell Enterprise Buildings Integrator (EBI) software to version R700, offering improved security, functionality, and system integration; H) Labor and Support: Include labor for installation, system support, and loop testing (estimated at 10% of project effort), as well as travel to and from the MKE Complex for involved personnel." u="1"/>
        <s v="This project is to move the on-premise deployment of Cityworks to the cloud or software as a service (SaaS).  This would allow the County decommission 12 to 14 servers and will decrease server and database related costs associated with maintaining the environment and associated IMSD staff time.  Additionally, Cityworks is hosted in the County's vendor managed data center, which has recently suffered from instability.  The cost savings from deprecating the servers will be about $4,500 an month or $54,000 annually._x000a__x000a_This project will reduce the resources need to maintain the software by making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Cityworks solutions as they are available and keep the software platform current to ensure IT security.  This will free up the cumulative of one staff member about 50% of their time that is dedicated to software upgrades, managing custom code, mange multiple instances of the platform, and debug issues that arise from an the on-premise deployment of Cityworks._x000a_" u="1"/>
        <s v="With continued hybrid work environments and cross-County work (e.g., coordination amongst departments operating at different County locations), departments have requested IMSD work to expand conference room capabilities to include improved voice, video, and digital displays.  This project is to upgrade 10 to 20 conference rooms across the County to provide these capabilities." u="1"/>
        <s v="UPS conditions (i.e., smooths out dips and spikes) the electrical power delivery to the datacenter and network closets.  These work to bridge the gap when there is a short power outage and ensure key technology infrastructure (e.g., servers, network equipment, phones, access points, etc.) remains powered and connected.  This applies to power events like brownouts, blackouts, etc. until a generator can take over or until utility power is restored._x000a__x000a_UPS batteries provide reduced power and uptime as they age.  The goal of this project is to begin lifecycling UPSes based upon size and depreciable life across the County._x000a_" u="1"/>
        <s v="The Community Reintegration Center  (CRC), formerly known as the House of Correction, currently provides institutional food services to residents through on-site food preparation through a contract operator. The food prepared on-site at CRC is also delivered daily to Behavioral Health Services (Vel Phillips youth detention center), and the County Jail (CJF).  _x000a__x000a_A consultant study of Milwaukee County 2023 Recovery Plan Performance Report 89 overall food services was conducted in 2021 and a key finding of the study included a need to replace critical kitchen equipment beyond its useful life as necessary for continued efficient food service operations. The study also concludes that the aged food service equipment needs to be replaced in order to improve the quality of food provided to residents in these facilities.  The APRA funds designed and purchases equipment for each area. _x000a__x000a_In 2022, Milwaukee County allocated ARPA funds to Project WY06250: Purchase &amp; Replace Kitchen Equipment &amp; Traying Station in Correction Facilities Funding Amount: $6,268,000. This was later split into three seperate funds (by building). The CRC, Sheriff's Office, and DHHS purchased and/or replace kitchen equipment and traying equipment across corrections facilities. _x000a__x000a_Additional funds are needed to complete the safety and critical food preparation needs. _x000a__x000a_" u="1"/>
        <s v="As our population ages, the importance of senior citizen centers as vital community hubs cannot be overstated.  These centers serve as lifelines for many elderly individuals, offering essential services, social interaction, and recreational activities.  In today's increasingly digital world, access to reliable internet connectivity has become an indispensable aspect of daily life.  Unfortunately, the senior centers across Milwaukee County are currently lacking in this regard, hindering their ability to effectively serve their members._x000a__x000a_The primary goal of this project is to bridge this digital divide by upgrading the internet infrastructure for the senior citizen centers listed. By providing these facilities with better internet access, we aim to enhance the quality of life for elderly individuals by enabling them to stay connected with loved ones, access important information, and participate in online activities and programs tailored to their interests and needs._x000a__x000a_ - Clinton &amp; Bernice Rose Senior Center_x000a_ - Kelly Senior Center_x000a_ - McGovern Park Senior Center_x000a_ - Washington Park Senior Center_x000a_ - Wilson Park Senior Center_x000a__x000a_Moreover, providing internet to the Senior Centers will yield the following additional benefits:_x000a_ - Extending Internet Access to Surrounding Parks: By providing internet to the senior centers, we extend internet access to the parks they are in, benefiting the broader community and enhancing outdoor recreational experiences._x000a_ - Emergency Preparedness: In case of a future emergency like a pandemic, the community will have access to the internet for critical information dissemination and completing forms as needed, ensuring residents can stay informed and connected during times of crisis._x000a_ - Promoting Racial Equity: Investing in internet infrastructure in senior centers located in diverse communities contributes to promoting racial equity and ensuring all members of our community have access to essential resources and services._x000a_ - Service to Vulnerable Community Members: Providing internet access to senior centers serves our most vulnerable community members, including elderly individuals who may face barriers to accessing technology and digital resources on their own. _x000a_ - Space Utilization: Upgraded senior centers with internet connectivity can serve as versatile community spaces that can be rented out for events, meetings, and county gatherings, further enhancing their utility and value to the community._x000a__x000a_Additional Parks sites to be evaluated include:_x000a_1 - Lincoln Schultz Aquatics_x000a_High volume location with multiple devices that could benefit from a hardline connection._x000a__x000a_2 - Whitnall Golf_x000a_High volume location. Fiber in other areas of the park. This is the last location in Whitnall that could benefit from it._x000a__x000a_3 - Pulaski Pool_x000a_Year-round open pool site. Close to a main road and has enough devices to potentially justify it._x000a__x000a_4 - Noyes Pool_x000a_Year-round open pool site. Close to a main road and has enough devices to potentially justify it._x000a__x000a_5 - King Community Center_x000a_Currently grandfathered into MKE network with a broadband connection. Requires and upgrade to fully enable new cameras._x000a__x000a_6 - Zablocki Golf/Service_x000a_Golf and Service staff work out of the same building. During the summer season, the internet slows down for both parties due to low bandwidth._x000a__x000a_7 - Grant Golf_x000a_High volume location with multiple devices that could benefit from a hardline connection._x000a__x000a_8 - Oakwood Golf_x000a_Remote location with multiple devices that could benefit from a hardline connection._x000a__x000a_9 - Dretzka Service Yard_x000a_Staff on site has told me the internet here was extremely slow and sometimes affects their work. The golf course nearby also has fiber._x000a__x000a_10 - Jackson Service Yard_x000a_New building planned for the future. Consider investing in fiber when construction happens." u="1"/>
        <s v="The current facilities and equipment at Wil-O-Way Grant do not fully meet the evolving needs of individuals with disabilities, limiting accessibility, safety, and overall program effectiveness. While the space serves a vital role in providing inclusive recreational opportunities, outdated infrastructure and inadequate resources create barriers that hinder participation and program quality._x000a_Without necessary updates, the facility risks falling short of compliance with accessibility standards and may struggle to support the growing demand for adaptive services. Addressing these concerns through improvements will ensure that Wil-O-Way continues to be a safe, welcoming environment that enhances community engagement and fosters independence for participants." u="1"/>
        <s v="The concrete at the Fleet Maintenance building is severely damaged. It is the original concrete from when the property was built. At the time of construction, there were issues with the fill beneath the property. Over the years the fill has continued to deteriorate which has caused water issues and small sinkholes. Due to the harsh climate, there has been noticeable heaving and crumbing of the concrete, curbs and asphalt. This property is where all heavy maintenance and repairs of Milwaukee County Transit System (MCTS) buses are done. Without suitable concrete to drive on, it is not safe to drive the 13 ton vehicles around the property. Cracks and other issues can result in damage to the vehicles and present a tripping and safety hazard to the staff that use the facility and parking lots. It is also recommended that at this time the fencing around the property be replaced to improve the overall safety of the facility and to minimize threats to the assets and staff that are housed in that property.   This project will also update the parking lot to LED lighting to further enhance security and to reduce energy costs and consumption." u="1"/>
        <s v="All original lifts which were installed in the 1980's at Milwaukee County Transit System (MCTS) are reaching the end of their useful life. To avoid failure, MCTS has been replacing lifts on an ongoing basis. In 2026 MCTS is seeking to replace an additional 2 lifts at the FDL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Three new replacement lifts have been installed at the site, with 2 more approved in 2025  This budget appropriation replaces another 2 lifts (40 west wash bay and 46 East), leaving the final 3 lifts (47 and 48 West, and 47 East) to be replaced over the next few years. It should be noted that 40 west is a bus wash lift, which is different than a typical bus lift. _x000a__x000a_Planned bus lifts replacements (for all sites) can be found in the PROGRAM PLACEHOLDER (FOR OUT-YEARS 2 - 5) - BUS LIFT REPLACEMENT PROGRAM project line in the 5-Year Capital Improvement Program. " u="1"/>
        <s v="Underground fuel tanks are passed the end of useful life and will potentially have issues passing regular inspections. Current tanks are single walled fiberglass - double walled is now required. Milwaukee County Transit System (MCTS) staff highly recommended replacement of the tanks, which are original to when the facility was built in the 1980's. The ability to fill and use these fuel tanks is critical to MCTS operations. Onsite fuel tanks allow MCTS to meet its service demands.  Additionally, as the majority of MCTS fleet utilizes diesel fuel, well maintained and properly operating fuel tanks is critical._x000a__x000a_To keep the tanks operatational, MCTS has had to invest tens of thousands of dollars of repairs to the tanks. Most recently in 2025, MCTS had to spend $32,685 across KK and FDL to relocate and replace sump pumps in the tanks to keep water out of the fuel. This also does not account for the increased cost in filters and other manpower required to keep the tanks monitored, maintained and in working order. This request has been made repeatedly since 2023, and this has now become a critical replacement. " u="1"/>
        <s v="All original lifts which were installed in the 1980's at Milwaukee County Transit System (MCTS) are reaching the end of their useful life. To avoid failure, MCTS has been replacing lifts on an ongoing basis. In 2025 MCTS is seeking to replace an additional 2 lifts at the Kinnickinnic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This request would replace lifts 6 and 7, leaving lift 3 for replacement in a future year, which would conclude bus lift replacements in the garage at KK. _x000a_. _x000a__x000a_Planned bus lifts replacements (for all sites) can be found in the PROGRAM PLACEHOLDER (FOR OUT-YEARS 2 - 5) - BUS LIFT REPLACEMENT PROGRAM project line in the 5-Year Capital Improvement Program. " u="1"/>
        <s v="The roofs on the Kinnickinnic (KK) Operating Building (the station) and the Maintenance Building (the garage) have reached end of life. Both are prone to leaking and the station in particular has required a high number of repairs over the last year. This facility houses over 200 vehicles and over 300 staff. Milwaukee County Transit System staff has indicated it is critical to have safe, durable roofing over the buildings to ensure assets and staff are safe. Already in the first 3 months of 2025, MCTS has spent nearly $2000 to repair the leaking roof at the KK garage facility. " u="1"/>
        <s v="BUS PADS_x000a_This is the concrete sidewalk landing pad which serves the doors of the bus. Where sidewalk includes a grassy area, this pad fills the grassy area between the curb and the sidewalk (5'x8' minimum, 8'x8' preferred). Minimally, each bus stop requires a front door boarding pad, ideally there is also a back door pad. MCTS has 3,737 active bus stops (as of Mar 2024): 92% are ADA compliant, MCTS has a running list of the remainig 8% which are not. MCTS focused its propsed locations on bus stops for which there is no ADA boarding pad, passengers board in grass, which is not ADA compliant and must be rectified._x000a__x000a_Proposed locations include up to 30 stops located across the following municipalities: _x000a_Glendale_x000a_Milwaukee_x000a_Oak Creek_x000a_South Milwaukee_x000a_West Allis_x000a__x000a_See more details about all proposed locations in &quot;SD TRANSIT ENCHANCEMENT LOCATIONS LIST 2026&quot; Tab 1._x000a__x000a_BOLLARDS_x000a_MCTS has averaged 8-10 bus shelters destroyed by automobiles per year since 2020. Traffic saftey bollards add a layer of protection for the patrons waiting inside; safeguarding the public and protecting MCTS assets.This year, all bollard locations coincide with new shelter locations to further protect new assests and to limit repair costs after damage. Proposed locations include the following municipalities: _x000a__x000a_Brown Deer_x000a_Cudahy_x000a_Franklin_x000a_Glendale_x000a_Greendale_x000a_Greenfield_x000a_Milwaukee_x000a_Oak Creek_x000a_Shorewood_x000a_South Milwaukee_x000a_St Francis_x000a_Wauwatosa_x000a_West Allis_x000a_West Milwaukee_x000a_Whitefish Bay_x000a_See tab 2  &quot;SD TRANSIT ENHANCEMENT LOCATIONS LIST 2026&quot; for full details._x000a__x000a_" u="1"/>
        <s v="Apart from buses, Milwauke County Transit System's (MCTS) presence in the community is most visible through its bus stops. Of 3,737 bus stops 624 include an MCTS-managed bus shelter (March 2024). MCTS considers the condition of a bus shelter as a reflection on MCTS as an agency.  Bus shelters are a community asset that helps protect bus passengers from the elements. They also help to enhance safety and secruity at stops by providing a shetler or structure someone can wait inside to protect themselves from someone approaching from a blind spot or from other hazards. Many shelters also feature seating to provide a place to rest, which is helpful when serving the elderly and persons with mobility limitations. _x000a__x000a_This project would include an updated shetler model from the current MCTS model. The new model would feature better accesibility and lower maintenance costs. It would also be a much needed asthetic update to the current shelters which are quite dated. Protective bollards are also being requested at the same locations to further protect these new investments. Proposed locations include up to 25 locations across the following municipalites (see SD_WT017501_TRANSIT ENHANCEMENT LOCATIONS LIST 2026 for location details):_x000a__x000a_Brown Deer, Cudahy , Franklin, Glendale, Greendale, Greenfield, Milwaukee, Oak Creek, Shorewood, South Milwaukee, St Francis, Wauwatosa, West Allis, West Milwaukee, and Whitefish Bay._x000a__x000a_" u="1"/>
        <s v="Convert all lighting within the MCTS admin building to LED to reduce energy consumption and improve lighting conditions. This includes the majority of indoor space that has not already been addressed. Extensive study and design have already taken place. This project is seeking funds to purchase and installed the specified lighting specifications. " u="1"/>
        <s v="Convert all lighting within the MCTS Fond du Lac property to LED to reduce energy consumption and improve lighting conditions. This includes the majority of indoor and outdoor space that has not already been addressed. Extensive study and design have already taken place. This project is seeking funds to purchases and installed the specified lighting specifications. " u="1"/>
        <s v="All original lifts which were installed in the 1980's at Milwaukee County Transit System (MCTS) are reaching the end of their useful life. To avoid failure, MCTS has been replacing lifts on an ongoing basis. In 2025 MCTS is seeking to replace an additional 2 lifts at the Fleet Maintenance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There are 27 lifts located at the Fleet property. Seven have previously been replaced. This request would address lifts 19 and 40. Number 40 is a lift for a bus wash bay and is different from a traditional lift. It is non-operational at the moment due to ruptured underground lines. There are only two of these lifts at Fleet and they are both  currently out of commision. _x000a__x000a_Planned bus lifts replacements (for all sites) can be found in the PROGRAM PLACEHOLDER (FOR OUT-YEARS 2 - 5) - BUS LIFT REPLACEMENT PROGRAM project line in the 5-Year Capital Improvement Program. " u="1"/>
        <s v="Convert all lighting within the MCTS Fleet Maintenance property to LED to reduce energy consumption and improve lighting conditions. This includes the majority of indoor and outdoor space that has not already been addressed. Extensive study and design have already taken place. This project is seeking funds to purchase and installed the specified lighting specifications. " u="1"/>
        <s v="This project provides an addition to the Fleet parking garage with an overhead mezzanine. The Zoo interchange reconstruction project reduced Fleet's footprint by five acres. The lack of secured, covered space is becoming a problematic issue due to expensive County-owned equipment having to be stored outside, reducing their value and life expectancy. _x000a__x000a_Sheriff crash and crime investigation vehicles are stored in the garage and parking lot with no security, jeopardizing evidence security/chain of custody because all employees have access to it. These investigation cars displace squad parking and those assets now have to be parked outside as well. Adding another aisle to the North end of the existing Central Maintenance Garage (as planned during original construction) would provide approximately 32,000 sq ft of secured, covered, heated storage in a central location (ideal for support of operations for Highway, Sheriff/Patrol, Sheriff-SWAT, Sheriff-EOD, Sheriff-Motor Unit, Park Operations, Fleet, IMSD, and Facilities Management) for much less expense than the cost to build a separate facility in a non-centralized location from scratch. Over the past couple years, Fleet has assumed responsibility for providing centralized operations for many departments due to facility downsizing elsewhere. Adding square footage at this location is necessary to support these other departments. " u="1"/>
        <s v="Fleet Management has three underground fuel storage tanks. The diesel tank which has a capacity of 12,000 gallons was installed on March 30, 1985. The unleaded tank has a capacity of 15,000 gals was installed on January 1, 1990. The waste oil tank has a capacity of 2,000 gals was installed on September 28, 1990. All three tanks have Veeder-Root underground tank monitoring. The waste oil tank is made of steel, the other two are made of fiberglass. The useful life of all three tanks is 20 to 30 years. These three tanks are beyond their useful life. _x000a__x000a_Use of other retail fueling stations was reviewed, however, MCDOT staff determined the option to be too costly due to the much lower price of fuel that the County receives when purchasing. Additionally, commercial fueling stations in the area do not have sufficient capacity and room to support fueling of our vehicles and equipment. It's very common to pump 10,000 - 12,000 gallons of fuel per day during a snow event. Fueling at other Fleet fueling stations at the Airport or North Shop are not practical as they would be overwhelmed by fueling demand and are more than 20 minutes away from this location. _x000a__x000a_This project replaces the entire fuel system including the tanks, pumps, overhead canopy, leak detection system, and all underground plumbing. The entire system needs updating and larger capacity for the amount of fuel that is dispensed on a day to day basis. Replacing the existing overhead canopy with a canopy with solar panels may be a cost effective method in helping with Milwaukee County's goal of becoming more energy sustainable. Underground storage tanks are subject to annual inspection and permitting with the State of Wisconsin. Potential leaks or failures of the existing system would result in removal from service by the State with no other practical options to fuel equipment at this location. The project replaces the aging system prior to failure to insure uninterrupted fueling supply for squad cars, highway maintenance vehicles, and other emergency equipment.  There have not been any tank leaks at this time. " u="1"/>
        <s v="The MCDOT Fleet Management Facility currently has 1000amp 480v 3 phase power service to the facility. Fleet intends to begin incorporating electric vehicles (where practical) into its overall fleet. Grants currently available for purchase of charging stations and vehicles do not cover major modifications to panels, transformers, and related equipment that is existing to the facility. Therefore, to prepare this location for charging of electric vehicles and equipment, Fleet needs to upgrade its main electrical panels to support anticipated substantially higher electrical demands. The current feed would only support 1 rapid charging station. In the near future, a minimum of two additional megawatts of power supply are necessary if Fleet plans to move forward with electrifying some medium-duty highway trucks, squad cars, vans, sedans, and other assets at this facility. _x000a__x000a_" u="1"/>
        <s v="This project addresses the immediate and significant need for short-term rehabilitation of several County Trunk Highways (CTHs) to provide limited preservation until additional Federal or State funding becomes available to complete a longer-term, significant improvement project. The continued patching/spot maintenance activities performed by the Highway Maintenance Department on these CTHs are not sufficient to safely maintain these roadways.  The Short Term CTH Rehabilitation Project(s) under this program span the gap between routine maintenance and improvement projects and are not intended to upgrade or improve the CTH long term. Since these projects (s) are short-term, this will allow time to obtain potential grant funding with County matching funds for improvement projects and, most importantly, keep roadways safe. These projects are short-term improvements to extend the life of the roads between 3-7 years until grant funding is available.  _x000a__x000a_This project will address roadway sections (see project SCOPE area below for details) that have a pavement rating of 2 and will be repaired and/or undergo milling and overlay work." u="1"/>
        <s v="Fleet Management has the need to replace all building mechanicals in the Fleet garage. This includes hot water overhead modines, radiant floor heating, building automation system, CO/NO monitoring devices, air handling units, addition of air conditioning in mechanic shop, and addition of a fire supression (sprinkler system) in the shop and parking garage. The majority of the systems are more than 50 years old and have already began to fail. In 2024, Fleet incurred significant expense to repair a small section of radiant floor heat piping due to a leak. This is a primary heating source for the facility. This &quot;full mechanicals replacement&quot; is being requested as one project due to the fact that many of these systems are interconnected. The most efficient way to address replacement of all mechanicals will be a assessment and redesign to properly condition the space and comply with all current building codes. Part of the scope should be consideration to increase heating and cooling efficiency, and ventilation to allow us to keep all overhead doors closed during normal business hours. Currently, we are unable to properly secure the facility because doors need to remain open during the summer months to keep the garage temperature suitable for our employees to work. This creates a major problem for security of law enforcement assets and criminal investigation property. " u="1"/>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CHI) is a maximum of $1,643,688 for eligible project costs." u="1"/>
        <s v="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Federal funding of $1,765,000 where 80% ($1,412,000) is the Federal share and 20% ($353,000) is the Milwaukee County share for the design and right-of-way acquisition phases for the project.  The construction phase funding of $8,000,000 for the project will be approved by WisDOT in 2026 where 80% ($6,400,000) is the Federal Share and 20% ($1,600,000) is the Milwaukee County share. " u="1"/>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Supplemental (CHIS) is a maximum of $2,631,332 for eligible project costs._x000a__x000a_" u="1"/>
        <s v="The sub-project addresses the need to improve the flow of traffic from signalized intersections along the Lincoln Memorial Drive corridor from Juneau Park to Water Tower Rd, improving the overall Milwaukee County highway system.  The Federal funding from the Wisconsin Department of Transportation (WISDOT) under the Congestion Mitigation &amp; Air Quality Program (CMAQ) was approved for a total estimated cost of $437,000 where the Federal share is $349,600 and the County share is $87,400.  THE CMAQ FUNDING EXPIRES ON JUNE 30, 2031." u="1"/>
        <s v="The sub-project addresses the need to improve the flow of traffic from signalized intersections along the W Layton Avenue (CTH Y) corridor from S 76th Street to S 47th Street, improving the overall Milwaukee County highway system. The Federal funding from the Wisconsin Department of Transportation (WISDOT) under the Congestion Mitigation &amp; Air Quality Program (CMAQ) was approved for a total estimated cost of $555,000 where the Federal share is $444,000 and the County share is $111,000.  THE CMAQ FUNDING EXPIRES ON JUNE 30, 2031." u="1"/>
        <s v="The sub-project addresses the immediate need to improve efficiency and mobility at signalized intersections for both motorists and pedestrians along County Trunk Highways (CTH), improving the overall safety of the Milwaukee County highway system. Federal funding from Wisconsin Department of Transportation (WISDOT) under the Highway Safety Improvement Program (HSIP) was approved for a total estimated cost of $2,407,413 where the Federal share is $1,650,762 and the County share is $756,651. " u="1"/>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under the County Highway Improvement Program Supplemental (CHIS) is a maximum of $2,587,497 for eligible project costs." u="1"/>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Local funding from the City of Greenfield is a maximum of $3,000,000 for project costs." u="1"/>
        <s v="Milwaukee County (County) 911 Dispatch (MCOEM) utilizes Computer Aided Dispatch (CAD) for logging and dispatching calls for service. There is a strong desire to make a shift to a new vendor due to issues with the services being provided by the current vendor. _x000a__x000a_The County is the largest user supported by the current CAD vendor, and often the needs of the County outpace the vendor's ability to adjust its product. Multiple times each year the current vendor pushes out software fixes/updates as an older version of their product was used as the base. This causes a re-occurrence of previously corrected issues. The current vendor is not adequate to support a user of the County's size. An upgraded CAD system would be offered as an all-inclusive approach to the consolidation of 911 services within the County (WI Act 26), County Ord. 91.09, and chapter PSC 173 of the state Administrative Code. Section 146.70.  MCOEM provides cellular 911 call-taking services for West Allis, West Milwaukee, Wauwatosa, South Milwaukee, Greenfield, Cudahy, Greendale, and occasionally from other PSAPs within the County. By screening redundant calls, overall volume is reduced, and staff strain is mitigated. Dispatchers take 911 calls and coordinate services with the Medical Examiner’s Office, the Department of Transportation’s Highway Division, dispatch sheriff deputies, park rangers, and district attorney investigators. In addition, under the medical direction of the Medical College of Wisconsin, the EMS Division provides administrative support and oversight of the County's EMS system. _x000a__x000a_The County's 911 Communications is responsible for the prompt response and delivery of emergency services to 911 callers, serving as the Milwaukee County PSAP; dispatching for the Sheriff’s Office and several other county departments, and transferring data received from EMS field providers to receiving hospitals to ensure optimal care immediately upon patient entry to the emergency department. Through the 911 Communications, MCOEM meets the statutory obligations of  County Ordinance Chapter 91: Enhanced 911 Emergency Telephone Number System. Moving forward with replacing the current CAD system will provide an upgraded, updated system that will significantly influence other PSAPs to collaborate and consolidate into a more efficient system within the County. _x000a_" u="1"/>
        <s v="The Marcus Performing Arts Center (MCPA) building fascia is in need of refurbishment (stone cleaning, stone repair, caulk replacement) based on the useful life of the fascia material(s) and components.  Assessment of the fascia condition by consultant CG Schmidt recommends refurbishment due to an aging structure of more than 53 years. This project is expected to extend the useful life of the fascia (and related components) by at least 15 years and address identified issues (such as water infiltration) that if left unaddressed, will lead to water intrusion into the building._x000a__x000a_This project and work has been reviewed by the County and has been incorporated into the County - MCPA Second Amendment to Lease Agreement (Agreement) pursuant to adopted County Board File #22-850.  Under the revised Agreement, the MCPA provides project management and the Department of Administrative Services-Facilities Management Division provides review/approval of schematic plans and/or mechanical drawings, verify work completed associated with payment applications, and confirm work has been substantially completed.  Pursuant to the Agreement, the fascia work is phased over 3 years:  1.) 2024 (WU020106); 2.) 2025 (WU020105);  3.) 2026 (WU020106)." u="1"/>
        <s v="The entire Performing Arts facility was re-roofed in 1993-95. The existing roof is an asphaltic built-up roofing system with a graveled surface. This roofing system is installed over various thickness of insulation on both metal and concrete decks. Life expectancy of the roofing system is 25 years._x000a__x000a_The 2020 Adopted Capital Budget included an appropriation of $1,345,462 (WO011701 - Marcus Center Roof Replacement) for the replacement of the Marcus Center Roof pursuant to the annual Capital Support Agreement (CSA) between Milwaukee County (County) and Marcus Center (adopted resolution #16-214). Staff from the DAS-Architecture and Engineering (AE), after recommendation from the Marcus Center Director of Operations, obtained a conceptual estimate from a vendor performing all repairs related to the Marcus Center roof for several years. The estimate provided by the vendor was conceptual in nature (representing less than a 30% design level). As a result, there were unforeseen conditions and construction market risks that were not included leading to an initial project shortfall of $1.1 million. In addition, the County retained a consultant to design the roof replacement, however, the initial estimates did not take into account the extensive amount of unusual detailing associated with this roof replacement (i.e. lime stone work that requires cutting and retrofitting, special lighting system mounted on roof surface that requires careful detailing, unusual pitch conditions, and lowering of exhaust/intake grills).  As a result, an additional $2,310,883 was included as part of a (December) 2021 appropriation transfer ($1,207,609) and as part of the 2022 Adopted Capital Budget ($1,103,274). _x000a__x000a_A section of the original roofing section (Fitch Garden area) has experienced a substantial series of leaks inside of the building coming from this area.  Marcus staff has indicated the leaks are increasing and spreading. Upon consultation with the County's Office of Corporation Council, it has been determined that this section of roofing is considered part of the original roof project pursuant to the terms of the CSA.  As a result, the County is responsible for the replacement of this roofing section and this appropriation will address replacement._x000a_" u="1"/>
        <s v="The Community Reintegration Center (CRC) previously monitored the Training Academy security by providing a non-business hour perimeter security, door security, and motion detection security services.  In late 2017, the CRC was no longer able to provide this service due to staffing issues and outdated equipment.  The Training Academy houses extremely sensitive law enforcement equipment as well as mandated state certification records. Loss or destruction would be extremely costly to the MCSO.  The Training Academy houses the target ranges, ammunition, SWAT Equipment, uniforms, classrooms and equipment, a computer lab, and other valuable assets.  Safeguarding these assets is crucial.   The ability to have 24/7 security monitoring is essential.  Security glass, doors, motion detectors, and cameras as well as the monitoring of these items is necessary to ensure the security of the Training Academy. This project addresses  a Life Safety issue at  the Training Academy caused by inadequate Security.  To have a sworn deputy 24/7 security would cost $645,238 based on an overtime rate of $64.96, three shifts at 2,920 hours per year plus benefits. _x000a__x000a_Training Academy  has door and motion detection monitoring.  But since we don’t have cameras, anytime an alarm goes off, one of the staff has to be called in to check it out.  Depending on the alarm, multiple staff or deputies from the patrol division have to respond. The alarms go off with regular enough frequency. Having cameras would allow the staff to log in and see immediately if there was a real problem and if the assets held at the Training Academy are being damaged/removed. Video evidence would used to assist an investigation. _x000a__x000a_Further, having a locking secure lobby during business hours would ensure staff, visitor, and trainee safety.  While there hasn’t been a serious problem here, there have been at other facilities or police departments.  It only takes one serious incident for innocent people to be injured and law enforcement facilities are the unfortunate target of violence.  The staff, visitors, and trainees are frequently not law enforcement officers who could defend themselves.  Preventing access with bullet resistant glass and lockable lobby is key to ensuring the safety of all.  There was an incident at MPD in 2022. The training academy has an inventory value worth $3.5 million.  The 2025 Inventory value list is attached as a supporting document." u="1"/>
        <s v="Monitoring the lakefront and parks by integrating the latest security technology and managing onsite surveillance systems from a remote-control center reduces crime and property damage.  There is no camera system currently installed along the Milwaukee County (County) lakefronts.        _x000a__x000a_By proactively viewing live security cameras in real time on light poles, traffic poles, rooftops, and anywhere else on commercial/government facilities, the Milwaukee County Sheriff's Office (MCSO) can respond timelier. As for current crime trend, historically, the lakefront accounts for 40-50% of crime incidents of all parks. The #1 reason people give for not coming to the lakefront is they don't feel safe. Cameras would deter and apprehend those responsible for committing the crimes. This project lowers crime rates by acting as a deterrent.  No attacks or robberies at the lakefront means no expensive investigations or court time.  No vandals defacing common property, monuments and buildings means no damage or replacement costs to the City or the County._x000a__x000a_We estimate a 50% reduction in crime incidents with cameras installed. Where we have cameras, they have deterred crime and have assisted us in successful convictions._x000a__x000a_The goal is to have cameras from Lake Park to Veteran's Park along the lakefront to include Oakleaf Trail (where we have had a number of sexual assaults)._x000a__x000a_MCSO staff anticipates this system would lead to faster response time and higher rates of suspect apprehension with the support of video evidence. These cameras are anticipated to improve Law Enforcement visibility and transparency and will reduce  life safety risks of crimes occuring at the lakefront.  " u="1"/>
        <s v="The Training Academy was constructed in 2002 and has systems that will be past the end of their useful life in 2026.  Listed on the VFA report as fair with renewal action needed in 2026, this project would redesign the facility HVAC to ensure current building best practices for heating and cooling.  The redesign will include a study and multi-zoned ductwork.  Existing condensing units, air handling units, and cooled condensing unit will be demoed and new effiecient units installed.  The existing HVAC project was originally requested in 2017.  Updates to cost in 2025.  Incorporated Make-up air handling project into this one._x000a__x000a_The 2021 VFA asset detail report lists these items as renewal action needed.  2019-2022 emergency repairs to the HVAC have cost over $50,000 in those 4 years.  From 2023-2024 emergency repairs have cost over $25,000.  An average of $12,500 per year.  Replacement before failure is desired to ensure planned replacement allows for regular operations.  Building is excessively cold in winter (not above 66) and hot in summer. Condensors useful life are 15 years and these are past that already.  The Capitol Improvement Charter recommended planning and design in 2024 and implementation in 2026. This project wasn't approved in 2024 and continues the cycle of  defering maintainance with the higher risk of failure." u="1"/>
        <s v="This project provides the Milwaukee County Sheriff’s Office (MCSO) with three camera towers (2023 JAG grant paid for one).  These camera towers, which are built with a trailer base for portable deployment, are necessary to aid in investigations and traffic mitigation throughout Milwaukee County.  The camera towers are wirelessly connected to the internet and can be viewed in real-time or recorded for later viewing and use in investigations.  The cameras, being portable, can be deployed to areas that have no permanently fixed camera. They can be placed in areas that have seen increased criminal activity, such as vehicles stolen from parking lots, damage to county property, and areas with increased violent crime. They will also be used in high traffic areas to identify and deter reckless driving.  Proactive hot-spot policing prevents over-policing of areas. The MCSO has had success in solving multiple crimes aided by video footage, such as sexual assaults, thefts, and violent crimes and homicides. The current MCSO portable camera systems are outdated and aged (10+ years old)." u="1"/>
        <s v="Law Enforcement Officers including Deputy Sheriffs are required by Wis. Stats. §§1965.85(4) and Wis. Admin. Code §LES 5.01(3) and Ch. LES 6 to complete a minimum of four (4) hours biennially of vehicle pursuit training based on model standards established by the Law Enforcement Standards Board (LESB).  _x000a__x000a_There are two (2) driving tracks within Milwaukee County to complete the required training.  One is the Milwaukee Mile, owned and operated by the Wisconsin State Fair, and the other is at Milwaukee Area Technical College.  The Milwaukee Mile was used in the past but has become cost prohibitive due to increase in rental rates.  The MATC track has limited time available for rental and many law enforcement agencies are vying for the available time.  _x000a__x000a_MCSO needs approximately 50 training sessions to comply with the required training.  A driving track will be a circular style track totaling in length of 1,500 feet, overall width of 12 feet at non-designated locations, two straight portions of 500 feet with 40 foot-widths, 4&quot;corners or turns that are 50 feet long with a 25-foot width. _x000a__x000a__x000a__x000a_" u="1"/>
        <s v="The parking lot at the Training Academy is in poor shape and needs a complete replacement. Planning and design appropriations ($171,527) were included in the 2020 Adopted Capital Budget have been completed (WO020001 - Training Academy and Parking Lot Replacement).  This is the 5th year construction has been requested (since design has been approved in 2020).  The parking lot is well beyond regular maintenance and repair.  The surface is uneven and filled with potholes that are getting larger and more difficult to patch.  There are an increasing number of cracks that are becoming more difficult to seal.   The Training Academy was built in 2002 and the parking lot has never been completely replaced.  This would make the parking lot 23 years old. It has become critical that this lot be replaced as maintenance is becoming less cost effective or feasible.  The Milwaukee County Highway Maintenance Department has already attempted to repair the lot without permanent success in 2014 &amp; 2023.  Each year over 500 MCSO staff members are required to attend in-service at the academy.  Deputy, Correctional and Public Safety officers that are trained at this facility, other law enforcement agencies that rent the firing range or train, other entities that rent classrooms, and visitors use this parking lot.  As the lot degrades the potential for vehicle damage and bodily harm increases.   _x000a__x000a_In order to more easily manage and monitor the overall parking lot project, an administrative appropriation transfer will be processed by the Office of the Comptroller and the Office of Strategy, Budget, and Performance to combine and align existing project budget (WO020001) with capital project WR021201 - Training Academy and Parking Lot Replacement." u="1"/>
        <s v="In Resolution 22-432, the Board of Supervisors requested that the Office of the Sheriff study restoring in person visitation at Milwaukee County Jail/Criminal Justice Facility (CJF).  Prior to 2002, the Milwaukee County Jail Facility was equipped for and provided non-contact in-person visits for residents housed at the Jail. Visitation areas are located in the center of the building, providing between 2 and 5 visiting booths for each pod. Prior to video visitation, these pods utilized intercom or telephone audio to allow visitors to communicate with loved ones through security glass. In 2002, following an escape in the area, a study of security at the CJF recommended video calling as a method of enhancing security. As video and teleconferencing technologies continued to advance, the MCSO turned its focus to video visitation in an effort to increase visitation access for those families who were not able to physically visit at the jail facility. Video visitation was first implemented in the Jail in 2004. At this point, in-person visitation ended at the Jail facility and the public-facing areas of the CJF were closed. A video-visitation area was established on the ground floor of the CJF which allowed those families without reliable access to internet or technology services to visit their loved ones using visitation stations supplied by the County and its vendor partners. Under this system and prior to COVID-19, the public could go to the CJF to video call a resident, or remotely video call from anywhere in the world for a fee.  As a way of improving relationships with residents and their family and friends and their mental health, returning to non-contact in person visitation is being explored.  Visitation can help to reduce stress and anxiety, improve mental and physical health, increase motivation and hope, reduce recidivism, and strengthen family bonds.  Visits can help to allievate the feeling of isolation and provide occupants with a sense of connection to the outside world.  In 2008, researchers found that among 7,000 people released from state prisons in Florida, each additional visit received during incarceration lowered the odds of two-year recidivism by 3.8 percent (in this study, recidivism was defined as reconviction). Findings out of Minnesota a few years later were similar: Receiving one visit per month was associated with a 0.9 percent decrease in someone’s risk of reincarceration; better yet, each unique visitor to an incarcerated person reduced the risk of re-conviction by a notable 3 percent.  Among people who received visits during their incarceration, felony re-convictions were 13 percent lower and revocations for technical violations of parole were 25 percent lower compared to people who did not receive visits. (Research Roundup: The positive impacts of family contact for incarcerated people and their families-Leah Wang December 21, 2021)" u="1"/>
        <s v="The Milwaukee County Sheriff’s Office (MCSO) is a public safety organization charged with the custody and care of individuals sentenced to confinement in a correctional facility.  One of the greatest risks to operating a safe and secure facility is the introduction and movement of dangerous contraband, such as weapons designed to cause bodily harm, tools to aid escape attempts, or illegal drugs that disrupt normal operations and cause health/safety concerns.  One of the most important contraband management practices is the search of individuals. Searches serve a dual purpose of detection/discovery and deterrence.  Due to the opioid epidemic, it is extremely difficult to determine if someone has these illegal drugs in their possession when entering the jail.  Due to the relatively small size and packaging of these drugs it is almost impossible to find these drugs during a simple pat down search. A full body scanner can be used as an important tool to help ensure that heroin and other opioids do not make it into the jail and therefore, avoid drug trafficking, overdose deaths, and other unintended consequences. This project addressess a Life and Safety issue  for the persons in our care._x000a__x000a_This project will mitigate the risk of heroin and other opioids getting into the jail which may cause drug trafficking, overdose deaths, violent behavior, medical emergencies, and other unintended consequences.  The greatest advantage of body scanning technology is the ability to discover contraband hidden under an individual’s clothes and/or concealed in their body cavities without the need for them to undress in front of employees. In addition, a more effective search is performed than a standard strip search.  Body scans are completed in under eight (8) seconds versus the 5-10 minutes it takes to strip search one individual. Body scans would save time and allow more individuals to be screened while preserving the dignity of the person being scanned and reducing the unease of employees conducting the search._x000a__x000a_Improvements in technology have made the current body scanner at the CJF almost obsolete.   Newer scanners have a higher sensitivity to contraband which leads to increased security in the jail environment." u="1"/>
        <s v="This project combines the ceiling finishes, painting, lighting, and partition walls into one interior upgrades project.  (A&amp;E is writing the project charter in 2025 to combine all of these) Ceiling Replacement was #TBD-407943 Project Charter. Please see that Project Charter for details on ceiling finishes. VFA report from 2021 lists renewal or replacement of-Acoustical panels and tile system, wood-stained renewal, wall board renewal._x000a__x000a_Replacement of wall folding partitions starting in 2026 is listed in the VFA report.  There are 4 folding wall partitions, the one in the lecture hall (divides the stadium seating for 110, into 2 separate 55 seat rooms) is unrepairable.  We can not get parts for the locks which use a pressure floor plate to hold the panel in place.  The non-functional locks cause the wall to pull apart or move.  This is a hazard if someone leans on it, they could be injured.  The non-functional locks interfere with the operation of the fire exit door, which may cause fire escape hazard.  For these reasons, the partition should not be used.  This reduces the available rooms for training which in turn reduces the amount of training that be provided and accommodated.  _x000a__x000a_Project Charter for painting was completed in 2024 (unknown # assigned).  Existing paint is old and worn and deteriorating and needs to be replaced.  This causes unprofessional aesthetic of the facility.  Continued deterioration of the existing paint makes it worse as this project is delayed.  _x000a__x000a_Lastly, the grant funded project, ARPA Lighting Jobs Program, WY062506 replaced most of the light fixtures with LED but there are some rooms that did not get replacement LED fixtures.  Those rooms should be updated to LED and include storage rooms, closets, the shoot house, laundry, and mock-cells." u="1"/>
        <s v="This capital project is for retrofitting existing holding cell #17 in the booking room into two suicide watch observation cells. This was a recommendation from the Creative Corrections, Correctional Management Review Milwaukee County Jail dated October 2024 per file # 24-960. _x000a__x000a_Opened in 1992, the Milwaukee County Jail (MCJ) is an eight-story facility located in downtown Milwaukee. Operated by the Milwaukee County Sheriff, MCJ houses both male and female occupants (separately) and has a maximum capacity of 960 individuals. _x000a_MCJ has primarily served as a pre-trial detention facility, accommodating individuals awaiting trial and those sentenced but awaiting transfer to other correctional agencies. Additionally, MCJ provides secure housing for various law enforcement agencies at the county, state, and federal levels. _x000a__x000a_Existing holding cell #17 in the booking room will be retrofitted into two observation cells. These cells will allow space for male and female occupants who are unable to keep themselves safe. The current cell will be constructed into two observation cells, there will be seating, sink and toilet available in each cell for occupants.     _x000a__x000a_Creating observation cells provide a clear view to staff of the occupants in crisis until they can be moved to a safe suicide watch cell. This improves safety and security at the Milwaukee County Jail (MCJ) for the occupants and staff.  This would avoid a potential death in custody._x000a__x000a_This project will result in cost savings by reducing unscheduled hospital transport that result from self-harming or occupants on occupant assaults, in which deputies and correctional officers must provide escorts. This will minimize and mitigate overtime expenditure. The retrofitting of the holding cell# 17 in the booking room will minimize the County’s risk of litigation due to the above-mentioned. (death in custody)." u="1"/>
        <s v="This capital project is for retrofitting existing cells Mental Health Unit SNC # 1, Housing Unit 4D recreation cell #3 and the 4A gym to Safe Rooms. This is a recommendation from the Creative Corrections, Correctional Management Review Milwaukee County Jail dated October 2024 per file # 24-960._x000a__x000a_The Milwaukee County Jail, situated at 949 N 9th St, Milwaukee, WI 53233, is a detention center managed by the Milwaukee County Sheriff’s Office. This facility detains both pre-trial occupants and sentenced individuals, offering diverse services to uphold order and encourage occupant recovery. The jail operates within the regulations outlined by the Wisconsin Department of Corrections and adheres to state statutes, such as Wisconsin Statute 302.095 that governs the provision of items to occupants._x000a__x000a_These cells/ spaces will be retrofitted to create a safe area for an occupant to be placed when they are unable to commit to their safety. A floor drain will need to be installed/moved.  Pads covering the entire cell/spaces will need to be installed. Cameras will need to be installed. Two of the areas will need to be closed to the elements from the outside of the building. See exhibit (2,3,7,8,10,14.) This project improves safety and security at the Milwaukee County Jail (MCJ) for the occupants and staff, provides a safe space for occupants who are currently unable to keep themselves safe and would avoid a potential death in custody._x000a__x000a_This would result in cost savings by reducing unscheduled hospital transports that result from self-harming or occupant on occupant assaults in which deputies and correctional officers must provide escorts, minimizes and mitigates overtime expenditures, and  minimizes the County’s risk of litigation due to the above mentioned. (death in custody).  " u="1"/>
        <s v="This project will updated space located in CJF L01A and CJF L0lM to a new layout. The Milwaukee County Sheriff’s Office Detention Services Bureau lacks a modern conference center. The Jail Administration Conference Room hosts meetings with Jail Command Staff, outside jurisdictions as well as with contracted vendors. Employee interviews, promotional interviews and general informational meetings are conducted here. It is often the first impression outside entities have when arriving at the Jail. _x000a_ _x000a_The current meeting area lacks professional chairs, an audio system, a video presentation system of any kind, speakers for remote participants, proper electrical outlets and a presentation style podium system. The conference table itself is antiquated._x000a_There is inadequate space allotted for professional meetings within the Jail and this would be our best option to alleviate that issue._x000a__x000a_It is difficult to disseminate information, whether the meeting is in person or hybrid. The CRC had a similar upgrade in recent years and the MCSO is seeking the same._x000a__x000a_This project would install/upgrade new flooring (LVP),18 rolling chairs, new conference table, 40 ft tall acoustic panels, large screen wall, 2 cameras for online meetings, ceiling mount microphone, podium with controls, table mics, wireless nodes, multiple speaker (exact number to be determined), two display monitors._x000a__x000a__x000a__x000a__x000a__x000a__x000a__x000a__x000a__x000a_. _x000a__x000a__x000a__x000a__x000a__x000a__x000a_" u="1"/>
        <s v="This capital project is rewiring existing cell lighting to officer's workstation (current technology). This is a recommendation from the Creative Corrections, Correctional Management Review Milwaukee County Jail dated October 2024 per file # 24-960. This is also a recommendation from the Department of Corrections State Jail Inspector._x000a__x000a_Opened in 1992, the Milwaukee County Jail (MCJ) is an eight-story facility located in downtown Milwaukee. Operated by the Milwaukee County Sheriff, MCJ houses both male and female occupants (separately) and has a maximum capacity of 960 individuals. _x000a_MCJ has primarily served as a pre-trial detention facility, accommodating individuals awaiting trial and those sentenced but awaiting transfer to other correctional agencies. Additionally, MCJ provides secure housing for various law enforcement agencies at the county, state, and federal levels. _x000a__x000a_The occupants currently control the lighting in their assigned cells, which has prohibited staff from having a clear view of the occupants. Occupants tamper with the light fixtures by sticking metal objects into the fixture, causing circuit breaker issues and resulting in maintenance service calls. Tampering with light fixtures can result in electrocution.  _x000a__x000a_" u="1"/>
        <s v="The Milwaukee County Jail, situated at 949 N 9th St, Milwaukee, WI 53233, is a detention center managed by the Milwaukee County Sheriff’s Office. This facility detains both pre-trial occupants and sentenced individuals, offering diverse services to uphold order and encourage occupant recovery._x000a__x000a_The jail operates within the regulations outlined by the Wisconsin Department of Corrections and adheres to state statutes, such as Wisconsin Statute 302.095 that governs the provision of items to occupants. _x000a__x000a_This project is a recommendation from the Creative Corrections, Correctional Management Review (October 2024). County Board Resolution # 24-960._x000a__x000a_This capital project will replace doors and glass for 19 cells in the Mental Health Unit. Due to the current building design, we are limited in the space that we can house occupants who are unable to keep them from self-harming. This project will provide a clear and constant view of occupants who are unable to keep themselves safe and would avoid a potential death in custody.  Connection to the current security system will ensure safety and security for the occupants and staff._x000a__x000a__x000a__x000a_" u="1"/>
        <s v="This capital project is for special medical unit cells #1-3 negative pressure rooms. _x000a__x000a_Opened in 1992, the Milwaukee County Jail (MCJ) is an eight-story facility located in downtown Milwaukee. Operated by the Milwaukee County Sheriff, MCJ houses both male and female occupants (separately) and has a maximum capacity of 960 individuals. _x000a_MCJ has primarily served as a pre-trial detention facility, accommodating individuals awaiting trial and those sentenced but awaiting transfer to other correctional agencies. Additionally, MCJ provides secure housing for various law enforcement agencies at the county, state, and federal levels._x000a__x000a_Due to the current building design, we only have three cells/rooms to house occupants who need to be isolated from others while contagious. The current cells are not venting correctly; the air from the cells/room flows out of the building, but the cells draw in air from the building instead of circulating fresh air into the cells/room. This project will potentially speed up the recovery process for an occupant with a communicable disease. _x000a__x000a_This project will reduce unscheduled hospital transport for declining occupants, in which deputies and correctional officers must provide escorts, minimize and mitigate overtime expenditures and avoid a potential death in custody._x000a_" u="1"/>
        <s v="This project replaces end-of-life surveillance cameras for the purpose of improving visual coverage, improving safety, and reducing risk liability in the MCJ, Courthouse and Safety Building and the surrounding perimeter.  This project replaces approximately 408 cameras with installation costs and necessary storage to accommodate 90 day retention.  The current system began replacement with the adoption of the 2015 capital project WO44701 CCFC Camera System Phase 1._x000a__x0009__x0009__x0009_                                   _x0009__x0009__x000a_This project supports MCSO's mission of ensuring public safety inside the MCJ, Courthouse and Safety Building.  MCSO will better monitor these environments and react to any stresses more efficiently.  A more robust camera system decreases response times to incidents, decreases conflict escalation, decreases use of force and decreases illegal activity. _x000a__x000a_Cost savings will occur with a wider coverage area and higher quality video.  Because this is a more robust system, more square footage of these buildings can be monitored, and higher quality video evidence is produced.  Risk liability will be reduced because of better monitoring of movement throughout these buildings and improved detection of suspicious or criminal activity.  High quality video is one of the best sources of evidence for criminal prosecution and liability claims._x000a_Leveraging a high-quality video surveillance system will result in the following:  _x000a_•_x0009_Detection of illegal or problem behaviors that may otherwise go unseen or unrecorded._x000a_•_x0009_Increased employee safety and productivity. _x000a_•_x0009_Improved monitoring of officer conduct _x000a_•_x0009_Improved monitoring of occupant conduct_x000a_•_x0009_Reduced number of lawsuits and complaints _x000a_•_x0009_Reduced county liability _x000a_•_x0009_Improved public safety_x000a__x000a_The surveillance and camera systems within this project are not included in the cost and scope of existing capital project WY062508-Courthouse Complex Security Technology, which generally includes systems covering Courthouse complex public spaces and exterior building areas as opposed to interior department locations within the Courthouse complex._x000a_" u="1"/>
        <s v="Title II of the Americans with Disabilities Act (ADA), which applies to state and local governments, prohibits discrimination on the basis of disability in all facilities, programs and services provided by a municipality. The Parks Department seeks to perform an ADA Existing Facility and Site Access Audit as the first step in determining how to best address deficiencies by documenting what deficiencies/barriers to access exist. Information acquired from the audit will then be used to develop an ADA Transition Plan, which is a phased plan to address removal of barriers. This project will address completion of an audit pursuant to US Dept of Justice Title II regulation 35.105 by documenting compliance to the most recent version of the ADA Guidelines. Deficiencies will be documented through a series of detailed checklists, photographs, measurements and notes to complete the audit and assemble into a final report. The project will include a GIS component so that the data can be accessed through GIS and merged into Cityworks. The project will also include completion of both the Audit and the Transition Plan." u="1"/>
        <s v="The 2022 Adopted budget provided planning and design funding ($332,757) for WP054501-Whitnall Golf Course Irrigation which included a scope of replacing the single row irrigation system, refurbishing the pump system, new golf features, and the relocations of greens for safety. _x000a__x000a_Adopted County Board File #22-592 allocated American Rescue Plan Act (ARPA) funding ($6,435,000) for WY012305-Parks Golf Course Irrigation and Cart Path Construction to replace the irrigation systems at Lake, Warnimont, Noyes and Zablocki golf courses and install cart paths at Whitnall and Dretzka golf courses.  Due to the timeline of ARPA requirements and the funding status of the proposed county capital project at Whitnall, combining the two efforts was no longer feasible. As a result, Parks requested a re-direction of the funds intended for the Whitnall cart paths towards additional golf infrastructure that addresses capital projects, deferred maintenance, or revenue generation (adopted County Board File #22-950). A portion of the funding intended for cart paths at Whitnall ($247,400) was utilized to replace the primary pump for irrigation at Whitnall. _x000a__x000a_The 2026 project funding phase includes construction for holes 10-18 for the replacement of existing and addition of new irrigation lines, golf cart paths (design completed as part of capital project WY012305) and relocations and improvements of tees, bunkers and greens._x000a__x000a_A second construction funding request is anticipated in a future budget cycle for holes 1-9 and will include for the replacement of existing and addition of new irrigation lines, golf cart paths and relocations and improvements of tees, bunkers and greens." u="1"/>
        <s v="Milwaukee County Parks has over 35 service yard locations which house equipment, staff, and vehicles for operating and maintaining the over 15,000 acres of parkland, facilities, and assets. The layout, capacity, and efficiency of each location varies greatly according to the size of the park and the number of ancillary parks served by the service yard. According to data from VFA (facility assessment/inventory system), the average age of Park service yard buildings is 62 years, and the Facility Condition Index (FCI) score is .27 (Fair). The Washington Park Service Yard has an FCI of 0.31. Design funding was included in the 2022 Adopted Capital Budget and has met the required 90% design completion threshold for a construction funding request.  This project will construct a new 16,000 sq ft service building with site improvements for vehicular circulation, stormwater best practices, bulk material storage, fueling components, refuse management, and a rooftop photovoltaic system.  _x000a__x000a_Facility Condition Index:_x000a_.10 or less        =   Excellent_x000a_.11 - .20            =   Good_x000a_.21 - .40            =   Fair_x000a_.41 - .60            =   Poor_x000a_.61 or greater  =   Deficient" u="1"/>
        <s v="The electric utility service for the Dretzka Park is routed through much of the park, adding complexity and risk to the infrastructure in place._x000a_The equipment is well over its useful life of 50+ years and is run both overhead and underground to several transformers, the service building, chalet, and the clubhouse. This infrastructure is similar to the former electrical service at the courthouse which was replaced after a fire in 2013. The service is rated as potentially critical and the Parks department has been attempting to replace high voltage connections to facilities throughout the system including recent projects at McCarty, Smith, King, and Sheridan Parks. The scope of work includes upgrading the electrical system which anticipates demolition of the high voltage equipment, installation of new WE Engergies service, and replacement of all the aged panels. Planning and 90% design plans for construction have been completed." u="1"/>
        <s v="A 2015 master plan for the parking lot and greater marina area identified several areas to be rebuilt in a phased strategy over several years without significantly affecting marina operations or the other sections of the parking lot.  In 2018, funding was appropriated for Phase 1 construction. In 2020 funding for Phase 2 design was appropriated. In 2022 and 2024, construction funding was provided and completed for Phase 2. To complete the comprehensive rehabilitation of the lots, Phase 3 planning and design is needed. This final phase will addresses improvements to internal circulation focus on the area nearest to Lincoln Memorial Drive. Improvements will include lighting and stormwater management.  Plans will also include methods to improve nearshore water quality utilizing green infrastructure and storm water best management practices.  " u="1"/>
        <s v="The Department of Administrative Services - Facilities Management - Architecture &amp; Engineering section performs pavement ratings for County parking lots including evaluation of traffic volume, condition of pavement, overall riding comfort, and drainage conditions. The asphalt condition assessment rating for both the Greenfield (Cool Waters) Overflow Parking Lot as well as the abutting service yard were rated 18 and 14 respectively in 2024, indicating the need for immediate reconstruction, including related stormwater management, lighting, and ancillary elements." u="1"/>
        <s v="The South Shore Park and Bay View Park rubble mound breakwater is about 1,200 feet off the shore of Lake Michigan and parallels the shoreline for approximately 2.25 miles. The breakwater consists of three separate sections (north, central, south), and the south section is approximately 2,400 feet long and adjacent to Bay View Park. Segments of the breakwater were constructed at different times, but mostly in the 1920s. The breakwater serves as a near-shore structure that protects the shoreline and coastal assets along and adjacent to Bay View Park. The condition of the south section of the breakwater has deteriorated over time. In 2021, funding was allocated to evaluate the condition of all 3 breakwater sections. A feasibility study was completed for the south section of the breakwater to determine the most cost-effective alternative to protect the shoreline from erosion and potential environmental concerns. The study recommended constructing a revetment along the shore of Bay View Park. This project will address the damaging shoreline conditions along the south section of breakwater located along Bay View Park. Planning and 90% design plans have been completed for construction implementation." u="1"/>
        <s v="The Kosciuszko Community Center is a two-floor, 58,000 square foot building built in 1981 located at 2201 S.7th Street in Milwaukee. The Center houses a fitness center/weight room, boxing ring, gym and community programming provided by third-party partners. Mounting deferred maintenance has impacted the performance and condition of the building, and the functionality of the interior spaces has not been flexible for changing community preferences and space needs. Additionally, the playground and field west of the community center have been negatively impacted by flooding and drainage problems. The 2020 Adopted Capital budget included project (WP070001) appropriations for a planning study to evaluate building needs, community input, and staff feedback. A 2024 capital project (WP078401) was adopted and includes funding for the design phase of the facade and entryway of the building.  This project leverages further into the full design of the entire rehabilitation project and will finalize schematic design for all portions of the project and continue the progression of a phased funding approach for improvements at the center through remodeling and expanding the existing building. Supporting site facilities including the playground and west flexible field will be replaced or remedied as a part of the overall project." u="1"/>
        <s v="The Schulz Aquatic Center at Lincoln Park is one of the Parks System's swimming sites and offers tube and body water slides, a lazy river, spray jets and bucket dump, as well as swimming and water basketball in the leisure pool. Many of the pool's grates have reached the end of their useful life and are beginning to fail. Work necessary at the pool site includes but is not limited to templating of the pool for replacement grating, removal of the existing grating system, removal of the waterline tile, replacement of the existing mud bed around the perimeter of the pool, sealing of the inside of the gutter with cementitious waterproofing compound, installation of new waterline tile and depth markers, installation of new grating system, caulking of the deck joint at the back of the grating, supplying a custom grating system: white, 1” thick, 20” nominal width, competition flow style with slot running parallel to the pool wall with custom handhold including the following components: straight panels, radius panels, corner panels,  and installation of hardware for a concrete gutter. Design for this solution was completed in 2025." u="1"/>
        <s v="The electric utility service for the Greenfield Park Mechanical Building that supports the Cool Waters pool is high voltage. This system is similar to the former electrical service at the courthouse which was replaced after a fire in 2013. The high voltage equipment is past its useful life and replacement parts are difficult to obtain. The service is rated as potentially critical and the Parks department has been attempting to replace high voltage connections to facilities throughout the system including recent projects at McCarty, Smith, King, Dretzka, and Sheridan parks. Updates to the high voltage service will remove a safety hazard. The scope of work includes construction and installation for the removal of the old high voltage system and installation of the WE-Energies power system. Planning and 90% design plans for construction have been completed." u="1"/>
        <s v="The asphalt pavement in the northwest corner of Cooper Park was originally constructed for basketball courts. After the basketball hoops and standards were removed, over time the court space was converted into a defacto parking lot that supports the wading pool, pavilion, and sports fields. The pavement was last rated in 2018 as an 11/100, the worst asphalt pad in the system, likely due to use other than the original design and its age. The pavement area only has a single lane for ingress/egress, making vehicular movement very difficult at times of high use (such as a pavilion rental or on election day). Since there is ample street parking on both sides of all adjacent streets, this project would include an evaluation of reducing the pavement to what is necessary to meet the building demand only, and convert the remaining impervious area to greenspace (included as part of the overall design process). Project is needed to support the 60-person rental hall (used 2 times/week) and the beer garden hosted in the parking lot. This location is also a voting site for 2 wards. The local Friends group has planted a pollinator garden nearby that would complement this growing greenspace. _x000a__x000a_Pavement Rating Index: _x000a_80 - 100 = Excellent_x000a_70 - 80   =  Very good_x000a_50 - 70   =  Good_x000a_30 - 50   =  Fair                                  _x000a_20 - 30   =  Poor                                                                                                                                                                                                 10 - 20   =  Very Poor_x000a_  0 - 10   =  Failed" u="1"/>
        <s v="Bender Park is a 303-acre park in Oak Creek that primarily provides passive recreation opportunities through restored natural areas as well as access to Lake Michigan for water recreation. The slopes in the park have experienced a variety of failures due to compromised drainage and stormwater management, which in turn have negatively impacted the hard surfaces in the park. The main roadway pavement rating is 34/100, and Parks frequently receives complaints about its condition. The scope of work inlcudes replacement of Bender Park Roadway and walkway to the Boat Launch and Lakefront access. This comprehensive project is required to address both drainage and the roadway surface. Overlooks, drainage improvements, slope stability improvements, stormwater best management practices, landscaping, guard rail, green infrastruture, improvement to utilites, natural area restoration and management shall be incorporated where applicable. Planning and 90% design plans are complete for the construction phase." u="1"/>
        <s v="The tennis courts at Brown Deer Park are in need of replacement and reprogramming. The Department of Administrative Services, Architecture and Engineering Division rated the pavement on the tennis courts at Brown Deer Park as 22/100 in 2018. The adjacent parking area was improved in 2022 along with pedestrian and vehicular improvements. This project will replace the tennis courts with four dedicated pickleball and two tennis courts which can also be used for two pickleball courts. Additional components of the project include new LED lighting, new nets, windscreens and dual striping on the tennis courts to accommodate six total pickleball courts, fencing and seating. Portions of the tennis court are currently used for material and equipment storage by Park operations. A new storage shed in the vicinity is included to accommodate items displaced by the improved amenity. _x000a__x000a_Pavement Rating Index: _x000a_80 - 100 =  Excellent_x000a_70 - 80   =  Very good_x000a_50 - 70   =  Good_x000a_30 - 50   =  Fair_x000a_20 - 30   = Poor_x000a_10 - 20   = Very Poor_x000a_  0 - 10   =  Failed" u="1"/>
        <s v="Simmons Field and the two adjacent baseball fields lighting is many years beyond its useful life and past reasonable repair. The high voltage cabinet feeding the field is unreliable, cumbersome to maintain, and currently fed by means other than WE-Energies (City of Milwaukee). The light fixtures in place are of high energy consumption and the cords feeding the lights on top of the poles are UV rotted to a point of bare copper. These popular fields have therefore been subject to many years with random outages. The field lighting is maintained by the City of Milwaukee’s Bureau of Electrical Services, and Milwaukee County is billed for their service. In previous years the City has stated that a rewire of the poles would be needed to remedy these ongoing issues. The City does not have the manpower to devote such a timely repair and suggest that funding be procured to source necessary work.  " u="1"/>
        <s v="The playground at Zablocki Park is a Class 2 playground and is one of the oldest playgrounds in the Milwaukee County Parks system, having been installed in 1999. Based on age and condition this playground is a high priority for playground replacement within the Milwaukee County Parks System (with a new Class 2 playground).  Milwaukee County Parks owns 111 playgrounds that have been averaging a useful life of approximately 23 years. Zablocki playground will have been installed 27 years ago in 2026. In order to keep pace with the rate at which facilities are aging out, Parks has set a goal of replacing 6 playgrounds per year and updating sites with exciting, up-to-date, accessible playgrounds that meet current safety standards and guidelines. " u="1"/>
        <s v="The playground at Jacobus Park is a Class 1 playground and is one of the oldest playgrounds in the Milwaukee County Parks system, having been installed in 1997. Based on age and condition this playground is a high priority for playground replacement within the Milwaukee County Parks System (with a new Class 1 playground).  Milwaukee County Parks owns 111 playgrounds that have been averaging a useful life of approximately 23 years. Jacobus Park playground will have been installed 29 years ago in 2026. In order to keep pace with the rate at which facilities are aging out, Parks has set a goal of replacing 6 playgrounds per year and updating sites with exciting, up-to-date, accessible playgrounds that meet current safety standards and guidelines. " u="1"/>
        <s v="The playground at AC Hanson Park is a Class 3 playground and is one of the oldest playgrounds in the Milwaukee County Parks system, having been installed in 1998. Based on age and condition of the playground, it is a high priority for replacement within the Milwaukee County Parks System. Milwaukee County Parks owns 111 playgrounds that have been averaging a useful life of  approximately 23 years.  AC Hanson playground will have been installed 28 years ago in 2026.   In order to keep pace with the rate at which facilities are aging out, Parks has set a goal of replacing 6 playgrounds per year and updating sites with exciting, up-to-date, accessible playgrounds that meet current safety standards and guidelines. Request replacement with new Class 3 playground. At the time of project funding, site location will be reviewed and confirmed, with an alternative site within the same service area possible based on community needs and sustainability goals." u="1"/>
        <s v="The main roadway in Grant Park is one of the poorest rated roadways in the park system, rated 28/100 in 2022. In addition to everyday challenges this creates for users and staff, the road condition also makes maintenance tasks such as snowplowing and managing drainage systems very challenging. Parks staff indicates users have stopped driving in the correct travel lanes in order to avoid damaged sections of road, causing hazardous conditions. During the planning phase of this project Parks will also evaluate the parking area off the main road that formerly supported a picnic area within the park that has now been lost to erosion, and consider long-term need, sustainability, and coastline management guidelines. As is Parks practice, best management practices for storm water management and pavement reduction will be explored to the greatest extent possible.                               _x000a_                                                                                                                                                                                                                                                   Pavement Condition Index: _x000a_80 - 100 = Excellent_x000a_70 - 80   =  Very good_x000a_50 - 70   =  Good_x000a_30 - 50   =  Poor_x000a_10 - 20   =  Very Poor_x000a_  0 - 10   =  Failed" u="1"/>
        <s v="Milwaukee County Parks is dedicated to providing and enhancing the physical, social, and recreational needs of residents within Milwaukee County. Harden Field at Zablocki Park has not received significant investment in many years, causing a consistent downward condition of the field. This project modernizes Joe Harden Field, improving it to be better suited for youth and adult sports tournaments, local sports league play, and related events. The project will significantly enhance the field's infrastructure, making it better suited for hosting new tournaments and field programming. With the planned upgrades, the Parks Department will be better able to maintain the field and improve the overall service conditions within Milwaukee County. Specific work to Joe Harden Field may include, but is not limited to - Infield/Foul Area Turf Reconstruction: Import, laser-grade, and compact screened topsoil to achieve design grade; Outfield Work: Remove existing turf, import and laser-grade topsoil to aid in positive surface drainage, reseed the entire outfield area, and construct a perimeter warning track; Irrigation: Extend waterline from the existing pump house, install a new booster pump, control panel, and all necessary irrigation lines and heads; Fencing/Backstop: Install a new backstop, perimeter fencing, and access gates; Dugouts: Construct two new dugouts with concrete floors, roofs and gutter systems, and benches; Utility Improvements: Upgrade field lighting, replace drainage lines, update water fountain and update electrical to allow for portable PA system; Miscellaneous Improvements: Install foul poles, bleachers, windscreens, and fence caps. With these improvements, Joe Harden Field will better serve the community's sports and recreational needs, creating a more functional, welcoming space for both players and spectators._x000a_" u="1"/>
        <s v="The Kosciuszko Community Center is a two-floor, 58,000 square foot building built in 1981 located at 2201 S. 7th Street in Milwaukee. The Center houses a fitness center/weight room, boxing ring, gym and community programming provided by third party partners. Mounting deferred maintenance has impacted the performance and condition of the building, and the functionality of the interior spaces has not been flexible for changing community preferences and space needs. This project will improve the building envelope, facade treatments, entry and exit doors, foyer, lobby, and staff entry office. Design for the entry improvement and facade repairs was completed in 2024." u="1"/>
        <s v="Doyne Park is a 35-acre park in the City of Milwaukee. The 2022 adopted budget approved the decommissioning of the 9-hole golf course in the park. In 2022, Milwaukee County Parks conducted extensive engagement with the community on the future use of Doyne Park. This project will provide design funding to envision Doyne Park including but not limited to: native prairie/butterfly garden, mountain bike trails, and a pump track. During the engagement around the future use of the park, many encroachments from neighboring properties were discovered. This project will also include monumenting of the property line and removal of structures encroaching into Doyne Park. Additional public outreach will be conducted as design development takes place." u="1"/>
        <s v="The Parks Department has over 400 buildings throughout the County, and roofing systems consist of a variety of type, condition, and age. In order to address a category of roofs at one time for efficiency in this deferred maintenance category, specific buildings in the south region of Milwaukee County have been prioritized for replacements. These buildings include South Shore Pavilion, McCarty Pavilion/Pool Building, Zablocki Pavilion, Mitchell Pavilion, Sheridan Poolhouse, Scout Lake Pavilion, Grant Picnic Shelter - Area 5, Park Maintenance, Humboldt Service, Hales Corners Service. These buildings represent a combination of revenue-generating sites, recreational facilities, and critical operational hubs." u="1"/>
        <s v="Scout Lake is a 64.3-acre park located in the City of Greendale. The parking lot has a condition rating of 36/100 based on 2022 pavement assessments. Despite repeated patching and stone repairs by Parks Operational staff, the parking lot continues to degrade due to poor drainage and the site's slope. These remedies wash out onto the adjoining pedestrian path, creating hazardous conditions. Additionally, the pathway around the lake is also deteriorating, with a condition rating of 44/100. The park features an accessible fishing pier, accessible from both the parking lot and the pathway. However, the failing pavement has resulted in loose stone along the park's paths, posing a hazard to pedestrians using the pathways to walk around the lake or access the fishing pier. Ninety percent (90%) design plans have been completed for project implementation. This capital request is for the construction phase of the project to address these issues. _x000a__x000a_Pavement Rating Index: _x000a_80 - 100 =  Excellent_x000a_70 - 80   =  Very good_x000a_50 - 70   =  Good_x000a_30 - 50   =  Fair_x000a_20 - 30   = Poor_x000a_10 - 20   =  Very Poor_x000a_  0 - 10   =  Failed" u="1"/>
        <s v="The Mary Ryan Boys &amp; Girls Club of Greater Milwaukee is housed within a County-owned building in Sherman Park. Though part of a long-term lease, the County is responsible for all major maintenance components of the building. The roof of the building has experienced multiple failures, the interior spaces of the building are being damaged, and programming is impacted due to water leaks. A full replacement is warranted and will include all related appurtenances including gutters as well as addressing rooftop utility infrastructure conflicts. Rooftop units will be adjusted or screened as determined necessary for operational efficiency. The replacement of the roof will improve building performance and efficiency." u="1"/>
        <s v="The Department of Administrative Services - Facilities Management Division, performs pavement ratings for County parking lots including evaluation of traffic volume, condition of pavement, overall riding comfort and drainage conditions. The asphalt condition assessment rating in 2024 for the Center Marina Parking lot was a 18/100 which indicates an extremely poor condition. There are 276 slips in Center Marina that use the Center Marina slip parking area. The Marina side of the lot has 243 spots currently. The north side of lot is divided, and provides 80 spots for public parking. During marina season, the slip tenants have gated access to enter and exit the parking lot, and therefore new gate control equipment will be needed to match the Phase 2 McKinley North lot. South Marina Parking lot gate access will also need to be upgraded so that all 3 parking lot access systems are the same. The project will reconstruct the pavement, wayfinding signage, monument signage, storm sewer, and parking lot lighting system. Project design is anticipated to include accommodation of complimentary uses to maximize utilization. Storm water best management practices and green infrastructure will be included to the extent site conditions and operational capacity warrants. Replacement of utilities such as sanitary sewers, water mains, storm sewers, and lighting, and fiber/communications services shall be coordinated with this project. Due to the size of the parking lot, it is likely that there will be a north and south phase of construction work, in order to assure marina slip users have appropriate access to parking. Separate sub-projects will be created for a NORTH (WP079602) phase and a SOUTH (WP079603) phase if needed._x000a__x000a_Pavement Condition Index:_x000a_80 - 100 =  Excellent_x000a_70 - 80   =  Very good_x000a_50 - 70   =  Good_x000a_30 - 50   =  Poor_x000a_20 - 30   =  Fair                                                                                                                                                                                                  10 - 20   =  Very Poor_x000a_  0 - 10   =  Failed" u="1"/>
        <s v="The playground at Copernicus Park is a Class 2 playground and is one of the oldest playgrounds in the Milwaukee County Parks system, having been installed in 2000. Based on age and condition this playground is a high priority for playground replacement within the Milwaukee County Parks System (with a new Class 2 playground).  Milwaukee County Parks owns 111 playgrounds that have been averaging a useful life of approximately 23 years.  Copernicus playground will have been installed 26 years ago in 2026.  In order to keep pace with the rate at which  facilities are aging out, Parks has set a goal of replacing 6 playgrounds per year and updating sites with exciting, up-to-date, accessible playgrounds that meet current safety standards and guidelines. " u="1"/>
        <s v="The Mitchell Park Horticultural Conservatory (&quot;the Domes&quot;) were constructed in phases with the final dome completed in 1967.  For decades the three Domes structures and its main and ancillary buildings have suffered from deferred maintenance.  Due to its unique design the capital replacement of building elements such as the glass, aluminum and concrete Domes have been too expensive for the County to address.  Multiple planning studies have concluded that the glass and aluminum structure that forms the exterior of the Domes structures requires replacement and the concrete frame that holds the glass structure requires repair in all three Domes.  From 2016 to 2019 a Task Force created by the County Board of Supervisors engaged the community and made a recommendation to the County to repair the Domes and to use creative public-private partnerships to fundraise for repairs and program the facility.  In the 2025 Milwaukee County budget, amendment 06 established the Milwaukee County Board of Supervisors' policy to support the &quot;Domes Reimagined Campaign&quot; which is a public-private collaborative effort to raise funds that would match a County financial contribution to fund the repair of the Domes. The Domes Reimagined Campaign commits the Milwaukee Domes Alliance (i.e. the Friends of the Domes) to work in collaboration with Milwaukee County to repair all Domes over several years.  Under the Domes Reimagined Campaign the County financial commitment is up to $30,000,000 to be allocated in installments over successive fiscal years.  _x000a__x000a_Parks anticipates presenting agreement documents to the Milwaukee County Board of Supervisors in July 2025._x000a__x000a_" u="1"/>
        <s v="The lighting infrastructure in Mitchell Park is outdated, inefficient and currently connected to the City of Milwaukee’s electrical grid. In addition to the City’s broader initiative to transition Parks lighting infrastructure off the municipal grid, the existing system fails to adequately illuminate the parking lot and pathways, creating safety concerns for park users and staff._x000a__x000a__x000a_" u="1"/>
        <s v="The playground at Kops Park is a Class 3 playground and is one of the oldest playgrounds in the Milwaukee County Parks system, having been installed in 1999. Based on age and condition this playground is a high priority for playground replacement within the Milwaukee County Parks System (with a new Class 3 playground).  Milwaukee County Parks owns 111 playgrounds that have been averaging a useful life of approximately 23 years. Kops Park Playground will have been installed 27 years ago in 2026. In order to keep pace with the rate at which  facilities are aging out, Parks has set a goal of replacing 6 playgrounds per year and updating sites with exciting, up-to-date, accessible playgrounds that meet current safety standards and guidelines. " u="1"/>
        <s v="The playground at the KK Sports park site is a Class 3 playground and is one of the oldest playgrounds in the Milwaukee County Parks system, having been installed in 2000. Based on age and condition this playground is a high priority for playground replacement within the Milwaukee County Parks System (with a new Class 3 playground).  Milwaukee County Parks owns 111 playgrounds that have been averaging a useful life of approximately 23 years. The playground at KK sports Center will have been installed 26 years ago in 2026. In order to keep pace with the rate at which facilities are aging out, Parks has set a goal of replacing 6 playgrounds per year and updating sites with exciting, up-to-date, accessible playgrounds that meet current safety standards and guidelines. " u="1"/>
        <s v="Milwaukee County Parks currently owns and operates 111 playgrounds that have a variety of equipment and surfacing.  Some older playground sites within the system have a combination of surfacing that includes sand, fibar, and/or poured-in-place (PIP) rubber. Safety standards and resilient playground surfacing products have improved beyond sand and preferred options now also include poured-in-place (PIP) rubber surfacing with Engineered Wood Fiber.  These surfacing alternatives reduce ongoing maintenance, improve accessibility, and improve safety. While many playgrounds have been converted to full PIP surfacing, some highly used sites are in need of replacement due to significant wear. Improving the surfacing at these playgrounds will improve safety, enhance the play environment and extend the life of the assets. PIP also has the advantage of providing ADA accessibility to  areas of the playground. PIP has an average useful life of 10 years. Milwaukee County Park Playgrounds PIPs have an estimated useful life of 23 years. Parks plans to replace the rubber surfacing on each new playground halfway through its useful life. Parks has been transitioning from sand to Fibar (engineered wood fiber) in place of sand as a way to reduce but not eliminate ongoing inspection and maintenance hazards.  Parks proposes to replace a minimum of 18,000 square feet of PIP on an annual basis helps to align playground surfacing with equipment lifespans. Sites will be determined at the time of funding based on existing conditions." u="1"/>
        <s v="Milwaukee County Parks completed a Northwest Side Trail Connections Plan in 2023, which serves as a focused addendum to the current Trails Network Plan. Through comprehensive public outreach, collaborations with invested stakeholders, and grant funding, this plan has yielded a list of recommended implementation strategies and projects to increase access to the northwest corner of Milwaukee County. The Little Menomonee River Trail Extension is one such project, which provides connections between Kohl Park, Lichter Park, and Little Menomonee River Parkway. As a part of the design phase of work, site analysis will be conducted to evaluate the potential challenges with floodplain, wetlands, soil contamination, and major transportation arteries. Through creation of a full set of construction documents, this project will be advanced to a shovel-ready status. Additionally, approval of this capital request acknowledges, confirms, and aligns with County Ordinance 47.08, which addresses the protection of natural areas when considering new built infrastructure." u="1"/>
        <s v="A long-range plan for Wilson Park and the Wilson Recreation site is desired to assist with identifying capital and maintenance needs that align with the future goals for the site. As the Milwaukee Metropolitan Sewerage District (MMSD) continues work in the Kinnickinnic River Watershed, ongoing planning for flood storage has focused efforts on various parks in the south region of Milwaukee County Parks. In order to plan for an appropriate future state for Wilson Park and Wilson Park Recreation Center, site-specific planning is desired to set standards for park needs according to Parks 2050 Plan, public needs, and the future systemwide goals for recreational amenities." u="1"/>
        <s v="Milwaukee County has concrete stairways and hardscape throughout the County Parks system that are in poor condition and have deteriorated due to age, weather, salting, erosion, and ground movement. Stairways have a higher fall risk than most flat pavement, and stairs in poor condition can create a public safety hazard. This project highlights the prioritized concrete stairways across the County, including the main stairs at Caesar Park leading to the Milwaukee River access, the Lake Park grand staircase, and stairs througout Pulaski Milwaukee Park leading to the Kinnickinnic River walking paths and recreational amenities. The scope of work includes an engineering evaluation of the concrete stairway conditions at Caesar, Lake and Pulaski Milwaukee Parks, and complete design solutions to safely rehabilitate and/or replace these deteriorated stairways. " u="1"/>
        <s v="Located across 38 parks, basketball courts play a vital role in promoting physical activity, fostering social interaction, and supporting both physical and mental well-being. However, because court repairs fall outside the scope of current operational funding, maintenance has been deferred, resulting in deteriorating conditions. Several courts have a pavement rating of less than 60 out of 100 and without dedicated investment, conditions will further decline, as regular resurfacing and repairs are necessary to maintain them. This project seeks to establish a sustainable replacement program that preserves this major recreational asset and ensures it remains safe and accessible for community use._x000a__x000a_This project involves the reconstruction of basketball courts at various locations based on pavement ratings, including but not limited to Carver Park, LaFollette Park, Madison Park, McCarty Park, Mitchell Park, Popuch Park and Underwood Creek Parkway. The scope of work varies by site, depending on specific needs. Improvements may include: mill and overlay of court surfaces, painting and striping, installation of new amenities such as hoops, backboards, rims, fencing, benches, bleachers, pathways, bollards, and gates. In some cases, the scope may also include the removal of adjacent pavement and installation of green space. _x000a_" u="1"/>
        <s v="The bluffs in Sheridan Park, located along South Sheridan Drive between East Munkwitz Avenue and East Pulaski Avenue, have been identified as an area of significant coastal risk. The bluffs within this area are steep, unstable, and exhibit high bluff crest recession rates that have resulted in unsafe bluff conditions and increasing encroachment toward South Sheridan Drive. The ARPA funded Lake Michigan Bluff Repairs project (WY062509) evaluated and ranked Milwaukee County’s coastline and gave this section of bluff an average resiliency rank of “F,” with risk values ranging from moderate to high. The bluffs at Sheridan Park were among the highest priorities identified by the evaluation._x000a__x000a_The current condition of the bluff crests presents severe safety hazards and makes conventional repair methods, such as grading, both dangerous and cost prohibitive due to the proximity of City of Cudahy property and the height of the bluffs. Continued bluff recession poses a risk to public infrastructure, including South Sheridan Drive, park amenities, and surrounding properties._x000a__x000a_While the ultimate bluff stabilization method will be determined during the design phase, it is intended to follow the planning phase developed in the Lake Michigan Bluff Repairs project. The planning phase included recommended installation of seven armor stone groins, preloaded with sand sediment, designed to slow erosion at the toe of the existing slope, and the potential removal or conversion of a section of South Sheridan Road, replacing it with a native vegetation buffer area and safety barriers near the bluff crest. To offset the potential loss of parking provided by South Sheridan Road, the design will also evaluate access and parking options. Design solutions shall also reference the Milwaukee County Coastal Management Guidelines for guidelines on project approach. " u="1"/>
        <s v="The Wilson Ice Arena is a popular indoor recreational attraction on Milwaukee's south side. The facility offers a location for hockey leagues, open skate, lessons, parties, and other special rentals. The arena has mechanical and building systems that are at or past the end of their useful life. The ice should be melted annually to check for maintenance needs and rebuilt, but the system is too unreliable to create enough ice after melting. The subfloor is past the end of its useful life and likely contributing to issues that are affecting the building structure, and the sand base is no longer level. Space needs in the building are not ideally served, as the pool and ice rink areas share the same locker room and there is not enough space in the for all participants._x000a__x000a_The ice rink’s mechanical systems were separated from pool in 2009, and the facility currently operates on a two compressor system. Upgrades are challenged due to the footprint of mechanical room not having space to add a compressor or other equipment, and the equipment is obsolete with replacements difficult to source. As of early 2025, one compressor has failed and Parks rebuilt the unit with operating funds. The system also runs on the discontinued R-22 refridgerant, which is increasingly costly as it’s not produced anymore.  _x000a__x000a_In addition to the challenges of running the existing sheet of ice, there are continued requests for a second sheet of ice to support additional programming. Planning and design to accomodate the future state of Wilson Ice Arena is requested to ensure this asset remains available to users and operates in a sustainable fashion._x000a__x000a_ " u="1"/>
        <s v="The pool at Jackson Park was initially built in the 1930's and has been closed in recent years due to staffing and other concerns. The site has been included in the aquatics study undertaken by the Parks Department, and is now targeted for reinvestment. The ongoing MMSD project for flood storage at Jackson Park has included a financial allotment for aquatic reinvestment in Jackson Park, and Parks would like to pursue construction of a new aquatic amenity in the near future. It is intended that the department will use MMSD funds held now to proceed with demolition and design of a new feature, and to use the balance of funds in combination with County capital funding for construction in 2026. " u="1"/>
        <s v="The Root River Parkway provides vehicular access along the Root River as well as connections to popular recreational facilities located in Greenfield Park including the Greenfield Park Golf Course and the Cool Waters family aquatic center. This stretch of Root River Parkway includes both the east side of the river from W Lincoln Avenue to W Oklahoma Avenue/W National Avenue, and the west side from S 124th Street to W Morgan Avenue. Root River Parkway has reached the end of its useful life. The pavement was most recently rated in 2022 and includes sections rated 30/100, 36/100, 36/100, and 40/100. It is extremely deteriorated and requires regular patch repair work and traffic control for stormwater flooding in order to remain open. In addition to the deteriorated pavement, the parkway requires reconstruction of the storm sewer and roadway lighting systems. Replacement of municipal utilities such as sanitary sewers, water mains, storm sewers and lighting will be coordinated with this project. Traffic calming measures, stormwater best management practices, green infrastructure, natural areas restoration and management, pavement reduction, and connections to adjoining roadways will be evaluated in the reconstruction design plans._x000a__x000a_Pavement Condition Index:_x000a_80 - 100 = Excellent_x000a_70 - 80   =  Very good_x000a_50 - 70   =  Good_x000a_30 - 50   =  Fair_x000a_20 - 30   =  Poor                                                                                                                                                                                                 10 - 20   =  Very Poor_x000a_  0 - 10   =  Failed" u="1"/>
        <s v="The aquatic facilities at Washington Park have not been fully open for several years. Issues with staffing and operation have been evaluated through the Parks Aquatic Study and investment need at Washington Park has been identified as a high priority. Project scope shall include demolition of the existing outdoor activity and wading pools, and design of a new aquatic feature to complement the existing splashpad. Support facilities to run and operate the aquatic feature will be considered incidental to the broader aquatic scope." u="1"/>
        <s v="Parks has conducted a systemwide Aquatic Study to evaluate a long-range plan for aquatic features within Milwaukee County Parks. Through this analysis it has been determined that the age and distribution of wading pools in the County is not fully serving the recreational needs of park users and is financially unsustainable. Where pool service areas are in close proximity and offer redundant services, Parks seeks to decommission 3 wading pools. Where wading pools are in locations within the County that offer heat relief and summer recreation without overlapping other aquatic facility service areas, Parks seeks to convert 2 wading pools to flow-through splashpads." u="1"/>
        <s v="The only copy of vital records (Birth 1931 - 1985, Death 1931 - 2013, Marriage 1931 - 1985) is housed in the Milwaukee Register of Deeds Office.  Digitization is imperative to keep these records in perpetuity.  If there is flood, fire or other disaster the records cannot be replaced." u="1"/>
        <s v="In accordance with Adopted Milwaukee County (County) Board Resolution File #16-229 (Resolution), the County approved a transfer of ownership of the portions of the Saarinen Building, North Tract and Underbridge to the War Memorial Center (WMC), and a transfer of the portion of the Saarinen Building to the Milwaukee Art Museum (MAM), the Kahler Building, including the East Addition, and the property commonly known as O'Donnell Park, located at 910 Michigan Street, Milwaukee, Wisconsin (the O'Donnell Property) to MAM. Pursuant to the foregoing resolution and to effectuate the transfers, the County, WMC, and MAM entered into a condominium agreement in December 2017.  The condominium agreement assigns responsibilities to each party regarding maintenance, repair, and replacement for various facility elements.  _x000a__x000a_Since 2020, the passenger elevators located in the Saarinen building serving both the WMC and the MAM have experienced mechanical breakdowns 2-3 times a month.  Guests to the building are often stuck in the elevators or unable to use the elevators due to their sudden and unexpected failure.  This renders the WMC's campus inaccessible to any guests with limited mobility issues, which may violate Americans With Disabilities Act (ADA) requirements.  _x000a__x000a_The passenger elevators were last updated approximately 30 years ago.  Most of the mechanical and electrical systems with these elevators are obsolete. Annually, the WMC contracts with the Otis Elevator Company to provide ongoing preventative maintenance and emergency services. Costs to maintain these elevators (via service agreement), increase 10% to 15% annually due to the age of the elevator mechanicals and review of service calls WMC has to make to address breakdown(s).  A cost estimate was requested from Otis to bring the critical operating systems to a fully functional status with most of the obsolete operating system closer to current operating standards.  WMC staff expect the costs to maintain the building's passenger elevators may drop significantly with the updated systems put in place, since any current after hours or emergency calls cost the WMC double or triple the normal service call outside of a scheduled maintenance service call.                                                                                                                                   _x000a__x000a_Pursuant to the condominium agreement, the County is responsible to cover the (REPLACEMENT) costs under exhibit F (item #6 - Passenger and freight elevators in Saarinen Building (except for MAM Freight Elevator, as designated on the Plat))._x000a__x000a_" u="1"/>
        <s v="In accordance with Adopted Milwaukee County (County) Board Resolution File #16-229 (Resolution), the County approved a transfer of ownership of the portions of the Saarinen Building, North Tract and Underbridge to the War Memorial Center (WMC), and a transfer of the portion of the Saarinen Building currently to the Milwaukee Art Museum (MAM), the Kahler Building, including the East Addition, and the property commonly known as O'Donnell Park, located at 910 Michigan Street, Milwaukee, Wisconsin (the O'Donnell Property) to MAM. Pursuant to the foregoing resolution and to effectuate the transfers, the County, WMC, and MAM entered into a condominium agreement in December 2017.  The condominium agreement assigns responsibilities to each party regarding maintenance, repair, and replacement, for various facility elements.  _x000a__x000a_The concrete exterior of the (Eero Saarinen designed) WMC has deteriorated.  Efforts to patch sections of the cantilevered concrete section of the building occurred prior to 2020.  Unfortunately, this system is compromised and water continues to penetrate the concrete walls on the 3rd and 4th floors of this building.  This has resulted in cracks and sections of concrete falling on the pubic area below the elevated areas.  In early 2024, it's been observed this condition appears to be worsening, leading to greater structural compromise.  This project is for the repair and replacement of this concrete section of the building.                                                                                                                                  _x000a__x000a_Pursuant to the condominium agreement, the County is responsible to cover the (REPAIR / REPLACEMENT) costs under exhibit F (item #3 - Structural Components of the Pedestal including exterior walls, ledges and columns)._x000a__x000a_" u="1"/>
        <s v="There are running cracks in the mosaic mural that is part of the exterior third-floor west wall of the War Memorial Center facing downtown Milwaukee. The mosaic visually expresses the spirit of the building, standing as a bold, but dignified tribute to those who gave their lives in the service of their country from 1941 to 1945 and from 1950 to 1953. The 1,440,000-piece mosaic features Roman numerals representing the commencement and end dates for World War II and the Korean Conflict. The principal material of the mosaic is Italian tesserae although sixteen varieties of marble from Vermont, Minnesota, Italy, Belgium, Yugoslavia, India, and Germany are used. Approximately 197 color values appear in the mosaic. The running cracks may indicate detachment behind the mortar, structural settling, or prolonged vibration exposure. Delaying repairs will likely result in more extensive damage, including the cracks worsening, tesserae loosening or falling off, and lead to higher restoration costs. " u="1"/>
        <s v="Two storm inlets under the Mason Street Bridge occasionally back up and flood portions of the War Memorial and potentially the Art Museum. Record high lake levels increase this flood risk. In January 2020, the storm sewer backed up and flooded storage rooms, switch gear rooms, and more. A current Army Corps of Engineers report anticipates that lake levels remain above average for most of 2020, with the potential for levels above the existing record levels set in 2019. A large flooding event has the potential to flood the Art Museums art vault, which houses irreplaceable works of art valued at approximately $800 Million. A large flooding event could inundate the main power supply and backup generator that provide power to both the War Memorial and Art Museum. Extended power loss could result in significant damage to the Art Museum’s collection. _x000a__x000a_The 2021 Adopted Capital Budget included an appropriation of $605,880 (WO064301) for the design and construction of this projection. _x000a__x000a_The 2025 Adopted Capital Budget included an appropriation of $233,070 to cover a project deficit due to the following:_x000a_Initial assessments didn’t identify the need for four pumps or the impact of underground utilities, which affected lift station location and costs. Drainage couldn’t go under the foundation without risking bridge integrity, requiring above-ground, heat-traced piping. Original cost estimates also excluded consultant fees, as third-party management wasn't anticipated._x000a__x000a_The 2026 Capital appropriation is needed due to bids recieved that were higher than originally budgeted and allow the project to be completed. _x000a__x000a__x000a__x000a_" u="1"/>
        <s v="Funding for the maintenance, repair, and / or replacement of specific building components for buildings on the War Memorial footprint are set forth in the Lakefront Pavilion Condominium Agreement (Agreement) between the County, War Memorial Inc., and the Milwaukee Art Museum Inc.  _x000a__x000a_As part of this Agreement, the County is repsonsible for the replacement of the Veteran's Gallery windows.  The exsiting windows were installed in the mid 1990’s and are nearing the end of their useful life. Many of the windows have lost their thermal seal and experience fogging between the thermal panes. Design and assessment also determined the existing window system was not the primary driver of failure of the glass panes or the water damage and that replacement of the exterior envelope is also needed._x000a__x000a_Previous Adopted Capital Budgets included appriations for assessment and design work for the project (2022 for $40,001; 2024 for $57,340).  The 2026 appropriation is for the construction phase of the project. _x000a_" u="1"/>
        <s v="The Milwaukee County Zoo's (Zoo) former sea lion education and show pool area is beyond useful life and no longer in use. The pool was formerly used in connection with a service contract which is now terminated.  The pool and surrounding areas did not meet the required standards, and the entire site, including the pool required significant repairs. _x000a__x000a_This project demolishes the area, fills in the pool, upgrades perimeter fencing to a privacy fencing structure and adds new concrete or gravel in locations where existing structures were demolished (as the anticipated least expensive and viable option). There will be no replacement of existing concrete/asphalt and no removal of existing green spaces.  Leaving the pool area as is poses significant risks such as: water retention, public risk for an open space (20’ deep pool), and the pool also poses a risk of being a breeding ground for mosquitos or harmful insects (diseases spreading to the animal population, guests, and staff). Stormwater management may be needed, and the project will include a required pre-demolition inspection for asbestos, lead bearing paint and other regulated materials. " u="1"/>
        <s v="The Zoofari Building is in need of replacing HVAC equipment and the roof.  In the past these were two separate projects, WZ020601 &amp; WZ020501, however, to save costs we would like to combine the two projects.  _x000a_The current HVAC equipment is outdated and obsolete.  The air handling units are 30 years old with a useful life of 20 years.  Repeated repairs, combined with jeopardizing revenue-generating rentals hosted by this facility (when the units fail) requires replacement of all three existing units.  This project is anticipated to remove all three existing air handling units that serve the large open hall/conference room/banquet space and replace them with one single-zone variable air volume (VAV) rooftop air handling unit (RTU) as this is expected to be the most cost-effective solution.  It's estimated the project will save on energy as well as maintenance as there will only be one unit to maintain. _x000a_The Zoofari building currently has three layers of roof. The life expectancy of the roof is approximately 20 years.   The roof has multiple leaks in several sections affecting the entire Zoofari building.  The leaking has caused minor to moderate damage to interior walls and ceiling tiles.  There have been several temporary repairs over the past 6 years, however, maintenance staff has recommended roof replacement versus temporary repairs due to the significantly deteriorated condition of approximately 90% of the roofing surface. The latest roof was installed when the building was renovated in 1990. There have been approximately 10 (water leaking) incidents within the past 6 years that have caused services to be temporary delayed and rescheduled until repairs can be made.  Continued leaking issues are likely to cause similar problems and additional delays until the roof can be replaced and will negatively affect Zoofari to effectively carry out its core service/function. _x000a_The Zoofari building is used for rental space, generating revenue of approximately. $80,000-$100,000 annually. Improvements to the Zoofari Conference Center were made in 2023 to improve rental space and revenue and it's imperative that we are able to keep the space fully operational for Group Sales.  In addition to the Zoo's Group Space rentals, the Zoo also leases warehouse space in thein this building which includes storage of retail and food inventory.  The Zoo has a binding agreement in which it is responsible for repairing any major breakdown or system malfunction not caused by the negligence of the Lessee.  As roof leaks occur, there is also a risk to the Lessee's property, such as inventory damage and loss." u="1"/>
        <s v="The WOW Underwood building provides critical services to the public. Underwood roof was last redone in 1975. Average roof lifespans are 20-30 years. There have been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WOW ability to effectively carry out this core service/function. but are fundamentally original to the building, at the end of their useful life, and need to be fully replaced. " u="1"/>
        <s v="The WOW Grant (1977) provides critical services to the public. Average roof lifespan is 20-30 years. There have been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WOW ability to effectively carry out this core service/function. but are fundamentally original to the building, at the end of their useful life, and need to be fully replaced. " u="1"/>
        <s v="Foundation and drainage issues allowing water from McGovern pond/wetlands/ground water to infiltration McGovern Senior Center basement.  Water infiltrated basement, congealed and was cleaned up and sanitized.  Water also affected the HVAC mainly the air handler, causing the HVAC system to rot and rust pre-maturely.  This, in turn, distributes unhealthy air throughout the building.  This has weakened the structure and integrity of the building and requires repairs._x000a__x000a_Water is likely coming into basement as a result of the roof drainage.  There are 2 sump pumps existing in the basement (one for the crawlspace and one for the groundwater.  _x000a__x000a_Fix leaking ground water in basement. Evaluate and if necessary, design: new air handling unit, new chiller, new dampers, replace one condenser boilers and boilers system, and new controls integrated into BAS. Milwaukee county network connection, workstation.  _x000a__x000a_This center serves aging adults and staff members._x000a__x000a_ " u="1"/>
        <s v="Currently WOW Underwood and Grant have no BAS HVAC Control systems. Underwood has an aging fire alarm system and an obsolete security system. WOW grant does not have a fire alarm or security system.  _x000a_Installing Controls at WOWs will be reduce energy usage reduction associated with HVAC equipment and reduce manpower utilized to address “hot/cold” service requests. _x000a__x000a_WOW Underwood:  _x000a_Design security, BAS. Evaluate fire alarm, HVAC. Design fire alarm, HVAC as needed. _x000a_Currently No BAS controls, just basic local thermostat to HVAC._x000a_Fire Alarm System.  The fire alarm system includes head end equipment (located in Mechanical Room 114), pull stations at exit doors, audio/visual strobes, smoke and heat detectors, conduit, wire and connections.  Installed 2004._x000a_Security Access / Surveillance: None _x000a_Security System Intrusion.  The security system includes alarm panel, motion detectors, conduit and wiring.    This system was &quot;not in use&quot; as of the January 2019 assessment. Obsolete.  ~2000 install.  _x000a_ Replace entire system of the HVAC Controls/ DDC/ Pneumatic System – Hybrid for system optimization, basic pc control, moderate sensor types and quantities. Replace valves and dampers System includes pneumatic activation of control valves and dampers. Remote monitoring at each facility. Interconnected with boiler system.  _x000a_  _x000a_WOW Grant:  _x000a_Design fire, security, BAS. Evaluate HVAC. Design HVAC as needed. _x000a_No BAS controls, just basic local thermostat to HVAC., No Fire Alarm System. No Security Access / Surveillance / Intrusion _x000a_May need Fiber internet for remote, if not installed already. _x000a_Install entire system of the HVAC Controls/ DDC/ Pneumatic System – Hybrid for system optimization, basic pc control, moderate sensor types and quantities. Replace valves and dampers System includes pneumatic activation of control valves and dampers. Remote monitoring at each facility. Interconnected with boiler system. " u="1"/>
        <s v="Currently, neither the Kelly Senior North Building nor the South Nutrition Center has a building automation system (BAS) in place. This lack of centralized monitoring and control limits the ability to assess HVAC performance, respond to issues in a timely manner, or manage the system remotely. As a result, more staff time is required for manual oversight, potentially increasing reliance on outside consultants and contributing to inefficiencies in daily operations._x000a__x000a_Additionally, the absence of modern controls results in higher energy consumption and operating costs compared to current standard systems._x000a__x000a_Recommendations and Required Evaluations:_x000a__x000a_Kelly Senior North Building:_x000a_Evaluate whether the existing window units should be replaced with a centralized HVAC system. Consider the long-term operational and energy efficiency benefits of such an upgrade._x000a__x000a_Kelly Nutrition Center / Dining (South Building):_x000a_The rooftop units (RTUs), originally installed in 1996, are now at the end of their operational life. An evaluation is needed to determine the best replacement options, including energy-efficient RTUs or alternative solutions that align with modern HVAC standards." u="1"/>
        <s v="*EXAMPLE:  The County Courthouse roof was last replaced in 1995.  The life expectancy of the roof is approximately 20 years.  The current age of the roof is 30 years, and is approximately 10 years beyond its uselife.  Based on a 2024 facility inspection, the roof has multiple leaks in several sections affecting the top floors of the Courts area.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approximately 90% of the roofing surface.  _x000a__x000a_The County Courts area (affected by the water leakage) provide critical family court services to the public (a core Courts service/function).  There have been approximately 10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Courts ability to effectively carry out this core service/function." u="1"/>
        <s v="The Children Youth and Family Services (CYFS) is requesting funding to complete project for an additional education classroom in the current youth detention center.  This classroom is important to be able to serve youth in the detention center who are there pending court or on a court order.  This project would ensure adequate education space is available for all youth and is in partnership with the Wauwatosa School District (WSD).  The WSD will utilize this space in order to provide equitable, high quality education and services to youth in the detention center. This addition would also support the WSD to meet the minimum required teaching hours per State of Wisconsin Department of Public Instruction. _x000a__x000a_In order to locate this classroom adjacent to existing classrooms, the architect recommends moving the current administrative offices into an area presently used as file storage space. This project will reconfigure/remodel the existing file storage area to address the build out of new administrative office spaces, while still accommodating DHHS file storage needs." u="1"/>
        <s v="The Secure Residential Care Center for Children and Youth (SRCCCY) project is a new, 32-bed + facility within the Vel Phillips Youth Detention Center designed to increase outdoor recreation area to include green space, include a clinicians behavioral health services area, add a classroom, remodel existing rooms in current MCAP pods, and adding dental office.  A separate but related Control Panel project was integrated into the SRCCCY through a 2025 appropriation transfer.  _x000a__x000a_Department of Administrative Services and Department of Health and Human Services staff have indicated that additional funding may be needed to complete the security control panel elements to address required (additional) electrical, demolition, and control desk work that was not included in the original budget scope. _x000a_" u="1"/>
        <s v="In order to sustain the current route system, Milwaukee County Transit System (MCTS) maintains an operating fleet of approximately 350 buses. The Federal Transit Administration (FTA) defines (bus) useful life as 12 years or 500,000 operating miles.Curerntly 132 buses are either at the end of their useful life. In 2021, MCTS purchased 11 Battery Electric Buses for use on the East-West Bus Rapid Transit line (BRT) and 14 diesel buses. Between 2023 and 2025,  84 clean diesel bus replacement purchases were made. At this time, continued acquisition of clean diesel (replacement) buses is recommended as the vehicles are more fiscally sustainable to purchase, more reliable, and have less supply-chain volatility when compared to hybrid and electric replacements (please see the MCTS and Department of Transportation's 2024 bus report for more detailed information (County Board file #24-310))._x000a__x000a_For 2026, 30 new clean diesel bus replacements are needed in order to:_x000a_1.) Keep the bus fleet up to date and to space out purchases_x000a_2.) Adhere to the FTA's state of good repair standards_x000a_3.) Provide reliable service to the people of Milwaukee County_x000a_4.) Save on repair costs and potential fleet breakdowns (buses beyond their useful life can potentially cost tens of thousands of dollars more to maintain annually if kept in operation)_x000a__x000a_The 2026 estimated cost per bus (including required FTA inspections) is approximately $665,000._x000a_ _x000a_Anticipated bus replacement program for years 2027 and 2029:_x000a_2027 - 30 at $680,000 per unit - 80/20 Fed/County_x000a_2028 - 30 at $695,000 per unit - 80/20 Fed/County - End of current Gillig contract_x000a_2029 - 30 at $725,000 per unit - 80/20 Fed/County - New contract and cost escalations due to engine requirements _x000a_2030 - 30 at $740,000 per unit - 80/20 Fed/County - Est due to new vendor contract_x000a__x000a__x000a_Funding for the bus replacement program relies heavily of the FTA's &quot;Grants for Buses and Bus Facilities Program&quot; (49 U.S.C 5339), which has typically funded about 80% of the bus purchases.  This (80%) FTA funding source is expected to continue for 2026 and future bus purchases.  " u="1"/>
        <s v="Construction on the holding cell/inmate processing area in the Sheriff Patrol substation is incomplete and requires the addition of a secure interview room and relocation of current evidence storage to become fully functional. The request is to add an interview room and move the evidence room to a more suitable area that will allow for the installation of a fume hood. The hood will make it safer to process evidence, specifically evidence that contains fentanyl.  The interview room will provide a space to conduct professional interviews of suspects/subjects/witnesses within a secure environment. It will be available to all MCSO staff regardless to their assignment and that will prove useful after hours and on weekends when the Investigative Services Bureau (ISB) is not working. There are challenges with granting personnel access to ISB due to the confidential nature of ongoing investigation occurring in that area and seeking a proper location to conduct interviews needlessly prolongs investigation that could be problematic for time sensitive matters. The Patrol interview room will prevent the need to travel to the Safety Building and finding access to an area that has restrictions on who is allowed access. It will streamline investigations that require interviews to be conducted, and since the substation is always available to deputies from any division 24-7, it will minimize the hours and travel mileage it takes to convey a subject to the Safety Building. " u="1"/>
        <s v="This project provides installation of solar PV system on the roof of the Fleet Management Central garage. A feasibility study was conducted in spring of 2024 to determine if the facility was structurally capable of supporting a system and if it would result in a return on investment. Final results, sizing, and installation costs will be provided mid May 2024. Initial findings support installation of a system. Sizing will be based on existing transformer size and available incentives to maximize financial benefit._x000a__x000a_Additionally, Fleet is exploring the option of a new electrical upgrade (WF055801) in order to accommodate the incorporation of electric vehicles and reduce electricity costs.  If the solar panel project is not funded, the electrical upgrade project (WF055801) would no longer be needed as the solar panels would provide enough upgraded capacity to cover additional electric fleet vehicles as well as help offset electricity costs.                                                                                                                                                                                                                                                                                                                                                                                                  The proposed solar project would generate more power during peak times than the facility uses. Therefore, surplus power generated would be sold back to the grid to generate revenue for Milwaukee County. This would increase our fiscal sustainability and reduce carbon emissions in all of Milwaukee County by increasing solar generated power for WE Energies. " u="1"/>
        <s v="When vehicles absolutely must be stopped, a vehicle barrier system is the perfect barrier to protect outdoor events or bring an emergency situation back under control. These sturdy modular vehicle barriers are durable enough to stop a truck weighing up to 7.5 tons but are lightweight enough to be deployed and dismantled by a single person. This vehicle barrier system is the right response for countless emergencies, including natural disasters, terror threats, and more.  Setting up a barrier may have prevented loss of life during the Waukesha parade incident in November 2021.  A recent incident that barriers could have been used was the fatal crash that was N/B I94 at Drexel at the conclusion of a Presidential motorcade. Staffing was already low when this crash occurred, and these barriers could have been used on the N/B side of the freeway to expedite that death investigation. Traffic posts that were held by 3-4 deputies could have used for other investigative assignments with the use of this system with only 1 deputy to monitor the closure. July 3rd and Big Bang fireworks require the closure of Lincoln Memorial Drive (LMD) in both directions. This barrier system would add another layer of safety with less staffing needed for visitors during opening day of Summerfest and large-scale fireworks displays.  _x000a__x000a_The uptick in reckless driving and recent parade route breaches is concerning for LE consideration to prevent vehicular breaches for the safety of all visitors. MCSO provides route security for multiple walks, runs, marathons, and triathlons near the lakefront (LMD) and protection from vehicles getting on the route are always at the top of our safety plan. Visitors and athletes deserve to always be protected from vehicular threats when participating in these events. These barriers would make it safer and more cost efficient from a staffing perspective as well. Barriers would also be used for designated protest/demonstration areas. Depending on the demonstration, it will create tension and anti/counter protests/demonstrations spin up that have led to attacks in other areas across the country with targeted attacks from vehicles intentionally ramming through crowds resulting in casualties and significant injuries to those that are expressing their right of free speech and to peacefully assemble. In lieu of barriers MCSO uses plastic cones, flares, mobile barricades, and squads to maintain a required closure.  Keep in mind these are visual barriers and will not prevent a dedicated individual intent on causing harm, a reckless driver, or elderly/sick/lost/impaired driver from disregarding those visual deterrents.    " u="1"/>
        <s v="The Milwaukee County Sports Complex is a critical hub for recreation on the south side of the County. The existing HVAC system is nearing the end of its useful life. Presently, there are nine Rooftop units (RTUs) at the complex and up to six of them require replacement immediately or in the next 18-24 months. There are four units which serve the main fieldhouse. Of those, only one is fully operable with another functioning at reduced capacity.  The remaining five units serve the other occupied areas of the building and consist of both heat and air conditioning units. One was replaced in 2024 at a cost of $27,000 two are greater than 10 years old and the remaining two are intermittently functioning. Replacement parts are rare and exceedingly expensive and the system regularly requires maintenance attention. Replacements would provide operating and energy efficiency for a building that had an attendance of 229,000 in 2022. " u="1"/>
        <s v="This existing underground oil storage tank (UST) supplies fuel oil for the standby boilers used for heating and humidification. This tank was installed in 1999 and is reaching the end of its useful life. This oil is only used when the steam supply from WE Energies is interrupted. The amount of oil used during a steam outage depends on the ambient temperature. This makes it hard to predict when you the fuel oil will run out. Getting oil delivered in a timely manner has been an issue in the past during a steam outage, putting the building and millions of dollars’ worth of art at risk. Removing the tank and switching over to natural gas would mitigate this risk. In addition, these 8,000 gallons of fuel oil presents a ground contamination risk to the county land it resides in. Finally, natural gas produces approximately 40% less CO2 than fuel oil and produces fewer sulfur oxides, nitrogen oxides and soot. _x000a_                                                                                                                                 _x000a_Under the current development agreement and condominium agreement(s), Milwaukee County is not responsible for maintenance, repair, or replacement of this item.  Under the existing condominium agreement, the Milwaukee Art Museum (MAM) Condo Unit 2 and War Memorial Center (WMC) Condo Unit 3 are responsible for paying for the removal of this item.  Elements are proportionally assessed to owners based on usage and benefit. In the case of the oil tank, it is used primarily by MAM Unit 2 and with some use by WMC Unit 3. It is not used by Milwaukee County Condo Unit 1. _x000a__x000a_" u="1"/>
        <s v="The Milwaukee County Zoo (Zoo) faces recurring and costly water main breaks, with multiple incidents occurring each year. The estimated cost for repairing each break ranges from $20K to $50K, leading to annual expenses that can total anywhere from $80K to $250K. These breaks not only impose significant financial strain but also disrupt Zoo operations and potentially jeopardize the health and safety of the animals._x000a_In 2023, a water main break near the Seal Habitat cost the Zoo $35K to repair, occurring 22 feet below the pavement surface and necessitating additional pavement repairs. In 2024, the Zoo experienced three separate water main breaks, which collectively cost over $80,000. As of early 2025, the Zoo has already encountered two more breaks, with repair bills pending._x000a_Water main breaks and subsequent shutoffs create operational challenges, particularly in maintaining a consistent water supply to animal habitats. For instance, a break near the Aquatic &amp; Reptile Center poses a significant risk of a mortality incident if water levels drop too low. In addition, repairs often render portions of the Zoo inaccessible to both guests and staff, limiting animal viewing and disrupting the overall visitor experience._x000a_The financial burden of repairing these breaks is compounded by undetected leaks that can persist for years. Leaks result in thousands of dollars spent on wasted water, further escalating operational costs. The Zoo’s staff estimates that one break on Badger Hill wasted 100,000 gallons of water before detection, at a repair cost of $50,000. Water main breaks at Badger Hill occur once or twice a year, and as municipal water rates continue to rise, the cost of undetected leaks will increase annually, straining the Zoo's budget._x000a_The current and projected impacts of climate change amplify the urgency of addressing these water main issues. Rising temperatures and more frequent extreme weather events, such as flooding, increase the demand for water and put additional strain on treatment facilities. Leaks that waste hundreds of thousands of gallons of water contribute to the worsening of these environmental stresses, leading to increased greenhouse gas emissions as pumps continue running to supply water that is ultimately lost. The urgency of addressing these issues is critical for both operational sustainability and environmental responsibility._x000a_Securing dedicated repair funds is essential to maintaining the Zoo's infrastructure, safeguarding animal health, reducing operational costs, and mitigating the environmental impact of water waste. Addressing these water main issues proactively will help ensure the Zoo remains a safe, sustainable, and accessible destination for both animals and visitors in the years to come." u="1"/>
        <s v="The Milwaukee County Zoo is requesting funds for a new, enclosed carousel and revenue-generating rental space, which will include an accessible, compassionate care restroom to care for our guests and staff. This project is critical to the ongoing success of the Milwaukee County Zoo and will 1) Generate incremental revenues by increasing ridership and revenue at the carousel, provide the opportunity for year-round operation, and it will include additional rental space for corporate and private events; 2) Improve the ability to serve our community by enclosing the carousel inside a building, which will allow for daily operation in all weather conditions and reduce maintenance costs associated with weathering; 3) Eliminate the ongoing expense and maintenance of 31-year-old carousel, that contains electric equipment and motors that are no longer manufactured; and 4) Increase our accessibility to the community by providing an additional family/compassionate care restroom with a changing station for persons of all ages." u="1"/>
        <s v="The Zoofari building currently has three layers of roof. The life expectancy of the roof is approximately 20 years.   The roof has multiple leaks in several sections affecting the entire Zoofari building.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approximately  90% of the roofing surface. The latest roof was installed when the building was renovated in 1990. There have been approximately 10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Zoofari to effectively carry out its core service/function. The Zoofari building is used for rental space, generating revenue of approximately. $80,000-$100,000 annually. Improvements to the Zoofari Conference Center were made in 2023 to improve rental space and revenue and it's imperative that we are able to keep the space fully operational for Group Sales.  In addition to the Zoo's Group Space rentals, the Zoo also leases warehouse space in thein this building which includes storage of retail and food inventory.  The Zoo has a binding agreement in which it is responsible for repairing any major breakdown or system malfunction not caused by the negligence of the Lessee.  As roof leaks occur, there is also a risk to the Lessee's property, such as inventory damage and loss._x000a__x000a_Capital project WZ020601 - Zoofari Building - AC Unit Replacement is related to this project and should be considered as a joint process.  The roof vendor will be required to offer a 20-year warranty, which could potentially get voided if the A/C contractor uses a different roofing company to supply the new curbs for HVAC equipment.  Two large unused openings will be produced by removing two of the three units as we scale back to one unit for the building.  These openings need to be sealed after craning old units off the roof.  The projects are anticipated to flow much faster with less downtime and internal damage to the building (including water damage) if both projects worked simultaneously, maintaining the roof warranty and providing the best customer experience for Zoo guests." u="1"/>
        <s v="The current HVAC equipment is outdated and obsolete.  The air handling units are 30 years old with a useful life of 20 years.  Repeated repairs, combined with putting the revenue generating rentals this facility hosts in jeopardy when the units fail and requires replacement of all three existing units.  This project is anticipated to remove all three existing air handling units that serve the large open hall/conference room/banquet space and replace them with one single-zone variable air volume (VAV) rooftop air handling unit (RTU) as this is expected to be the most cost-effective solution.  It's estimated the project will save on energy as well as maintenance as there will only be one unit to maintain. The Zoofari Conference Center building is used for rental space, generating revenue of approximately $80,000-$100,000 annually.  Improvements to this building were made in 2023 to improve rental space and revenue and Zoo staff have indicated it's imperative to keep the space fully operational for Group Sales._x000a__x000a_Capital project Z020501-Zoofari Building - Roof Replacement is related to this project and should be considered as a joint process.  The roof vendor will be required to offer a 20-year warranty, which could potentially get voided if the A/C contractor uses a different roofing company to supply the new curbs for HVAC equipment.  Two large unused openings will be produced by removing two of the three units as we scale back to one unit for the building.  These openings need to be sealed after craning old units off the roof.  The projects are anticipated to flow much faster with less downtime and internal damage to the building (including water damage) if both projects worked simultaneously, maintaining the roof warranty and providing the best customer experience for Zoo guests." u="1"/>
        <s v="This project request is to replace underground voltage feeders that do not pass testing.  The preferred method of reinstallation includes directional boring.  The Zoo maintains back-up diesel generators using the cables that require replacement, so if a power outage occurs, there is a risk of a complete power outage, which would lead to massive animal loss.  Depending on the severity of the outage, it may also impact the Zoo's ability to generate revenue." u="1"/>
        <s v="Rooftop packaged air conditioning units at the Peck Welcome Center are more than 15 years old with a typical lifespan of 20 years. The boiler unit was installed in 1987 and needs to be replaced. The Zoo is currently under an HVAC maintenance contract through December 2027, however, the current maintenance contract would double to maintain or replace the units at that time.  The Peck Welcome Center is a revenue-generating space and it's imperative to keep the space fully operational for Group Sales and for the Zoological Society of Milwaukee staff that have office space in the building.  Anually, Group Sales generates over $200,000 in revenues from the Peck Welcome Center rentals." u="1"/>
        <s v="All four boiler units in the Big Cats building are at the end-of-life stages.  Two were installed in 1997 and two were installed in 2004, with a typical lifespan of 20 years. This building also has five rooftop heat recovery units that have chilled water and hot water coils, with a typical life span of 20 years. We are currently under contract for maintenance through December 2027, however, the current maintenance contract would double to maintain or replace the units at that time.  Maintaining mechanicals within an animal's environment is vital to their health, well-being, and life safety.    " u="1"/>
        <s v="All four air conditioning units in the Apes building are at the end of their life cycle.  The units are 30 years old and the typical life span of an air conditioning unit is 20-25 years.  We are currently under contract for maintenance through December 2027, however, the current maintenance contract would double in an effort to maintain or replace the units at that time.  Maintaining mechanicals within an animal's environment is vital to their health, wellbeing, and life safety.      " u="1"/>
        <s v="The air conditioning unit #2 (ACU-2) and air handling unit #1 (AHU-1) within the Macaque holding area are both 20 years old and deal with a tremendous amount of debris on a daily basis.  Due to wear and tear on the units from the animal environment, the units are prematurely aging.  We are currently under contract for maintenance through December 2027, however the current maintenance contract would double in an effort to maintain or replace the units at that time.  Maintaining mechanicals within an animal's environment is vital to their health, wellbeing, and life safety.  " u="1"/>
        <s v="The indoor chilled water coil air handing unit #3 (AHU-3) which serves the indoor penguins was installed in 2001 with a typical lifespan of 20 years and is at the end of life.  The bottom coil leaks and is isolated.  We are currently under contract for maintenance through December 2027, however the current maintenance contract amount would need to double in an effort to maintain or replace the units at that time.  Maintaining mechanicals within an animal's environment is vital to their health, wellbeing, and life safety.  In particular, Penguin body temperature cannot rise above 72 degrees.  " u="1"/>
        <s v="The Zoo is requesting to demo the small mammals building, built in 1963, which is obsolete and does not meet modern zoological practices. The building will be empty by the end of 2025 and will remain empty until it is removed. An asbestos inspection was conducted in 2005 by Sigma, and asbestos was found within the building. Considering the building age, lead containing material such as paint may be present. _x000a__x000a_The Small Mammal Building compliance with handicapped accessibility was evaluated utilizing the Wisconsin Administrative Code, Comm. Section 69 and ADAAG.  This building is not exempt per the Codes.  The building does have an accessible entranceway.  The building lacks Braille signage and compliant architectural hardware.  _x000a__x000a_Asphalt pathways to the building will be removed, but the path adjacent to the building that is used for bringing in rotational exhibits should remain. The project should include landscaping materials, but the Zoo will handle the installation of the landscaping out of operations. Landscaping materials to include seeding, mulching, and potential for a few trees. _x000a_" u="1"/>
        <s v="The Charles Allis Art Museum (Museum) facade requires restoration to mitigate worsening water damage to the facility and shifting brickwork that has destabilized the museum gables, especially on the south facing exterior. The Museum has shifted masonry and brick work on the (sandstone) gables; chimney, courtyard wall(s), and adjacent roof and flashing repairs are needed as well. Water is leaking into the house museum and causing cosmetic damage, in flaking, molding and bubbling plaster. The shifting brickwork has destabilized the gables of the Museum, most visible on the south facing gables of the chauffer's apartment. This shifted masonry causes a risk of house envelope failure, mostly the shifted masonry is a risk to passers by of falling walls, bulwarks, and damaging the collection and historic nature of the interiors of the Museum. All changes and exterior maintenance requires Wisconsin Historic Commission approval. _x000a__x000a_Adopted Capital Improvement Budgets (2023/2024) provided $266,000 for make-safe repairs.  However, additional funding is required for any potential make-safe repairs that were not originally captured as well as funding to begin addressing some of the non-life safety components that are part of the original $1.5M facade improvement and restoration capital project (WO052801- Charles Allis Façade Repair) originally proposed (but not adopted) as part of the 2023 and 2024 capital request process (gables 4,5,7,8, and 9, essentially the north and west elevations of the building).  The (planned) phased completion of the overall gables and facade work is reflected in years 2 - 5 of the 5-Year Capital Improvement Plan (TBD-492740 Charles Allis Facade Repair)." u="1"/>
        <s v="The Villa Terrace has experienced shifting masonry and water damage that has created instability in the building envelope. The exterior brick is damaged in parts, likely due to latex paint in the 1970s trapping moisture.  Spalling or missing bricks are present. Wrought Iron grates on windows are too heavy for masonry and most were not set in concrete. The wrought iron grate’s support pieces that enter the masonry are deteriorated, likely due to water trapped, freeze thaw, and rust. This further deteriorates the bricks, lentil, sills, and window system, threatening to  pull down the wall.   Additional risks could be mold and water damage to the internal the walls, this is unknown but a risk as the walls have not been opened up as well as falling plaster, spalling of internal walls and potential damage to the collection and artifacts housed within the building._x000a__x000a_This shifted masonry causes a significant risk of house envelope failure, mostly the shifted masonry presents a life-safety risk to the public walking near any of the failing walls or bulwarks.  There is also risk of damaging the collection and historic nature of the interiors of the Museum due to these conditions. All changes and exterior maintenance requires Wisconsin Historic Commission approval. " u="1"/>
        <s v="The Lotter Building roof (27,574 sq ft) is original to the construction of the building which was built in 1990.  The life expectancy of the roof is approximately 20 years.  The current age of the roof is 34 years and is approximately 14 years beyond its use life. The roof has multiple leaks in several sections affecting the entire building and is starting to show its age.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the roofing surface.  The Lotter Building provide critical services to the Community Reintegration Center (CRC) such as 4 Housing Units which can house up to 240 individuals, the Graphic Shop, and the Alternative Care Facility (one of only two emergency Covid hospitals in Wisconsin.  There have been a growing number of leaking incidents within the past 5 years, which has caused delays in the Graphics shop due to having to move equipment away from their power sources.  Currently the housing units are not being used but may become necessary if the CRC's population increases.  Continued leaking issues are likely to cause similar problems and additional delays until the roof can be replaced and will negatively affect the CRC ability to effectively carry out this core function." u="1"/>
        <s v="The Surges Building roof (37,461 sq ft) is original to the construction of the building which was built in 1988.  The life expectancy of the roof is approximately 20 years.  The current age of the roof is 36 years and is approximately 16 years beyond its use life. The roof has multiple leaks in several sections affecting the entire building.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the roofing surface._x000a__x000a_The Surges Building provide critical services to the Community Reintegration Center (CRC) such as laundry, a training area, records retention area, and the Family Engagement Center.  There have been a growing number of leaking incidents within the past 5 years, which has caused the records room to flood, as well as issues with the laundry equipment.  Continued leaking issues are likely to cause similar problems and additional delays until the roof can be replaced and will negatively affect the CRC ability to effectively carry out this core function." u="1"/>
        <s v="Employee parking lot (101,000 Sq ft) on west side of the Community Reintegration Center (CRC) was built in 1997 and is 26 years old.  The current lot has a useful life of 25 years.  This parking lot has reached its useful life and now needs replacement.  The parking lot is showing signs of wear and tear and the surface is uneven and filled with potholes that are getting larger and more difficult to patch. There are an increasing number of cracks that are becoming more difficult to seal. It is becoming critical that this lot be replaced as maintenance is becoming less cost effective." u="1"/>
        <s v="The Community Reintegration Center (CRC) 600 &amp; 400 Bed Dormitory Building roofs were built in 1999 and are approximately 113,600 square feet total. The life expectancy of the roofs are approximately 25 years.  As of 2024, the roofs are at year 25 and the have multiple leaks in several sections affecting the buildings and is starting to show its age.  Leaks due to vent, base, corner and curb flashing failures has caused minor damage to interior walls and ceiling tiles.  Expansion joint covers protect details designed to allow for expansion and contraction of the buildings structure and these are damaged, rusting and in some cases missing. There have been several temporary repairs over the past 5 years, however, the maintenance staff has recommended roof replacement versus temporary repairs due to the significantly deteriorated condition of the roofing surface. " u="1"/>
        <s v="Due to the increased number of serious cases being heard at the Vel Phillips Juvenile Justice Facility there has been an increase in safety risks as there is not a secure courtroom. The courtrooms a small and do not provide a (security) divide for the respective parties. Certain cases are also statutorily open to the public and media and the current courtrooms cannot appropriately accommodate these requirements. There has been an increase in safety and security incidents that have occurred in the courtroom due to the inadequate space. The cases require more deputies to staff the cases and also be available to respond if/when an incident occurs. Without a secure courtroom, cases are being heard downtown in a secure courtroom which creates additional security and staffing concerns due to transportation. It also consumes more court resources and may slow down case processing to determine courtroom and calendar availability. Or, if the case is heard at Childrens Court additional staff are pulled form other assignments or are on call for any issues. The courtroom needs to comply with Supreme Court Rule 68." u="1"/>
        <s v="Over the past 4 years, staff has explored relocating the Election Commission Office (G10) due to its proximity to the street as well as an unguarded entrance, and lack of a security barrier. The sharp increases of violence against election officials nationwide have prompted security concerns and a need for the Milwaukee County Election Commission (MCEC) to be located in a more secured location. Planning was underway but halted due to Covid-19. At that time, the plan was to move MCEC to the 3rd Floor (Room 300). However, the space was allocated to the Clerk of Court’s Office for Jury Services. Therefore, MCEC decided to remain in Room G-10 for the foreseeable future. With current availability of Room G-7 of the Courthouse, MCEC worked with staff from the Facilities Management Division (FMD) in exploring the modification of this space as a permanent location for the MCEC. Overall, Room G-7 is a large space and the MCEC already utilizes it to conduct post election canvass. In meeting with the representatives from FMD, a path forward was outlined that would involve a remodel of G-7 to accommodate existing MCEC staff, and their day to day activities, secure storage for election related materials, as well as post-election activities.  In addition to partitioning the space and bringing the lighting to current standards, the remodel involves adequate security enhancement to protect staff and the critical election infrastructure in the Election Commission." u="1"/>
        <s v="The County Courthouse Cafe was  last renovated 20+ years ago (estimated).  The finishes have deteriorated and the kitchen equipment is beyond its useful life.  Some equipment has been permanently removed during the last five years and the café is not an inviting space to employees, tenants or visitors.  In addition, the cafe space is not properly equipped with necessary ADA compliance features (such as stairs to different areas of the dining area and no ramp).  " u="1"/>
        <s v="The existing Public Safety Building does not meet current design standards for courtroom facilities (including separate paths of travel for the various users of the facility), has an extensive list of deferred maintenance needs, and currently has significant underutilized space. Current planning efforts for replacement of the Public Safety Building has been underway in a phased approach since 2015 (see previous capital project WC0148). The current project scope envisions demolition of the existing Public Safety Building, construction of the new Criminal Courthouse in the same footprint, related improvements to the Historic Courthouse, and relocation of staff and court functions to temporary swing space during construction." u="1"/>
        <s v="These electrical feeders and panels have not been updated since 1965 and are significantly past the useful life expectancy. The life span of most electrical panels are from 25-40 years. Electrical feeder wiring expectancy is 50 years. Many of these old panels will not trip breakers, and creates a potential electrical hazard for personnel and possibly fire from overloading._x000a_" u="1"/>
        <s v="The steam expansion joints are well past their useful life expectancy and original to the Courthouse building circa 1929. Failure of any one of the joints creates a massive steam leak and shuts down heat and hot water to the Courthouse leading to building closure. Steam leaks would also severely damage the interior of the building and possible spread to CJF and surrounding buildings. " u="1"/>
        <s v="There are numerous transaction windows used for servicing the public within the Courthouse that pose a potential safety/security risks to staff and members of the public. Currently, due to previous non-standard appraches, there is little to no restriction at these transaction windows preventing a person from breaching the counter/window and potentially causing harm to staff." u="1"/>
        <s v="The Vel Phillips facility is a 24/7, 365/day operation wherein proper heating and cooling is critical.  The current HVAC Controls system within the facility is approximately 20-25 year old, and is designed to be updated as new technologies come out. This system is beyond its original useful life due to lack of updates over the years as well as Microsoft server support.  Maintenance staff has indicated that the aged system is causing significant lack of control over the building's HVAC system.  Just over half of the building is running &quot;full-on&quot; (operating at 100% capacity) because the controls fail to communicate with each other. With a new control system, proper control over all areas can be provided with balanced heating and cooling over the entire building with anticipated cost and energy savings via system optimization. Upgrades are needed as the main controllers (engines) operate on the WES 2009 system, which is no longer supported by Microsoft (End of life support 1/10/19).  Microsoft is no longer patching the base operating system on these engines. These engines will no longer receive critical updates and will not be able to utilize latest Metasys (Building Maintenance Software Program) feature enhancements.  Once new engines are manufactured and installed, this would allow for more controlled inventory and lessens the likelihood of hardware/chip End of Life.  New engines utilize open-source Linux operating system which allows for future upgrades._x000a__x000a_" u="1"/>
        <s v="The current chiller is approximately 30 years old and past its useful life which is 20 years. The Department of Administration - Facilities Management Division staff has been doubling it's maintenance frequency on the units due to the age and reliability of the system. Parts are becoming harder to locate due to discontinuation." u="1"/>
        <s v="The current HVAC Control system (pneumatic portion) within the facility is original to the building, and is beyond its original useful life of 25 years. The system runs in &quot;manual&quot; mode (running at 100% capacity).  The control system is outdated and relies on obsolete pneumatics with some digital controls. The older pneumatic system has piping in the concrete that has formed leaks making it impossible to control, and as a result, everything is running in &quot;manual&quot; operation.  The piping leaks are also causing the building's newer air compressor to run 24/7 with no down time. This leads to constant maintenance and added repair costs.  _x000a__x000a_This project replaces the existing controls and allows the building to be controlled remotely, instead of requiring someone to manually update on site. It allows staff the ability to integrate into the server at the Vel Phillips facility and monitor the system remotely. This saves on driving to the location (reducing carbon footprint), allows for staff to work on other high priority needs, and could reduce property damage if an incident were to happen off hours (as HVAC alarms could be monitored/accessed remotely).  Overall, the project is anticipated to provide energy and cost savings as well as a reduction in work orders. " u="1"/>
        <s v="Ground water is infiltrating the basement at McGovern Park Senior Center, causing the HVAC system to rot and rust pre-maturely.  This, in turn, distributes unhealthy air throughout the building. This has weakened the structure and integrity of the building and requires repairs. This center serves aging adults and staff members." u="1"/>
        <s v="Currently, the Courthouse Complex has approximately 1,800 to 2,150 steam traps that are roughly 25 years old.  The traps are beyond their (generally 10 to 15 years) and require replacement. The failing traps are allowing usable steam to escape, and therefore, cannot be used for building heating purposes. This project will help reduce energy (steam) costs by enabling the HVAC system to run more efficiently. This project will also help reduce the undue strain and repair costs on related equipment such as vacuum pumps and condensate pumps." u="1"/>
        <s v="The roof at Facilities West (Lapham) has reached the end of it's useful life.  During weather events in February 2023 (ice and rain), the roof leaked, causing damage to building finishes and furniture, impacting tenant operations for nearly one month (Milwaukee County Department of Transportation).  Based on the age of the roof and risk to tenant operations, it is time to replace the roof with an energy efficient, 20-30 year lifecycle roof system." u="1"/>
        <s v="A new fire hydrant installation is recommended to support the new SRCCCY addition. Currently, there is no hydrant adjacent to the planned addition, this project would provide additional firefighting resources during emergencies.  " u="1"/>
        <s v="In 2017, Milwaukee County acquired the property at 11815 West Morgan Avenue due to tax delinquency.  The 21-acre property was used by Price Sand &amp; Gravel for mining aggregate prior to 1964.  Allis Chalmers purchased the site in 1964 and used the northern portion of the property as a foundry sand disposal site until 1982. The site is a Wisconsin Department of Natural Resources (WDNR)-licensed solid waste disposal facility. _x000a__x000a_Upon Milwaukee County acquiring the property, the WDNR inspected the landfill and issued a Notice of Noncompliance (NON) in April of 2018. The notice identified ten areas of non-compliance with state statutes and the Wisconsin Administrative Code (Chapter 506-Landfill Operation Criteria).  Under State Statute 289 Solid Waste Facilities,  the WDNR may request the Department of Justice to commence legal proceedings against violators.  Penalties for violations of rules pursuant to State Statute 289 are between $10 and $5,000 per violation per day.  The court may also award the Department of Justice legal fees associated with the investigation and  prosecution of the violations. _x000a__x000a_Some of these areas of noncompliance have already been addressed.  The NON requires Milwaukee County to prepare and execute a closure plan to bring the landfill into compliance.  Milwaukee County has prepared a closure plan that has been approved by the WDNR.  In general, this includes the construction and placement of a final cover (cap) over waste areas.  The WDNR has allowed Milwaukee County time to sell the property, but a sale has not been realized. The WDNR is now requiring Milwaukee County implement the approved closure plan by 12/31/2025.  The proposed project will finalize the preparation of the closure plan and execute/construct it._x000a__x000a_" u="1"/>
        <s v="Milwaukee County sponsors recreational activities designed for people with disabilities at two facilities located in County Parks in South Milwaukee and Wauwatosa called the Wil-O-Way Recreation Centers. Recreation programs are offered during the spring, summer and fall seasons. Additionally, Wil-O-Way Grant hosts a 6-week youth summer camp for individuals with disabilities. This camp is a great respite opportunity for families with children with disabilities._x000a__x000a_The Wil-O-Way Grant facility currently has a wading pool with a high-pressure sand filtration system, which requires a dedicated staff to operate the filtration equipment, test and monitor pool water quality, and supervise the safety of its users. The wading pool area offers very little shade, which is a concern for users that are less mobile and may be on medications that recommend limited sun exposure. Additionally, individuals with physical disabilities cannot fully participate with their peers in a wading pool due to needing to be set into the water to fully experience the pool, thereby making them nearly immobile. For these reasons, The Office for Persons with Disabilities (OPD) is planning for a more accessible and lower maintenance splash pad._x000a__x000a_The proposed splash pad will be fully accessible to persons with disabilities including activation of and immersion into the water features. The OPD has already decided that the splash pad will be “flow through”, with potable water spraying from the fixtures and draining into the storm sewer system, thereby eliminating the need for a pool water filtration system and the maintenance and operation requirements that go along with it. Wil-O-Way Grant hosts over 50 community events each year. The new accessible and on-demand splash pad would be ready and available for use during these events without the complication of water filtration, water quality testing, and other requirements needed to operate a wading pool. _x000a__x000a_The 2024 Adopted Capital Budget included an appropriation of $31,000 for design.  However, the initial estimate for design was too low and additional funding is required in order to move forward to a completed design (allowing for construction documents). " u="1"/>
        <s v="Milwaukee County sponsors recreational activities designed for people with disabilities at two facilities located in County Parks in South Milwaukee and Wauwatosa called the Wil-O-Way Recreation Centers. Recreation programs are offered during the spring, summer and fall seasons. Additionally, Wil-O-Way Grant hosts a 6-week youth summer camp for individuals with disabilities. This camp is a great respite opportunity for families with children with disabilities._x000a__x000a_The Wil-O-Way Underwood facility currently has a wading pool with a diatomaceous earth filtration system, which requires a dedicated staff to operate the filtration equipment, test and monitor pool water quality, and supervise the safety of its users. Additionally, diatomaceous earth can be hazardous to human health if inhaled, resulting in lung problems. Therefore, extra safety precautions are needed when maintaining this facility including the storage and handling of the diatomaceous earth and personal protective equipment (PPE). The wading pool area offers very little_x000a_shade, which is a concern for users that are less mobile and may be on medications that recommend limited sun exposure. Additionally, individuals with physical disabilities cannot fully participate with their peers in a wading pool due to needing to be set into the water to fully experience the pool, thereby making them nearly immobile. For these reasons, The Office for Persons with Disabilities (OPD) is planning for a more accessible and lower maintenance splash pad._x000a__x000a_The proposed splash pad will be fully accessible to persons with disabilities including activation of and immersion into the water features. The OPD has already decided that the splash pad will be “flow through”, with potable water spraying from the fixtures and draining into the storm sewer system, thereby eliminating the need for a pool water filtration system and the maintenance and operation requirements that go along with it. Wil-O-Way Underwood hosts over 50 community events each year. The new accessible and on-demand splash pad would be ready and available for use during these events without the complication of water filtration, water quality testing, and other requirements needed to operate a wading pool._x000a__x000a_The 2024 Adopted Capital Budget included an appropriation of $31,000 for design.  However, the initial estimate for design was too low and additional funding is required in order to move forward to a completed design (allowing for construction documents). _x000a__x000a_" u="1"/>
        <s v="This project is to move the on-premise deployment of Cityworks to the cloud or software as a service (SaaS).  This would allow the County decommission 12 to 14 servers and will decrease server and database related costs associated with maintaining the environment and associated IMSD staff time.  The cost savings from deprecating the servers will be about $4,500 an month or $54,000 annually._x000a__x000a_This project will reduce the resources need to maintain the software by making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Cityworks solutions as they are available and keep the software platform current to ensure IT security.  This will free up the cumulative of one staff member about 50% of their time that is dedicated to software upgrades, managing custom code, mange multiple instances of the platform, and debug issues that arise from an the on-premise deployment of Cityworks._x000a_" u="1"/>
        <s v="As our population ages, the importance of senior citizen centers as vital community hubs cannot be overstated.  These centers serve as lifelines for many elderly individuals, offering essential services, social interaction, and recreational activities.  In today's increasingly digital world, access to reliable internet connectivity has become an indispensable aspect of daily life.  Unfortunately, the senior centers across Milwaukee County are currently lacking in this regard, hindering their ability to effectively serve their members._x000a__x000a_The primary goal of this project is to bridge this digital divide by upgrading the internet infrastructure for the senior citizen centers listed. By providing these facilities with better internet access, we aim to enhance the quality of life for elderly individuals by enabling them to stay connected with loved ones, access important information, and participate in online activities and programs tailored to their interests and needs._x000a__x000a_ - Clinton &amp; Bernice Rose Senior Center_x000a_ - Kelly Senior Center_x000a_ - McGovern Park Senior Center_x000a_ - Washington Park Senior Center_x000a_ - Wilson Park Senior Center_x000a__x000a_Moreover, providing internet to the Senior Centers will yield the following additional benefits:_x000a_ - Extending Internet Access to Surrounding Parks: By providing internet to the senior centers, we extend internet access to the parks they are in, benefiting the broader community and enhancing outdoor recreational experiences._x000a_ - Emergency Preparedness: In case of a future emergency like a pandemic, the community will have access to the internet for critical information dissemination and completing forms as needed, ensuring residents can stay informed and connected during times of crisis._x000a_ - Promoting Racial Equity: Investing in internet infrastructure in senior centers located in diverse communities contributes to promoting racial equity and ensuring all members of our community have access to essential resources and services._x000a_ - Service to Vulnerable Community Members: Providing internet access to senior centers serves our most vulnerable community members, including elderly individuals who may face barriers to accessing technology and digital resources on their own. _x000a_ - Space Utilization: Upgraded senior centers with internet connectivity can serve as versatile community spaces that can be rented out for events, meetings, and county gatherings, further enhancing their utility and value to the community._x000a_" u="1"/>
        <s v="DAS-IMSD operates the County's Voice over Internet Protocol (VoIP) phone system for approximately 4,500 devices.  The servers operating the VoIP system have reached their end of life and need to be life-cycled in order to remain current with the hardware and software running the phone system." u="1"/>
        <s v="The Children Youth and Family Services (CYFS) service area is requesting this project to replace the existing hard-wired control panels in the Detention Center's Central Control. The current control panel was installed around 1996 and is a potential security risk. According to an FMD electrician, the control panel should have been replaced 10 years ago as there are no replacement parts for this system should it break down._x000a__x000a_This project would upgrade the existing system with a new touchscreen control stations and a new security management computer. This would allow the Secure Residential Care Center for Children &amp; Youth (SRCCCY) Control panel to be digital rather than analog. _x000a__x000a_The system was re-evaluated by industry professionals and the needs increased for a reliable safe system and it was discovered the original cost estimate only included the front-end interface user part of the system, a deeper look reveled the back-end hardware and software components that are the drivers of the system are also at end of life and are not replaceable. Additionally, related upgrades to all pods in the detention center will be made. " u="1"/>
        <s v="This project will add approximately 125 cameras with voice recording to the Secure Residential Care Center for Children &amp; Youth (SRCCCY).  The current detention center has 84 cameras, with some having voice recording capabilities.   The current storage capacity will cannot support the increase in storage needs with the SRCCCY. The SANS (secured storage area system) is a large efficient way to store video and audio recording within the detention center and all the future needs of the SRCCCY. It was recommended by the Department of Corrections (DOC) as best practice that both facilities have the ability to store these recordings for a minimum of 121 days. The current collection server system only stores this data for approximately 15-20 days. The upgrade will help to protect the county and residents of possible ligations by having a larger capacity to store the data. Althought it is not specifically stated in the Juvenile Code, Wis. Stats.165.87 (a) states that, &quot;Except as provided in pars. (b), (c), and (d), all data from a body camera used on a law enforcement officer shall be retained for a minimum of 120 days after the date of recording.&quot; _x000a__x000a_This is the same system that the Jail and CRC have." u="1"/>
        <s v="The Children Youth and Family Services (CYFS) is requesting this project to add an additional education classroom in the current youth detention center.  This classroom is important to be able to serve youth in the detention center who are there pending court or on a court order.  This project would ensure adequate education space is available for all youth and is in partnership with the Wauwatosa School District (WSD).  The WSD will utilize this space in order to provide equitable, high quality education and services to youth in the detention center. This addition would also support the WSD to meet the minimum required teaching hours per State of Wisconsin Department of Public Instruction. _x000a__x000a_In order to locate this classroom adjacent to existing classrooms, the architect recommends moving the current administrative offices into an area presently used as file storage space. This project will reconfigure/remodel the existing file storage area to address the build out of new administrative office spaces, while still accommodating DHHS file storage needs." u="1"/>
        <s v="In order to sustain the current route system, Milwaukee County Transit System (MCTS) maintains an operating fleet of approximately 350 buses. The Federal Transit Administration (FTA) defines (bus) useful life as 12 years or 500,000 operating miles. In the last four years (2021 - 2024) 110 buses are either at or near the end of their useful life. In 2021, MCTS purchased 11 Battery Electric Buses for use on the East-West Bus Rapid Transit line (BRT) and 14 diesel buses. Between 2022 and 2024, 117 clean diesel bus replacement purchases were made. At this time, continued acquisition of clean diesel (replacement) buses is recommended as the vehicles are more fiscally sustainable to purchase, more reliable, and have less supply-chain volatility when compared to hybrid and electric replacements (please see the MCTS and Department of Transportation's 2024 bus report for more detailed information (County Board file #24-310))._x000a__x000a_For 2025, 40 new clean diesel bus replacements are needed in order to:_x000a_1.) Keep the bus fleet up to date and to space out purchases_x000a_2.) Adhere to the FTA's state of good repair standards_x000a_3.) Provide reliable service to the people of Milwaukee County_x000a_4.) Save on repair costs and potential fleet breakdowns (buses beyond their useful life can potentially cost tens of thousands of dollars more to maintain annually if kept in operation)_x000a__x000a_The 2025 estimated cost per bus (including required FTA inspections) is approximately $650,000._x000a_ _x000a_Anticipated bus replacement program for years 2026 and 2029:_x000a_2026 - 30 at $665,000 per unit - 80/20 Fed/County_x000a_2027 - 30 at $680,000 per unit - 80/20 Fed/County_x000a_2028 - 30 at $695,000 per unit - 80/20 Fed/County - End of current Gillig contract_x000a_2029 - 30 at $725,000 per unit - 80/20 Fed/County - New contract and cost escalations due to engine requirements _x000a__x000a_Funding for the bus replacement program relies heavily of the FTA's &quot;Grants for Buses and Bus Facilities Program&quot; (49 U.S.C 5339), which has typically funded about 80% of the bus purchases.  This (80%) FTA funding source is expected to continue for 2025 and future bus purchases.  " u="1"/>
        <s v="Current boilers and pumps are beyond their useful life as identified in facility condition assessments. Boilers are currently oversized for the application due to changing conditions over time and should be right sized. Boilers are also prone to leaking and other maintenance issues. It's imperative that HVAC, especially heating elements, work properly to ensure buses/staff/equipment can be housed at an ideal temperature. Failed equipment can lead to freezing which causes water damage or create unsafe/intolerable conditions for unionized workforce. " u="1"/>
        <s v="All original lifts which were installed in the 1980's at Milwaukee County Transit System (MCTS) are reaching the end of their useful life. To avoid failure, MCTS has been replacing lifts on an ongoing basis. In 2025 MCTS is seeking to replace an additional 2 lifts at the Kinnickinnic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The 2024 Adopted Capital Improvements Budget included an appropriation of $967,090 to replace two lifts (#8 and #9).  This budget appropriation will replace another two lifts (#6 and #7).  This leaves 3 lifts to be replaced over the next few years at this site. _x000a__x000a_Planned bus lifts replacements (for all sites) can be found in the PROGRAM PLACEHOLDER (FOR OUT-YEARS 2 - 5) - BUS LIFT REPLACEMENT PROGRAM project line in the 5-Year Capital Improvement Program. " u="1"/>
        <s v="Underground fuel tanks are passed the end of useful life and will potentially have issues passing regular inspections. Current tanks are single walled fiberglass - double walled is now required. Milwaukee County Transit System (MCTS) staff highly recommended replacement of the tanks, which are original to when the facility was built in the 1980's. The ability to fill and use these fuel tanks is critical to MCTS operations. Onsite fuel tanks allow MCTS to meet its service demands.  Additionally, as the majority of MCTS fleet utilizes diesel fuel, well maintained and properly operating fuel tanks is critical." u="1"/>
        <s v="Bus curb extentions, bus bulbs (also called bulb-outs or bump outs) are an extension of the sidewalk covering the parking lane; the bus boards in the live lane of traffic. For a bus this saves time from having to pull into the parking lane to board passengers, then merge back into traffic. For traffic safety, this temporarily puts a pause on traffic flow when the bus is boarding; and when no bus is present, the bulb eliminates the opportunity for vehicles to use the parking lane to overtake traffic (i.e. reckless driving). In an effort to curb reckless driving, municipalities (Milwaukee in particular) modify crosswalks and intersections to include curb extensions, which is helpful for pedestrian safety. A curb extension for a bus bulb includes this pedestrian safety, and also provides this added time-savings for the bus. MCTS proposes using bus stops as means to combat reckless driving, employing the bus bulb. _x000a__x000a_Ten locations have been selected in the City of Milwaukee.  The locations include: North Ave/14th Street, Center/41st Street, Burleigh/1st Street, Center/1st Street, North Ave/5th Street, Greenfield/29th Street, Center/Richards, Holton/Chambers, North Ave/1st Street, Center/Pierce. See tab 1.1  &quot;SD TRANSIT ENHANCEMENT LOCATIONS LIST 2025&quot; for full details._x000a_" u="1"/>
        <s v="The roofs on the Kinnickinnic (KK) Operating Building (the station) and the Maintenance Building (the garage) have reached end of life. Both are prone to leaking and the station in particular has required a high number of repairs over the last year. This facility houses over 200 vehicles and over 300 staff. Milwaukee County Transit System staff has indicated it is critical to have safe, durable roofing over the buildings to ensure assets and staff are safe. " u="1"/>
        <s v="ADA Boarding Pads - This is the concrete sidewalk landing pad which serves the doors of the bus. Where sidewalk includes a grassy area, this pad fills the grassy area between the curb and the sidewalk (5'x8' minimum, 8'x8' preferred). Minimally, each bus stop requires a front door boarding pad, ideally there is also a back door pad. MCTS has 3,887 active bus stops (as of Dec 2022): 92% are ADA compliant, MCTS has a running list of the remainig 8% which are not. MCTS focused its propsed locations on bus stops for which there is no ADA boarding pad, passengers board in grass, which is not ADA compliant and must be rectified. _x000a__x000a_Proposed locations include: Woolworth &amp; Sherman, National &amp; S110, N60 &amp; Burleigh, Silver Spring &amp; N103, Greenfield &amp; S121, S60 &amp; National, N35 &amp; Silver Spring, Chicago &amp; Badger, National &amp; Miller Park Way, N35 &amp; Silver Spring, N7 &amp; Atkinson, Miller Park Way &amp; Target, Miller Park Way &amp; Mitchell, Miller Park Way &amp; Mitchell, Green Bay &amp; Bender, Atkinson &amp; N12, Mayfair &amp; North, Teutonia &amp; Dean, Brown Deer &amp; N96, Fond du Lac &amp; 3823, Fond du Lac &amp; Bourbon, N91 &amp; Bradley, S76 &amp; National, Fond du Lac &amp; Beale, Columbia &amp; Chicago, Miller Park Way &amp; 2200S, Forest Home &amp; Howard, National &amp; W11200, N91 &amp; Heather, N91 &amp; Heather _x000a__x000a_See more details about all proposed locations in &quot;SD TRANSIT ENCHANCEMENT LOCATIONS LIST 2025&quot; Tab 3.1._x000a__x000a_Bollards for Bus Shelters - In 2021 MCTS had 12 bus shelters detroyed by non-company auto accidents, 8 in 2022, 1 in 2023-to-date. Traffic saftey bollards add a layer of protection for the patrons waiting inside; safeguarding the public, protecting MCTS assets.The goal is that these enchancements would be part of a annual program to systematically update and make our community assets more user friendly and more fiscally sustainible to maintain. This year, all bollard locations coincide with new shelter locations to further protect new assests and to limit repair costs after damage. Proposed locations include:_x000a__x000a_CAPITOL &amp; N76, TEUTONIA &amp; CAPITOL, CAPITOL &amp; TEUTONIA, CAPITOL &amp; ATKINSON, S6 &amp; GREENFIELD, HOPKINS &amp; SILVER SPRING, ATKINSON &amp; N19, SHERMAN &amp; FONDDULAC, SHERMAN &amp; BURLEIGH, OAKLAND &amp; CAPITOL, NATIONAL &amp; S41, GREEN BAY &amp; DEERWOOD, GREEN BAY &amp; SHERIDAN, NATIONAL &amp; S60, LOOMIS &amp; LAYTON, N68 &amp; STATE, S10 &amp; MONROE, KK &amp; DENTON, WALMART &amp; LOT, MATC SOUTH CAMPUS, SILVER SPRING &amp; SANTA MONICA, PACKARD &amp; LAYTON, SHERMAN &amp; HAMPTON, S76 &amp; HIGH SCHOOL_x000a_See tab 4.1  &quot;SD TRANSIT ENHANCEMENT LOCATIONS LIST 2025&quot; for full details._x000a__x000a_" u="1"/>
        <s v="Apart from buses, Milwauke County Transit System's (MCTS) presence in the community is most visible through its bus stops. Of 3,737 bus stops 624 include an MCTS-managed bus shelter (March 2024). MCTS considers the condition of a bus shelter as a reflection on MCTS as an agency.  Bus shelters are a community asset that helps protect bus passengers from the elements. They also help to enhance safety and secruity at stops by providing a shetler or structure someone can wait inside to protect themselves from someone approaching from a blind spot or from other hazards. Many shelters also feature seating to provide a place to rest, which is helpful when serving the elderly and persons with mobility limitations. _x000a__x000a_This project would include an updated shetler model from the current MCTS model. The new model would feature better accesibility and lower maintenance costs. It would also be a much needed asthetic update to the current shelters which are quite dated. Protective bollards are also being requested at the same locations to further protect these new investments. Proposed locations include:_x000a__x000a_CAPITOL &amp; N76, TEUTONIA &amp; CAPITOL, CAPITOL &amp; TEUTONIA, CAPITOL &amp; ATKINSON, S6 &amp; GREENFIELD, HOPKINS &amp; SILVER SPRING, ATKINSON &amp; N19, SHERMAN &amp; FONDDULAC, SHERMAN &amp; BURLEIGH, OAKLAND &amp; CAPITOL, NATIONAL &amp; S41, GREEN BAY &amp; DEERWOOD, GREEN BAY &amp; SHERIDAN, NATIONAL &amp; S60, LOOMIS &amp; LAYTON, N68 &amp; STATE, S10 &amp; MONROE, KK &amp; DENTON, WALMART &amp; LOT, MATC SOUTH CAMPUS, SILVER SPRING &amp; SANTA MONICA, PACKARD &amp; LAYTON, SHERMAN &amp; HAMPTON, S76 &amp; HIGH SCHOOL_x000a__x000a__x000a_" u="1"/>
        <s v="According to the VFA these systems have reached the end of their useful life and require full replacement for both the garage and bus storage buildings. Inspections by third party engingeers have shown these systems are not keeping up with the conditions and full replacement is required. Measures should be taken to ensure all systems are right sized and appropriate for the application to ensure safe working conditions for MCTS staff. This systems need to work properly to ensure air quality is maintained." u="1"/>
        <s v="All original lifts which were installed in the 1980's at Milwaukee County Transit System (MCTS) are reaching the end of their useful life. To avoid failure, MCTS has been replacing lifts on an ongoing basis. In 2025 MCTS is seeking to replace an additional 2 lifts at the FDL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ely impact MCTS' ability to provide transit services to the community. Additionally, if MCTS continues it's Battery Electric Bus program, all older lifts will need to be replaced with updated models that can handle the added weight of the battery packs, which can add upwards of 6,000 extra pounds to the vehicle. All existing lifts from the 1980's cannot safely handle the added weight of BEB's. In either case, the older existing lifts require replacement due to age, condition, and potential safety issues._x000a__x000a_Three new replacement lifts have been installed at the site.  This budget appropriation replaces another two lifts (#45 west and #46 west), leaving the final five lifts to be replaced over the next few years. _x000a__x000a_Planned bus lifts replacements (for all sites) can be found in the PROGRAM PLACEHOLDER (FOR OUT-YEARS 2 - 5) - BUS LIFT REPLACEMENT PROGRAM project line in the 5-Year Capital Improvement Program. " u="1"/>
        <s v="This project provides an addition to the Fleet parking garage with an overhead mezzanine. The Zoo interchange reconstruction project reduced Fleet's footprint by five acres. The lack of secured, covered space is becoming a problematic issue due to expensive County-owned equipment having to be stored outside, reducing their value and life expectancy. _x000a__x000a_Sheriff crash and crime investigation vehicles are stored in the garage and parking lot with no security, jeopardizing evidence security/chain of custody because all employees have access to it. These investigation cars displace squad parking and those assets now have to be parked outside as well. Adding another aisle to the North end of the existing Central Maintenance Garage (as planned during original construction) would provide approximately 32,000 sq ft of secured, covered, heated storage in a central location (ideal for support of operations for Highway, Sheriff/Patrol, Sheriff-SWAT, Sherif-EOD, Sheriff-Motor Unit, Park Operations, Fleet, BHD-Mobile Outreach, IMSD, and Facilities Management) for much less expense than the cost to build a separate facility in a non-centralized location from scratch. Over the past couple years, Fleet has assumed responsibility for providing centralized operations for many departments due to facility downsizing elsewhere. Adding square footage at this location is necessary to support these other departments. " u="1"/>
        <s v="Fleet Management has three underground fuel storage tanks. The diesel tank which has a capacity of 12,000 gallons was installed on March 30, 1985. The unleaded tank has a capacity of 15,000 gals was installed on January 1, 1990. The waste oil tank has a capacity of 2,000 gals was installed on September 28, 1990. All three tanks have Veeder-Root underground tank monitoring. The waste oil tank is made of steel, the other two are made of fiberglass. The useful life of all three tanks is 20 to 30 years. These three tanks are beyond their useful life. _x000a__x000a_Use of other retail fueling stations was reviewed, however, MCDOT staff determined the option to be too costly due to the much lower price of fuel that the County receives when purchasing. Additionally, commercial fueling stations in the area do not have sufficient capacity and room to support fueling of out vehicles and equipment. It's very common to pump 10,000 - 12,000 gallons of fuel per day during a snow event. Fueling at other Fleet fueling stations at the Airport or North Shop are not practical as they would be overwhelmed by fueling demand and are more than 20 minutes away from this location. _x000a__x000a_This project replaces the entire fuel system including the tanks, pumps, overhead canopy, leak detection system, and all underground plumbing. The entire system needs updating and larger capacity for the amount of fuel that is dispensed on a day to day basis. Replacing the existing overhead canopy with a canopy with solar panels may be a cost effective method in helping with Milwaukee County's goal of becoming more energy sustainable. Underground storage tanks are subject to annual inspection and permitting with the State of Wisconsin. Potential leaks or failures of the existing system would result in removal from service by the State with no other practical options to fuel equipment at this location. The project replaces the aging system prior to failure to insure uninterrupted fueling supply for squad cars, highway maintenance vehicles, and other emergency equipment.  There haven't been any leaks/failures at this time. " u="1"/>
        <s v="The MCDOT Fleet Management Facility currently has 1000amp 480v 3 phase power service to the facility. Fleet intends to begin incorporating electric vehicles (where practical) into its overall fleet. Grants currently available for purchase of charging stations and vehicles do not cover major modifications to panels, transformers, and related equipment that is existing to the facility. Therefore, to prepare this location for charging of electric vehicles and equipment, Fleet needs to upgrade its main electrical panels to support anticipated substantially higher electrical demands. The current feed would only support 1 rapid charging station. In the near future, a minimum of two additional megawatts of power supply are necessary if Fleet plans to move forward with electrifying some medium-duty highway trucks, squad cars, vans, sedans, and other assets at this facility. _x000a__x000a_Additionally, Fleet is exploring the installation of a large quantity of solar panels (WF061501) on the roof to offset electricity costs.  If the solar project is approved, this project (WF055801-Electrical Upgrade) would not be required as the solar panels would provide enough upgraded capacity to cover additional electric fleet vehicles as well as help offset electricity costs. " u="1"/>
        <s v="This project provides installation of solar PV system on the roof of the Fleet Management Central garage. A feasibility study was conducted in spring of 2024 to determine if the facility was structurally capable of supporting a system and if it would result in a return on investment. Final results, sizing, and installation costs will be provided mid May 2024. Initial findings support installation of a system. Sizing will be based on existing transformer size and available incentives to maximize financial benefit._x000a__x000a_Additionally, Fleet is exploring the option of a new electrical upgrade (WF055801) in order to accommodate the incorporation of electric vehicles and reduce electricity costs.  If the solar panel project is not funded, the electrical upgrade project (WF055801) would no longer be needed as the solar panels would provide enough upgraded capacity to cover additional electric fleet vehicles as well as help offset electricity costs. " u="1"/>
        <s v="The sub-project addresses the need to improve the most seriously deficient existing local bridges to maintain safe infrastructure. Bridges are rated based on a federal bridge rating methodology (scale from 0-100), which is designed to measure the relative adequacy of a bridge in terms of structural and safety aspects, serviceability and functional obsolescence, and suitability for public use. The bridge has a sufficiency rating of 76.0 and is functionally obsolete, requiring rehabilitation.   Federal funding from the Wisconsin Department of Transportation (WISDOT) under the Local Bridge Program (LBP) was approved for a total estimated cost of $728,600 providing 80% ($582,880) for the Federal share and 20% ($145,720) for the Milwaukee County share. It also includes an additional $31,400 of County funds for ineligible items that are not covered by WISDOT.  THE LBP FUNDING EXPIRES ON JUNE 30, 2027, MOREOVER, THE PROJECT IS SCHEDULED IN THE WISDOT STATEWIDE TRANSPORTATION IMPROVEMENT PROGRAM FOR 2025 CONSTRUCTION." u="1"/>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Federal funding from the Wisconsin Department of Transportation (WISDOT) under the Surface Transportation Program (STP) was approved for a total estimated cost of $7,385,000 where the Federal share is $5,904,000 and the County share is $1,481,000. There is an additional $2,615,000 of County funds for increased project costs and ineligible items that are not covered by WisDOT. THE STP FUNDING EXPIRES ON JUNE 30, 2026, MOREOVER, THE PROJECT IS SCHEDULED IN THE WISDOT STATEWIDE TRANSPORTATION IMPROVEMENT PROGRAM FOR 2025 CONSTRUCTION." u="1"/>
        <s v="The sub-project addresses the need to improve the most seriously deficient existing local bridges to maintain safe infrastructure. Bridges are rated based on a federal bridge rating methodology (scale from 0-100), which is designed to measure the relative adequacy of a bridge in terms of structural and safety aspects, serviceability and functional obsolescence, and suitability for public use. The bridge has a sufficiency rating of 69.9 and is structurally deficient, requiring rehabilitation.  Federal funding from the Wisconsin Department of Transportation (WISDOT) under the Local Bridge Program (LBP) was approved for a total estimated cost of $2,650,000 providing 80% ($2,120,000) for the Federal share and 20% ($530,000) for the Milwaukee County share. THE LBP FUNDING EXPIRES ON JUNE 30, 2027, MOREOVER, THE PROJECT IS SCHEDULED IN THE WISDOT STATEWIDE TRANSPORTATION IMPROVEMENT PROGRAM FOR 2025 CONSTRUCTION." u="1"/>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The State funding from Wisconsin Department of Transportation (WISDOT) are under both the County Highway Improvement Program (CHI) and the County Highway Improvement Program Discretionary (CHID) are a maximum of $1,518,814 and $1,467,167 respectively for eligible project costs for a total of $2,985,981." u="1"/>
        <s v="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Federal funding for a total estimated cost of $8,400,000 where 80% ($6,680,000) is the Federal share and 20% ($1,670,000) is the Milwaukee County share.  The executed agreement between WISDOT and Milwaukee County is pending and anticipated in 2024." u="1"/>
        <s v="The sub-project addresses the need to improve the flow of traffic from signalized intersections along the E Layton Avenue (CTH Y) corridor from Pine to Packard, improving the overall Milwaukee County highway.   The Federal funding is from the Wisconsin Department of Transportation (WISDOT) under CMAQ was approved for a total estimated cost of $860,000 where the Federal share is $688,000 and the County share is $172,000.  THE CMAQ FUNDING EXPIRES ON JUNE 30, 2030, MOREOVER, THE PROJECT IS SCHEDULED IN THE WISDOT STATEWIDE TRANSPORTATION IMPROVEMENT PROGRAM FOR 2025 CONSTRUCTION." u="1"/>
        <s v="Radio Encryption is a software upgrade (Advanced Encryption Standard 256)  that enables secure communication between users.  This will disable the public from accessing medical and law enforcement radio frequencies during incidents.  _x000a__x000a_The Office of Emergency Management currently has encryption on a few radio frequencies.  This upgrade would disable all OASIS radio frequencies throughout the County radio system allowing users to speak without easily purchased scanners having the ability to listen in.  When critical information is heard over radio scanners, it allows law enforcement tactics to be leaked to offenders and it also shares medical information that may be against HIPAA or maybe harmful to a victim's family.  _x000a__x000a_This project will cover the implementation costs associated with the software upgrade.  Any increases in annual service and maintenance fees resulting from the upgrade will be absorbed with the OEM operating budget._x000a__x000a_" u="1"/>
        <s v="The parking lot at the Training Academy is in poor shape and needs a complete replacement. Planning and design appropriations ($171,527) were included in the 2020 Adopted Capital Budget have been completed (WO020001 - Training Academy and Parking Lot Replacement).  This is the 5th year construction has been requested (since design has been completed).  The parking lot is well beyond regular maintenance and repair.  The surface is uneven and filled with potholes that are getting larger and more difficult to patch.  There are an increasing number of cracks that are becoming more difficult to seal.   The Training Academy was built in 2002 and the parking lot has never been completely replaced.  This would make the parking lot 22 years old. It has become critical that this lot be replaced as maintenance is becoming less cost effective or feasible.  The Milwaukee County Highway Maintenance Department has already attempted to repair the lot without permanent success in 2014 &amp; 2023.  Each year over 500 MCSO staff members are required to attend in-service at the academy.  Deputy, Correctional and Public Safety officers that are trained at this facility, other law enforcement agencies that rent the firing range or train, other entities that rent classrooms, and visitors use this parking lot.  As the lot degrades the potential for vehicle damage and bodily harm increases.  The academy will also be used during the 2024 RNC as a staging point for outside law enforcement agencies.    _x000a__x000a_In order to more easily manage and monitor the overall parking lot project, an administrative appropriation transfer will be processed by the Office of the Comptroller and the Office of Strategy, Budget, and Performance to combine and align existing project budget (WO020001) with capital project WR021201 - Training Academy and Parking Lot Replacement." u="1"/>
        <s v="In Resolution 22-432, the Board of Supervisors requested that the Office of the Sheriff study restoring visitation at Milwaukee County Jail/Criminal Justice Facility (CJF).  Prior to 2002, the Milwaukee County Jail Facility was equipped for and provided non-contact in-person visits for residents housed at the Jail. Visitation areas are located in the center of the building, providing between 2 and 5 visiting booths for each pod. Prior to video visitation, these pods utilized intercom or telephone audio to allow visitors to communicate with loved ones through security glass. In 2002, following an escape in the area, a study of security at the CJF recommended video calling as a method of enhancing security. As video and teleconferencing technologies continued to advance, the MCSO turned its focus to video visitation in an effort to increase visitation access for those families who were not able to physically visit at the jail facility. Video visitation was first implemented in the Jail in 2004. At this point, in-person visitation ended at the Jail facility and the public-facing areas of the CJF were closed. A video-visitation area was established on the ground floor of the CJF which allowed those families without reliable access to internet or technology services to visit their loved ones using visitation stations supplied by the County and its vendor partners. Under this system and prior to COVID-19, the public could go to the CJF to video call a resident, or remotely video call from anywhere in the world for a fee.  _x000a_As a way of improving relationships with residents and their family and friends and their mental health, returning to non-contact in person visitation is being explored.  Visitation can help to reduce stress and anxiety, improve mental and physical health, increase motivation and hope, reduce recidivism, and strengthen family bonds.  Visits can help to break down the isolation and provide prisoners with a sense of connection to the outside world._x000a__x000a_In 2008, researchers found that among 7,000 people released from state prisons in Florida, each additional visit received during incarceration lowered the odds of two-year recidivism by 3.8 percent (in this study, recidivism was defined as reconviction). Findings out of Minnesota a few years later were similar: Receiving one visit per month was associated with a 0.9 percent decrease in someone’s risk of reincarceration; better yet, each unique visitor to an incarcerated person reduced the risk of re-conviction by a notable 3 percent.  Among people who received visits during their incarceration, felony re-convictions were 13 percent lower and revocations for technical violations of parole were 25 percent lower compared to people who did not receive visits. (Research Roundup: The positive impacts of family contact for incarcerated people and their families-Leah Wang December 21, 2021)" u="1"/>
        <s v="The Milwaukee County Sheriff’s Office (MCSO) is a public safety organization charged with the custody and care of individuals sentenced to confinement in a correctional facility.  One of the greatest risks to operating a safe and secure facility is the introduction and movement of dangerous contraband, such as weapons designed to cause bodily harm, tools to aid escape attempts, or illegal drugs that disrupt normal operations and cause health/safety concerns.  One of the most important contraband management practices is the search of individuals. Searches serve a dual purpose of detection/discovery and deterrence.  Due to the opioid epidemic, it is extremely difficult to determine if someone has these illegal drugs in their possession when entering the jail.  Due to the relatively small size and packaging of these drugs it is almost impossible to find these drugs during a simple pat down search. A full body scanner can be used as an important tool to help ensure that heroin and other opioids do not make it into the jail and therefore, avoid drug trafficking, overdose deaths, and other unintended consequences._x000a__x000a_This project will mitigate the risk of heroin and other opioids getting into the jail which may cause drug trafficking, overdose deaths, violent behavior, medical emergencies, and other unintended consequences.  The greatest advantage of body scanning technology is the ability to discover contraband hidden under an individual’s clothes and/or concealed in their body cavities without the need for them to undress in front of employees. In addition, a more effective search is performed than a standard strip search.  Body scans are completed in under eight (8) seconds versus the 5-10 minutes it takes to strip search one individual. Body scans would save time and allow more individuals to be screened while preserving the dignity of the person being scanned and reducing the unease of employees conducting the search._x000a__x000a_Improvements in technology have made the current body scanner at the CJF almost obsolete.   Newer scanners have a higher sensitivity to contraband which leads to increased security in the jail environment." u="1"/>
        <s v="Monitoring the lakefront and parks by integrating the latest security technology and managing onsite surveillance systems from a remote-control center reduces crime and property damage.  There is no camera system currently installed along the Milwaukee County (County) lakefronts.          _x000a__x000a_By proactively viewing live security cameras in real time on light poles, traffic poles, rooftops, and anywhere else on commercial/government facilities, the Milwaukee County Sheriff's Office (MCSO) can respond timelier. As for current crime trend, historically, the lakefront accounts for 40-50% of crime incidents of all parks. The #1 reason people give for not coming to the lakefront is they don't feel safe. Cameras would deter and apprehend those responsible for committing the crimes. This project lowers crime rates by acting as a deterrent.  No attacks or robberies at the lakefront means no expensive investigations or court time.  No vandals defacing common property, monuments and buildings means no damage or replacement costs to the City or the County._x000a__x000a_We estimate a 50% reduction in crime incidents with cameras installed. Where we have cameras, they have deterred crime and have assisted us in successful convictions._x000a__x000a_The goal is to have cameras from Lake Park to Veteran's Park along the lakefront to include Oakleaf Trail (where we have had a number of sexual assaults)._x000a__x000a_MCSO staff anticipates this system would lead to faster response time and higher rates of suspect apprehension with the support of video evidence. These cameras are anticipated to improve Law Enforcement visibility and transparency." u="1"/>
        <s v="The Community Reintegration Center (CRC) previously monitored the Training Academy security by providing a non-business hour perimeter security, door security, and motion detection security services.  In late 2017, the CRC was no longer able to provide this service due to staffing issues and outdated equipment.  The Training Academy houses extremely sensitive law enforcement equipment as well as mandated state certification records.  The ability to have 24/7 security monitoring is essential.  Security glass, doors, motion detectors, and cameras as well as the monitoring of these items is necessary to ensure the security of the Training Academy. _x000a_ _x000a_After the shooting at MPD District 5 in Feb 2022, a full assessment of vulnerability was completed.  The academy does not have a secure lobby nor any security features.  Civilian staff and unarmed students are unable to defend themselves and are at significant risk of assault if a violent attacker enters the building. Alternately, A sworn deputy could staff the entry way during regular business hours and then patrol the building 24/7 when closed.  Deputy wages on overtime are $61.57/hr.  One year of staffing coverage would cost $482,931.24._x000a_   _x000a_Training Academy  has door and motion detection monitoring.  But since we don’t have cameras, anytime an alarm goes off, one of the staff has to be called in to check it out.  Depending on the alarm, multiple staff or deputies from the patrol division have to respond.  Having cameras would allow the staff to log in and see immediately if there was a real problem. The alarms go off with regular enough frequency that I would say 8-10x per year, we respond to off hours alarms.  Any staff responding is paid 3hrs of OT (3hours X  $61.57 = $184.71)._x000a__x000a_Further, having a locking secure lobby during business hours would ensure staff, visitor, and trainee safety.  While there hasn’t been a serious problem here, there have been at other facilities or police departments.  It only takes one serious incident for innocent people to be injured and law enforcement facilities are the unfortunate target of violence.  The staff, visitors, and trainees are frequently not law enforcement officers who could defend themselves.  Preventing access with bullet resistant glass and lockable lobby is key to ensuring the safety of all.  There was an incident at MPD in 2022, as noted already." u="1"/>
        <s v="The Sheriff’s Training Academy was built in 2002 and had a VFA facility condition assessment in 2013. According to the assessment, 5 items should have been replaced in 2017. We are asking only three items for replacement. The only items that need replacement are two (2) condensing units (Firing Range Condenser a priority) and a hot water storage tank. Each condenser unit has a useful life of 15 years and should have been replaced in 2017. If the replacement schedule is not followed, increasing expenditures in future years will be imminent. Also, if the funds are not allocated to this project and the condensers fail, there are no funds available, Sheriff's staff has indicated there is no operating budget to pay for the replacement or a major repair. The building is excessively cold during the winter and hot in the summer with numerous staff and students’ complaints about cold room temperatures. Building and rooms temperatures are frequently set at 68-70 but never reach above 66. The current system cannot keep the building warm. Since 2019, repairs for this equipment have been $50,526 with the largest repair in 2022 at approximately $25,000 (in process of new quote)." u="1"/>
        <s v="When vehicles absolutely must be stopped, a vehicle barrier system is the perfect barrier to protect outdoor events or bring an emergency situation back under control. These sturdy modular vehicle barriers are durable enough to stop a truck weighing up to 7.5 tons but are lightweight enough to be deployed and dismantled by a single person. This vehicle barrier system is the right response for countless emergencies, including natural disasters, terror threats, and more.  Setting up a barrier similar to this capital project request may ahve prevented loss of life during the Waukesha parade incident in november 2021._x000a__x000a_As far as actual incidents that MCSO could/would use these barriers are plentiful. Most recent incident where the barriers could have been used was the fatal crash that was N/B I94 at Drexel at the conclusion of a Presidential motorcade. Staffing was already low when this crash occurred, and these barriers could have been used on the N/B side of the freeway to expedite that death investigation. Traffic posts that were held by 3-4 deputies could have used for other investigative assignments with the use of this system with only 1 deputy to monitor the closure. _x000a__x000a_July 3rd and Big Bang fireworks require the closure of Lincoln Memorial Drive (LMD) in both directions. This barrier system would add another layer of safety with less staffing needed for visitors during opening day of Summerfest and large-scale fireworks displays. The uptick in reckless driving and recent parade route breaches has become concerning for law enforcement consideration to prevent vehicular breaches for the safety of all visitors. MCSO provides route security for multiple walks, runs, marathons, and triathlons near the lakefront (LMD) and protection from vehicles getting on the route are always at the top of our safety plan. Visitors and athletes deserve to always be protected from vehicular threats when participating in these events. These barriers would make it safer and more cost efficient from a staffing perspective as well. _x000a__x000a_Barriers would also be used for designated protest/demonstration areas. At times, depending on the demonstration, it will create tension and anti/counter protests/demonstrations spin up that have led to attacks in other areas across the country with targeted attacks from vehicles intentionally ramming through crowds resulting in casualties and significant injuries to those that are expressing their right of free speech and to peacefully assemble. In lieu of barriers MCSO uses plastic cones, flares, mobile barricades, and squads to maintain a required closure.  Keep in mind these are visual barriers and will not prevent a dedicated individual intent on causing harm, a reckless driver, or elderly/sick/lost/impaired driver from disregarding those visual deterrents.    " u="1"/>
        <s v="This project provides HD capable video surveillance cameras to an upgraded and expanded camera system for the purpose of improving visual coverage, improving safety, and reducing risk liability in the MCJ, Courthouse and Safety Building and the surrounding perimeter.  This project replaces outdated cameras and adds new cameras and additional servers/storage.  This project replaces approximately 300 cameras, implement an expandable platform, and add servers and storage to the security camera system.  Age of the current camera system and technology obsolescence is driving the need to update the current camera system.  The current system began replacement with the adoption of the 2015 capital project WO44701 CCFC Camera System Phase 1._x000a__x0009__x0009__x0009_                                   _x0009__x0009__x000a_This project supports MCSO's mission of ensuring public safety inside the MCJ, Courthouse and Safety Building.  MCSO will better monitor these environments and react to any stresses more efficiently.  A more robust camera system decreases response times to incidents, decreases conflict escalation, decreases use of force and decreases illegal activity. _x000a__x000a_Cost savings will occur with a wider coverage area and higher quality video.  Because this is a more robust system, more square footage of these buildings can be monitored, and higher quality video evidence is produced.  Risk liability will be reduced because of better monitoring of movement throughout these buildings and improved detection of suspicious or criminal activity.  High quality video is one of the best sources of evidence for criminal prosecution and liability claims._x000a__x000a_Leveraging a high-quality video surveillance system will result in the following:  _x000a_•_x0009_Detection of illegal or problem behaviors that may otherwise go unseen or unrecorded._x000a_•_x0009_Increased employee safety and productivity. _x000a_•_x0009_Improved monitoring of officer conduct _x000a_•_x0009_Improved monitoring of inmate conduct_x000a_•_x0009_Reduced number of lawsuits and complaints _x000a_•_x0009_Reduced county liability _x000a_•_x0009_Improved public safety_x000a__x000a_The surveillance and camera systems within this project are not included in the cost and scope of existing capital project WY062508-Courthouse Complex Security Technology, which generally includes systems covering Courthouse complex public spaces and exterior building areas as opposed to interior department locations within the Courthouse complex._x000a_" u="1"/>
        <s v="The main roadway in Grant Park is one of the poorest rated roadways in the park system, rated 28/100 in 2022. In addition to everyday challenges this creates for users and staff, the road condition also makes maintenance tasks such as snowplowing and managing drainage systems very challenging. Parks staff indicates users have stopped driving in the correct travel lanes in order to avoid damaged sections of road, causing hazardous conditions. During the planning phase of this project Parks will also evaluate the parking area off the main road that formerly supported a picnic area within the park that has now been lost to erosion, and consider long-term need, sustainability, and design - construction options. As is Parks practice, best management practices for storm water management and pavement reduction will be explored to the greatest extent possible.                               _x000a_                                                                                                                                                                                                                                                   Pavement Condition Index: _x000a_80 - 100 = Excellent_x000a_70 - 80   =  Very good_x000a_50 - 70   =  Good_x000a_30 - 50   =  Poor_x000a_10 - 20   =  Very Poor_x000a_  0 - 10   =  Failed" u="1"/>
        <s v="The Root River Parkway provides vehicle access along the Root River and connections to popular recreational facilities located in Greenfield Park including the Greenfield Park Golf Course and the Cool Waters family aquatic center. The parkway has reached the end of its useful life as indicated by the 2022 pavement rating of 30/100. It is extremely deteriorated and requires regular patch repair work in order to remain open. In addition to the deteriorated pavement, the parkway requires reconstruction of the storm sewer and roadway lighting systems. Replacement of municipal utilities such as sanitary sewers, water mains, storm sewers and lighting will be coordinated with this project. Traffic calming measures, storm water best management practices, green infrastructure, natural areas restoration and management, pavement reduction, and connections to adjoining roadways are included in the reconstruction plans. " u="1"/>
        <s v="The Root River Parkway provides vehicle access along the Root River and connections to popular recreational facilities located in Greenfield Park including the Greenfield Park Golf Course and the Cool Waters family aquatic center. The parkway has reached the end of its useful life as indicated by the 2022 pavement rating of 38/100. It is extremely deteriorated and requires regular patch repair work in order to remain open. In addition to the deteriorated pavement, the parkway requires reconstruction of the storm sewer and roadway lighting systems. Replacement of municipal utilities such as sanitary sewers, water mains, storm sewers and lighting will be coordinated with this project. Traffic calming measures, storm water best management practices, green infrastructure, natural areas restoration and management, pavement reduction, and connections to adjoining roadways are included in the reconstruction plans._x000a__x000a_Pavement Condition Index:_x000a_80 - 100 = Excellent_x000a_70 - 80   =  Very good_x000a_50 - 70   =  Good_x000a_30 - 50   =  Poor_x000a_10 - 20   =  Very Poor_x000a_  0 - 10   =  Failed" u="1"/>
        <s v="A 2015 master plan for the parking lot and greater marina area identified several areas to be rebuilt in a phased strategy over several years without significantly affecting marina operations or the other sections of the parking lot.  In 2018, funding was appropriated for Phase 1 construction. In 2020 funding for Phase 2 design was appropriated. In 2022 and 2024, construction funding was provided and completed for Phase 2. To complete the comprehensive rehabilitation of the lots, Phase 3 planning and design is needed. This final phase will addresses improvements to internal circulation focus on the area nearest to Lincoln Memorial Drive. Improvements will include lighting and storm water management.   Plans include methods to improve nearshore water quality utilizing green infrastructure and storm water best management practices, grants will be sought with capital funds being used to provide match whenever possible.  " u="1"/>
        <s v="The Department of Administrative Services - Facilities Management - Architecture &amp; Engineering section performs pavement rating for County parking lots including evaluation of traffic volume, condition of pavement, overall riding comfort, and drainage conditions. The asphalt condition assessment rating for both the Greenfield (Cool Waters) Overflow Parking Lot as well as the abutting service yard was 22/100 when last rated in 2020, indicating the need for immediate reconstruction of the parking lot. " u="1"/>
        <s v="The South Shore rubble mound breakwater is about 1,200 feet off the shore of Lake Michigan and parallels the shoreline for approximately 2.25 miles. The breakwater consists of three separate sections (north, central, south), and the south section is approximately 2,400 feet long. Segments of the breakwater were constructed at different times, but mostly in the 1920s. The South Shore breakwater serves as a near-shore structure that protects the shoreline and coastal assets along Cupertino, South Shore, and Bay View Parks. Last construction investments on the breakwater's south section took place in 2006, and the condition of the north and south sections of the breakwater has deteriorated over time. In 2021, funding was allocated to evaluate the condition of all 3 breakwater sections. A feasibility study was completed for the south section of the breakwater to determine the most cost-effective alternative to protect the shoreline from erosion and potential environmental concerns. The study recommended constructing a revetment along the shore of Bay View Park. This project will address the damaging shoreline conditions along the south section of breakwater located along Bay View Park. " u="1"/>
        <s v="The South Shore Breakwater serves as a near-shore structure that protects the shoreline and coastal assets along Cupertino, South Shore, and Bay View Parks. The existing stone on the northern section of the breakwater is undersized for the forces that are applied from storm events and ice. Over the years, the existing stones have been moved due to these forces flattening the breakwater and developing gaps. Last investments related to construction on the breakwater took place in 2006, and the condition of the asset has deteriorated over time. Significant investments have been made to the Oak Leaf Trail, South Shore Yacht Club, South Shore Boat Launce, and related shoreline assets that rely on the protection of the breakwater. Improvements to the breakwater should consider the South Shore Beach Relocation Study, and any related plans. The height of the breakwater should be raised to provide better protection from waves overtopping the breakwater. In January of 2020 the breakwater was subject to significant damage during a major storm event. Mitigation of the breakwater was not considered by FEMA, and therefore must be planned by the County as the owner. The 2021 capital budget allocated funds for corrective design and mitigation of the breakwater. The 2023 capital budget allocated funds for emergency repair of the north section of breakwater. The 2024 capital budget allocated funds for reconstruction of a large section of the north breakwater. This capital project request is for the remaining portion to complete reconstruction of the north section of breakwater. " u="1"/>
        <s v="The Kosciuszko Community Center is a two-floor, 58,000 square foot building built in 1981 located at 2201 S.7th Street in Milwaukee. The Center houses a fitness center/weight room, boxing ring, gym and community programming provided by third party partners. Mounting deferred maintenance has impacted the performance and condition of the building, and the functionality of the interior spaces has not been flexible for changing community preferences and space needs. Additionally, the playground and field west of the community center have been negatively impacted by flooding and drainage problems. The 2020 Adopted Capital budget included project (WP070001)appropriations for a planning study to evaluate building needs, community input, and staff feedback. A 2024 capital project (WP078401) was adopted and includes funding for the design phase of the facade and entryway of the building.  This project leverages further into the full design of the entire rehabilitation project and will finalize schematic design for all portions of the project, create construction documents to address the facade and entrance, and continue the progression of a phased funding approach for improvements at the center through remodeling and expanding the existing building. Supporting site facilities including the playground and west flexible field will be replaced or remedied as a part of the overall project." u="1"/>
        <s v="The park road segment within Cupertino Park is considered to be an extension of nearby Lincoln Memorial Drive. The road has fallen into disrepair and was last rated a 50/100 in 2021, with conditions continuing to deteriorate. The function of this pavement as a one-way road is redundant to nearby South Shore Drive, and in fact provides the same connectivity for vehicular movement. There is ample street parking to enjoy this portion of Cupertino Park and its community gardens as well as the Oak Leaf Trail. There is also a large parking lot at South Shore Park that is directly connected to Cupertino Park. This project converts the existing road segment to trail and eliminates pavement and related operational and capital investment demands. At the time of design the possibility of some angle or parallel parking will be evaluated, if necessary. Coordination with the City of Milwaukee regarding modifications to E Russell Ave/S Lincoln Memorial Drive to accomplish full removal of the road connection and continuity of the sidewalk will be managed within the project, as will associated design elements._x000a__x000a_Pavement Condition Rating: _x000a_80 - 100 = Excellent_x000a_70 - 80   =  Very good_x000a_50 - 70   =  Good_x000a_30 - 50   =  Poor_x000a_10 - 20   =  Very Poor_x000a_  0 - 10   =  Failed" u="1"/>
        <s v="The asphalt pavement in the northwest corner of Cooper Park was originally constructed for basketball courts. After the standards were removed, over time the court space was converted into a de-facto parking lot that supports the wading pool, pavilion, and sports fields. The pavement was last rated in 2018 as an 11/100, the worst asphalt pad in the system, likely due to use other than the original design and its age. The pavement area only has a single lane for ingress/egress, making vehicular movement very difficult at times of high use (such as a pavilion rental or on election day). Since there is ample street parking on both sides of all adjacent streets, this project would include an evaluation of reducing the pavement to what is necessary to meet the building demand only, and convert the remaining impervious area to greenspace (included as part of the overall design process). Project is needed to support the 60-person rental hall (used 2 times/week) and the beer garden hosted in the parking lot. This location is also a voting site for 2 wardsThe local Friends group has planted a pollinator garden nearby that would complement this growing greenspace. _x000a__x000a_Pavement Rating Index: _x000a_80 - 100 = Excellent_x000a_70 - 80   =  Very good_x000a_50 - 70   =  Good_x000a_30 - 50   =  Poor_x000a_10 - 20   =  Very Poor_x000a_  0 - 10   =  Failed" u="1"/>
        <s v="The tennis courts at Brown Deer Park are in need of replacement and reprogramming. The Department of Administrative Services, Architecture and Engineering Division rated the pavement on the tennis courts at Brown Deer Park as 22/100 in 2018. The adjacent parking area was improved in 2022 along with pedestrian and vehicular improvements. This project will replace the tennis courts with four dedicated pickleball and two tennis courts. Additional components of the project include new LED lighting, new nets, windscreens and dual striping on the tennis courts to accommodate six total pickleball courts. Portions of the tennis court are currently used for material and equipment storage by Park operations. A new storage shed in the vicinity is included to accommodate items displaced by the improved amenity. _x000a__x000a_Pavement Rating Index: _x000a_80 - 100 =  Excellent_x000a_70 - 80   =  Very good_x000a_50 - 70   =  Good_x000a_30 - 50   =  Poor_x000a_10 - 20   =  Very Poor_x000a_  0 - 10   =  Failed" u="1"/>
        <s v="The playground at Jacobus Park is a Class 1 playground and is one of the oldest playgrounds in the Milwaukee County Parks system, having been installed in 1997. Based on age and condition this playground is a high priority for playground replacement within the Milwaukee County Parks System (with a new Class 1 playground).  Milwaukee County Parks owns 112 playgrounds that have been averaging a useful life of approximately 23 years. Jacobus Park playground will have been installed 28 years ago in 2025. In order to keep pace with the rate at which facilities are aging out, Parks has set a goal of replacing 6 playgrounds per year and updating sites with exciting, up-to-date, accessible playgrounds that meet current safety standards and guidelines. " u="1"/>
        <s v="The playground at Zablocki Park is a Class 2 playground and is one of the oldest playgrounds in the Milwaukee County Parks system, having been installed in 1999. Based on age and condition this playground is a high priority for playground replacement within the Milwaukee County Parks System (with a new Class 2 playground).  Milwaukee County Parks owns 112 playgrounds that have been averaging a useful life of approximately 23 years. Zablocki playground will have been installed 26 years ago in 2025. In order to keep pace with the rate at which  facilities are aging out, Parks has set a goal of replacing 6 playgrounds per year and updating sites with exciting, up-to-date, accessible playgrounds that meet current safety standards and guidelines. " u="1"/>
        <s v="The playground at AC Hanson Park is a Class 3 playground and is one of the oldest playgrounds in the Milwaukee County Parks system, having been installed in 1998. Based on age and condition of the playground, it is a high priority for replacement within the Milwaukee County Parks System. Milwaukee County Parks owns 112 playgrounds that have been averaging a useful life of  approximately 23 years.  AC Hanson playground will have been installed 27 years ago in 2025.   In order to keep pace with the rate at which facilities are aging out, Parks has set a goal of replacing 6 playgrounds per year and updating sites with exciting, up-to-date, accessible playgrounds that meet current safety standards and guidelines. Request replacement with new Class 3 playground." u="1"/>
        <s v="The playground at Copernicus Park is a Class 2 playground and is one of the oldest playgrounds in the Milwaukee County Parks system, having been installed in 2000. Based on age and condition this playground is a high priority for playground replacement within the Milwaukee County Parks System (with a new Class 2 playground).  Milwaukee County Parks owns 112 playgrounds that have been averaging a useful life of approximately 23 years.  Copernicus playground will have been installed 25 years ago in 2025.  In order to keep pace with the rate at which  facilities are aging out, Parks has set a goal of replacing 6 playgrounds per year and updating sites with exciting, up-to-date, accessible playgrounds that meet current safety standards and guidelines. " u="1"/>
        <s v="Olmsted Way is a four lane boulevard connecting W. Vliet Street and STH 175 (&amp; N. 47th St.) that meanders through Washington Park. The current configuration of the road is too sharp and a safety risk for both vehicles and pedestrians. The road is too wide for the volume of traffic encouraging speeds that are inappropriate for the setting. The road separates two halves of the park and pedestrians attempt to traverse the road via crosswalks which are ineffective. The Department of Administrative Services, Architecture and Engineering Division last rated the pavement in 2021 as 50/100.  This project will provide for reconfiguration, reduction and replacement of the road, including lighting, stormwater and green infrastructure._x000a__x000a_Pavement Rating Index: _x000a_80 - 100 = Excellent_x000a_70 - 80   =  Very good_x000a_50 - 70   =  Good_x000a_30 - 50   =  Poor_x000a_10 - 20   =  Very Poor_x000a_  0 - 10   =  Failed" u="1"/>
        <s v="A new trail access ramp at Hampshire Avenue would provide a much safer and direct connection to the campus of the University of Wisconsin Milwaukee and the 135-mile Oak Leaf Trail system while also addressing an old tunnel that threatens the existing trail. This ramp would increase bicycle and walking commute rates to campus for students, staff, and the community; improve safety; and reduce driving rates. Both the neighborhood and university have requested this project formally in plans and informally via emails to Parks for over 10 years. With high levels of support for biking from the campus and the community, investment in improving trail access to campus will see increases in ridership and safety. While the Oak Leaf Trail (OLT) and UWM are only .25 miles apart, due to the trail being below grade, the biking/walking route to campus is on-street for .5 miles from the North or South with a dangerous street crossing on the southern route at Locust Street.  This ramp will eliminate the dangerous crossing of Locust Street, provide a direct and safer .25-mile connection on a side street. Additionally, approval of this capital request acknowledges, confirms, and aligns with County Ordinance 47.08, which addresses the protection of natural areas when considering new built infrastructure._x000a__x000a_Non-County funding in the amount of $1,305,224 secured by the Parks Department through the State of Wisconsin's Transportation Alternative Program (TAP) grant (County Board File 21-614).  The TAP grant requires a 20% local match from the County.  This project will address the 20% local match requirement ($326,311), provide additional project contingency funding ($217,015), and recognizes the awarded TAP grant revenue ($1,305,224)." u="1"/>
        <s v="The Parks Department has over 400 buildings throughout the County, and roofing systems are a variety of type, condition, and age. In order to address a category of roofs at one time for efficiency in this deferred maintenance category, specific buildings in the south region of Milwaukee County have been prioritized for replacements. These buildings include McCarty Park Pavilion/Pool, Grant Park Service (partial), Grant Park Beach House, Greene Park Pavilion, and Zablocki Park Pavilion. These building represent a combination of revenue-generating sites, recreational facilities, and critical operational hubs." u="1"/>
        <s v="Ravine Road was closed in 2014 as a safety precaution due to the condition of the Ravine Road Bridge above it. Because the bridge opened in late 2022, options for the future of Ravine Road are now warranted. Though the pavement and catch basin conditions are degraded, the roadway is currently open for pedestrian use. As an element of historic Lake Park, a planning phase with public engagement and historic research will be necessary project due diligence for any full opening to vehicles, trail conversation, or road closure project. File 19-942 outlined several options for the asset, and Parks seeks to carry out a complete planning and design project to establish public opinion and support." u="1"/>
        <s v="There are two basketball courts and three tennis courts at LaFollette Park that have fallen into disrepair. The basketball courts had a pavement rating of 47/100 when last inspected in 2021, and the tennis courts had a rating of 31/100. The basketball courts are currently located within a triangular section of pavement in the park, and the configuration can cause vehicular conflicts with court use. Reconstruction of the courts will relocate them to one fenced area for basketball and racquet sports, reduce pavement based on what is necessary for the pavilion and courts, and convert unnecessary pavement to green space. Connecting paths will be included in the project, and ADA standards will be employed. Fencing, bleachers, benches, and other site furnishings will be included in the project as the site and operational needs warrant. Public engagement is planned to gauge community court preferences._x000a__x000a_Pavement Condition Index:_x000a_80 - 100 = Excellent_x000a_70 - 80   = Very good_x000a_50 - 70   = Good_x000a_30 - 50   = Poor_x000a_10 - 20   = Very Poor_x000a_  0 - 10   = Failed" u="1"/>
        <s v="The Wilson Park Recreation Center service road from the main parking lot to 20th Street requires replacement due to its age and condition. It's utilized as part of the Recreation Center, which attracts a diverse population in the southern region of Milwaukee. The service road is in very poor condition with severe cracking and potholes throughout. The service roadway pavement rating is 20/100, which is the lowest rating in the County. _x000a__x000a_Pavement Condition Index:_x000a_80 - 100 =  Excellent_x000a_70 - 80   =  Very good_x000a_50 - 70   =  Good_x000a_30 - 50   =  Poor_x000a_10 - 20   =  Very Poor_x000a_  0 - 10   =  Failed" u="1"/>
        <s v="There are two Oak Leaf Trail bridges near the eastern end of Lincoln Park that span across Highway I-43 and Port Washington Road north of Hampton Avenue. These bridges are part of the former Union Pacific Railroad Corridor and are highly utilized trail bridges along the Oak Leaf Trail, with asset IDs 652.PED.1246 (State ID B-40-0051) and 652.PED.1245 (State ID B-40-0994). These bridges are routinely inspected by Milwaukee County DOT and/or their consultant. These bridges were built in 1936 (652.PED.1245) and 1962 (652.PED.1246) and have several maintenance needs and corrective actions recommended. In 2021, bridge 652.PED.1246 sustained damage to lateral bracing when it was hit by a vehicle's cargo. In Fall 2022, bridge 652.PED.1246 required immediate repair work at the abutments due to the reconstruction of Highway I-43. Additional repairs are needed at both abutments and throughout the structure. This project addresses the planning, design, and replacement of these two bridges with new trail bridges. Bridge signage will be evaluated through design." u="1"/>
        <s v="The Department of Administrative Services - Facilities Management Division, performs pavement ratings for County parking lots including evaluation of traffic volume, condition of pavement, overall riding comfort and drainage conditions. The asphalt condition assessment rating in 2021 for the Center Marina Parking lot was a 30/100 which indicates a failed condition. There are 276 slips in Center Marina that use the Center Marina slip parking area. The Marina side of the lot has 243 spots currently. The north side of lot is divided, and provides 80 spots for public parking. During marina season, the slip tenants have gated access to enter and exit the parking lot, and therefore new gate control equipment will be needed to match the Phase 2 McKinley North lot. South Marina Parking lot Gate access will also need to be upgraded so that all 3 parking lot access systems are the same. The project will reconstruct the pavement, wayfinding signage, monument signage, storm sewer, and parking lot lighting system. Project design is anticipated to include accommodation of complimentary uses to maximize utilization. Storm water best management practices and green infrastructure will be included to the extent site conditions and operational capacity warrants. Replacement of utilities such as sanitary sewers, water mains, storm sewers, and lighting, and fiber/communications services shall be coordinated with this project. Due to the size of the parking lot, it is likely that there will be a north and south phase of construction work, in order to assure marina slip users have appropriate access to parking. Separate sub-projects will be created for a NORTH (WP079602) phase and a SOUTH (WP079603) phase if needed._x000a__x000a_Pavement Condition Index:_x000a_80 - 100 =  Excellent_x000a_70 - 80   =  Very good_x000a_50 - 70   =  Good_x000a_30 - 50   =  Poor_x000a_10 - 20   =  Very Poor_x000a_  0 - 10   = Failed" u="1"/>
        <s v="The Mary Ryan Boys &amp; Girls Club of Greater Milwaukee is housed within a County-owned building within Sherman Park. Though part of a long-term lease, the County is still responsible for all major maintenance components of the building. The roof of the building has experienced multiple failures, and the interior spaces of the building are being damaged and programming is impacted due to water leaks. A full replacement is warranted, and will include all related appurtenances including gutters. Rooftop units will be adjusted or screened as determined necessary for operational efficiency. The replacement of the roof will improve building performance and efficiency." u="1"/>
        <s v="The playground at Kops Park is a Class 3 playground and is one of the oldest playgrounds in the Milwaukee County Parks system, having been installed in 1999. Based on age and condition this playground is a high priority for playground replacement within the Milwaukee County Parks System (with a new Class 3 playground).  Milwaukee County Parks owns 112 playgrounds that have been averaging a useful life of approximately 23 years. Kops Park Playground will have been installed 26 years ago in 2025. In order to keep pace with the rate at which  facilities are aging out, Parks has set a goal of replacing 6 playgrounds per year and updating sites with exciting, up-to-date, accessible playgrounds that meet current safety standards and guidelines. " u="1"/>
        <s v="The playground at the KK Sports park site is a Class 3 playground and is one of the oldest playgrounds in the Milwaukee County Parks system, having been installed in 2000. Based on age and condition this playground is a high priority for playground replacement within the Milwaukee County Parks System (with a new Class 3 playground).  Milwaukee County Parks owns 112 playgrounds that have been averaging a useful life of approximately 23 years. The playground at KK sports Center will have been installed 25 years ago in 2025. In order to keep pace with the rate at which  facilities are aging out, Parks has set a goal of replacing 6 playgrounds per year and updating sites with exciting, up-to-date, accessible playgrounds that meet current safety standards and guidelines. " u="1"/>
        <s v="The 2022 Adopted budget provided planning and design funding ($332,757) for WP054501-Whitnall Golf Course Irrigation which included a scope of replacing the single row irrigation system, refurbishing the pump system, new golf features, and the relocations of greens for safety. _x000a__x000a_Adopted County Board File #22-592 allocated American Rescue Plan Act (ARPA) funding ($6,435,000) for WY012305-Parks Golf Course Irrigation and Cart Path Construction to replace the irrigation systems at Lake, Warnimont, Noyes and Zablocki golf courses and install cart paths at Whitnall and Dretzka golf courses.  Due to the timeline of ARPA requirements and the funding status of the proposed county capital project at Whitnall, combining the two efforts was no longer feasible. As a result, Parks requested a re-direction of the funds intended for the Whitnall cart paths towards additional golf infrastructure that addresses capital projects, deferred maintenance, or revenue generation (adopted County Board File #22-950). A portion of the funding intended for cart paths at Whitnall ($247,400) was utilized to replace the primary pump for irrigation at Whitnall. _x000a__x000a_This project funding phase includes construction for holes 10-18 for the replacement of existing and addition of new irrigation lines, golf cart paths (design completed as part of capital project WY012305) and relocations and improvements of tees, bunkers and greens._x000a__x000a_A second construction funding request is anticipated in a future budget cycle for holes 1-9 and will include for the replacement of existing and addition of new irrigation lines, golf cart paths and relocations and improvements of tees, bunkers and greens." u="1"/>
        <s v="Milwaukee County Parks recognizes a commitment to provide and improve the physical, social and recreational needs of the residents within the Milwaukee County. This project modernizes Joe Harden Field, located in Zablocki Park toward a desired location for youth and adult sports tournaments, local sports league play and related events. With the proposed improvement to Joe Harden Field, the parks department would have the ability to host new tournaments, be able to better maintain and program the field, improve the overall service level conditions of Milwaukee County. Specific work to Joe Harden Field may include but not be limited to: Infield / Foul Area Reconstruction of turf: Import, laser grade and compact screened topsoil to interior infield to achieve design grade; Outfield Work: Remove existing turf, Import and laser grade topsoil to aid in positive surface drainage, reseed entire outfield area, Construct perimeter-warning track; Irrigation: Extend waterline from existing pump house, Installation of booster pump and control panel, All necessary irrigation lines and heads; Fencing / Backstop: Installation of backstop and perimeter fencing and access gates; Dugouts (2): Concrete floor, Dugout construction with roof including benches; and Miscellaneous Items: Foul poles, bleachers, windscreens and fence caps." u="1"/>
        <s v="The Lake Park Steel Arch Bridge (bridge asset ID 777.PED.161) over the Locust Street Ravine was built in 1893. The bridge is wide enough to carry vehicular traffic, but has been closed to vehicular traffic for years due to reconfiguration of roadways in the park and concern over structural integrity of the bridge for vehicular use. Past inspection of the Steel Arch Bridge in Lake Park resulted in a recommendation for complete rehabilitation or replacement. Concrete barriers have been placed in front of the bridge to keep vehicles from crossing it. The connecting asphalt walkways are highly degraded and should be replaced at the same time. The 2017 Adopted Capital Budget included $100,800 for planning and design. In December 2016, adopted County Board File #16-728 transferred the entire expenditure authority from WP52301-Lake Park Steel Arch Bridge into WP48401-Lake Park Ravine Bridge. In 2020, funding for design in the amount of $117,023 was appropriated and in 2021 transferred into WP48401-Lake Park Ravine Road Bridge via adopted County Board File #21-95. This bridge has been identified as a high need for repair through WP54601-Parks Bridge Inventory and Assessment, and due to its historical nature requires, funding as an individual project." u="1"/>
        <s v="The Department of Administrative Services – Facilities Management – Architecture &amp; Engineering section performs pavement ratings for County parking lots including evaluation of traffic volume, condition of pavement, overall riding comfort and drainage conditions and recommends the highest priority project for funding. Pavement rating for the North Point Parking Lot is 30/100 and the storm sewer system has collapsed locations causing localized flooding of the parking lot during wet weather. This site was subject to a January 2020 storm disaster that damaged the shoreline armoring that defines the east edge of the site. Sections of the parking lot have been closed off for patron safety.  The lot serves Bradford Beach, North Point Concessions Stand, and the Lakefront. Parks leases concession operations of the snack building, resulting in improvements to the building, patio, and landscape area which has increased facility popularity and revenue. The project addresses improved internal circulation/improvements and infrastructure (lighting replacement and storm water management) and include methods to improve near shore water quality utilizing green infrastructure and storm water best management practices.  The 2020 capital budget funded design for this reconstruction project and the 2023 capital budget funding construction. In early spring of 2024 construction commenced on the shoreline protections elements of the project. The contract for the shoreline components came in higher than anticipated resulting in a shortfall for the remaining parking lot construction. Additional funding is required to complete the project scope._x000a__x000a_Pavement Condition Index: _x000a_80 - 100 = Excellent_x000a_70 - 80   =  Very good_x000a_50 - 70   =  Good_x000a_30 - 50   =  Poor_x000a_10 - 20   =  Very Poor_x000a_  0 - 10   =  Failed" u="1"/>
        <s v="Various parkway drives have been evaluated and prioritized by the Parks Department based on pavement ratings completed by the DAS-Facilities Management Division. Underwood Creek Parkway is one such roadway, last rated in 2017 as a 38/100. While a capital request for reconstruction was submitted in 2013, the project was not funded at that time. Additionally, work by the State of Wisconsin Department of Transportation on US-45/US41 has been planned, designed, and closed the parkway for construction for over a year in order to provide access to several bridges that are a part of the North Leg of the Zoo Interchange. Milwaukee County Parks was awarded damages of $278,300 for projected WDOT impacts, and Parks has held these funds in anticipation of a parkway reconstruction project following work on US-41. As the State's work approaches completion, this project provides for the reconstruction of the parkway, leveraging the funds reserved for this purpose. A 2023 Capital Project was approved for design of the parkway and initial conceptual options were prepared. A public information meeting was conducted in March 2024 to provide a project overview which featured two alternatives for the future of Underwood Creek Parkway. Attendees voted for their preferred alternative and the results indicated overwhelming preference for Alternative A - Partial Conversion to Oak Leaf Trail and Shared-Use Roadway Reconstruction. Parks Planning and Leadership confirmed the Alternative A recommendation, which will proceed to design completion. This project provides construction funding to implement Alternative A. Alternative A includes the reconstruction of the parkway between Swan Boulevard and Firefly Ridge (UW Extension gardens) with a reduced footprint and a parkway to trail conversion of approximately 3,000 feet to the Wisconsin Lutheran athletic fields. The project includes implementation of best management practices for stormwater, reduced long-term maintenance, off-road parking hubs and parkland grading. _x000a__x000a_The $278,300 in revenue received from the State (due to WDOT impacts) is currently held in (Agency) 998 (Fund) 10001 (Org) 9801 (Account) 29901.  The Office of the Comptroller and the Office of Strategy, Budget, and Performance are authorized to process an administrative transfer to reallocate $278,300 from (Agency) 998 (Fund) 10001 (Org) 9801 (Account) 29901 to capital project WP067401-UNDERWOOD CREEK PKWY RD RPLCMNT-ROUNDABOUT TO SWAN.  This will increase the project's expenditure and revenue authority by $278,300. _x000a__x000a_Pavement Condition Index:_x000a_80 - 100 =  Excellent_x000a_70 - 80   =  Very good_x000a_50 - 70   =  Good_x000a_30 - 50   =  Poor_x000a_10 - 20   =  Very Poor_x000a_ 0 - 10   = Failed" u="1"/>
        <s v="The 2016 adopted capital budget included project WP290 in the amount of $847,500 for planning and design work on the Kinnickinnic River Parkway. WP290 included funding for seven segments spanning from 29th street through 76th street. Projects WP290001-KK Parkway 68th to Cleveland and WP29002-KK Parkway 76th to 68th were completed in 2017. The other sections were delayed due to concerns that these sections were adjacent to planned work by MMSD to remove concrete channel in the Kinnickinnic River. In 2019, a fund transfer lapsed the remaining funding for all projects and re-established projects that were not in the vicinity or near term plans for channel removal. Project WP071301-KK Parkway 43rd to 51st and WP071401-KK Jackson Park Drive -Design were the remaining projects as of November 2019. WP071301-KK Parkway 43rd- 51st was awarded construction funding in the 2023 adopted capital budget and construction commenced in spring 2024. Milwaukee County Parks conducted community engagement on project WP071401-KK Jackson Park Drive in the fall of 2022 through the fall of 2023. Milwaukee County Parks presented four options for the redesign of Jackson Park Drive ranging from replacement in-kind through conversion of the road to trail of differing lengths. Ultimately, in alignment with departmental and county goals Alternative B was chosen by the department as the preferred design. In March of 2024, the Milwaukee County Board of Supervisors passed File #24-350 which directed the Milwaukee County Parks Department to proceed in developing constructions plans for a compromise design referred to as “Alternative C” for Capital Project WP071401. Funding is requested for construction for Alternative C which includes in-kind replacement of approximately 400' of City of Milwaukee owned street on the west, reconstruction of the road with reduced width to 53rd street, conversion of the road to a 10ft trail between 53rd street and 51st street, reconstruction of the road with a reduced width and an adjacent 10ft trail from 51st street to Cleveland at 47th. " u="1"/>
        <s v="Milwaukee County Parks completed a Northwest Side Trail Connections Plan in 2023, which serves as a focused addendum to the current Trails Network Plan. Through comprehensive public outreach, collaborations with invested stakeholders, and grant funding, this plan has yielded a list recommended implementation strategies and projects to increase access to the northwest corner of Milwaukee County. The Little Menomonee River Trail Extension is one such project, which provides connections between Kohl Park, Lichter Park, and Little Menomonee River Parkway. As a part of the design phase of work, site analysis will be conducted to evaluate the potential challenges with floodplain, wetlands, soil contamination, and major transpiration arteries. Through creation of a full set of construction documents, this project will be advanced to a shovel-ready status. Additionally, approval of this capital request acknowledges, confirms, and aligns with County Ordinance 47.08, which addresses the protection of natural areas when considering new built infrastructure." u="1"/>
        <s v="Milwaukee County Parks currently owns and operates 112 playgrounds that have a variety of equipment and surfacing.  Some older playground sites within the system have a combination of surfacing that includes sand and poured-in-place (PIP) rubber. Safety standards and resilient playground surfacing products have improved beyond sand and preferred options now also include poured-in-place (PIP) rubber surfacing with Engineered Wood Fiber.  These surfacing alternatives reduce ongoing maintenance, improve accessibility, and improve safety. While many playgrounds have been converted to full PIP surfacing, some highly used sites are in need of replacement due to significant wear. Improving the surfacing at these playgrounds will improve safety, enhance the play environment and extend the life of the assets. PIP also has the advantage of providing ADA accessibility to  areas of the playground. PIP has an average useful life of 10 years. Milwaukee County Park Playgrounds PIPs have an estimated useful life of 23 years. Parks plans to replace the rubber surfacing on each new playground halfway through its useful life. Parks has been transitioning from sand to Fibar (engineered wood fiber) in place of sand as a way to reduce but not eliminate ongoing inspection and maintenance hazards.  Parks proposes to replace a minimum of 18,000 square feet of PIP on an annual basis helps to align playground surfacing with equipment lifespans. Sites will be determined at the time of funding based on existing conditions, but assumed sites may include: Underwood Creek Parkway, Greenfield, Valley, Hales Corners, Whitnall, Wedgewood, Wilson, Scout Lake, or Clarke Square. " u="1"/>
        <s v="Milwaukee County Parks has over 35 service yard locations which house equipment, staff, and vehicles for operating and maintaining the over 15,000 acres of parkland, facilities and assets. The layouts, capacities, and efficiency of each location varies greatly according to the size of the park and the number of ancillary parks served by the service yard. According to data from VFA (facility assessment/inventory system), the average age of park service yard buildings is 62 years. Milwaukee County Parks completed a study of typical schematic layouts and service yard standards in 2024, which will be the basis of new service yard design and implementation in the future. Whitnall Golf Service Yard has a Facility Condition Index (FCI) of 0.58 (poor) and is comprised of buildings and site elements that are approximately 88 years old, and in poor condition. A project for a new service yard will include a new structure for Whitnall Golf maintenance staff as well as associated supporting structures and storage. Work will include design, construction documents, specifications, and permitting. This design effort will also include a site analysis of the potential efficiency and suitability of relocation of the yard to other available lands._x000a__x000a_Facility Condition Index:_x000a_.10 or less      =   Excellent_x000a_.11 - .20        =   Good_x000a_.21 - .40        =   Fair_x000a_.41 - .60        =   Poor_x000a_.61 or greater =   Deficient_x000a_" u="1"/>
        <s v="Milwaukee County Parks has over 35 service yard locations which house equipment, staff, and vehicles for operating and maintaining the over 15,000 acres of parkland, facilities and assets. The layouts, capacities, and efficiency of each location varies greatly according to the size of the park and the number of ancillary parks served by the service yard. According to data from VFA (facility assessment/inventory system), the average age of Park service yard buildings is 62 years, and the Facility Condition Index (FCI) score is .27 (Fair). The Washington Park Service Yard has an FCI of 0.31 and is noted in the County's VFA asset management system as being in poor condition.  This project phase provides construction funding for a new Washington Park service yard. Design funding was in included in the 2022 Adopted Capital Budget.  This project will construct a new 16,000 sq ft service building with site improvements for vehicular circulation, stormwater best practices, bulk material storage, fueling components, refuse management, and a rooftop photovoltaic system.  _x000a__x000a_Facility Condition Index:_x000a_.10 or less        =   Excellent_x000a_.11 - .20            =   Good_x000a_.21 - .40            =   Fair_x000a_.41 - .60            =   Poor_x000a_.61 or greater  =   Deficient" u="1"/>
        <s v="Fire protection systems throughout the Parks system have been found to be inadequate at Washington Park, Madison Park, Kletzsch Park, and Brown Deer Park. Issues discovered include incorrect sizing of water distribution piping and components from municipal water systems and county owned water systems.  This project rectifies known issues and plan for systemwide compliance. " u="1"/>
        <s v="Two storm inlets under the Mason Street Bridge occasionally back up and flood portions of the War Memorial and potentially the Art Museum. Record high lake levels increase this flood risk. In January 2020, the storm sewer backed up and flooded storage rooms, switch gear rooms, and more. A current Army Corps of Engineers report anticipates that lake levels remain above average for most of 2020, with the potential for levels above the existing record levels set in 2019. A large flooding event has the potential to flood the Art Museums art vault, which houses irreplaceable works of art valued at approximately $800 Million. A large flooding event could inundate the main power supply and backup generator that provide power to both the War Memorial and Art Museum. Extended power loss could result in significant damage to the Art Museum’s collection. _x000a__x000a_The 2021 Adopted Capital Budget included an appropriation of $605,880 (WO064301) for the design and construction of this projection. _x000a__x000a_However, additional funding is required in order to address unanticipated project costs.  The original consultant estimate was based on a conceptual plan, not a detail design.  During the initial assessment extent of the pumps needed and the size of the lift station was not known. During design, calculations showed that the need a lift station large enough to hold 4 pumps to handle the amount water discharge. The location of the lift station has affected pricing and this location is based on underground utilities that were unknown at the time of the assessment.  The existing foundation drawings were provided to the consultant at the beginning of design. Due to the existing conditions, the new drainage line could not go under or through the foundation with fear of compromising the structural integrity of the bridge above. The piping must run over the foundations requiring heat tracing, so the lines don’t freeze in the winter.  Additionally, when the original cost estimate was created, the County did not know that this project would be managed by a third-party and Concord’s fees were not included in the budget._x000a__x000a_The Office of the Comptroller and the Office of Strategy, Budget, and Performance are authorized to perform an administrative appropriation transfer reallocating budget authority from WO064301 to WU030101 in order to better track, monitor, and manage the overall flood mitigation project._x000a_" u="1"/>
        <s v="In accordance with Adopted Milwaukee County (County) Board Resolution File #16-229 (Resolution), the County approved a transfer of ownership of the portions of the Saarinen Building, North Tract and Underbridge to the War Memorial Center (WMC), and a transfer of the portion of the Saarinen Building to the Milwaukee Art Museum (MAM), the Kahler Building, including the East Addition, and the property commonly known as O'Donnell Park, located at 910 Michigan Street, Milwaukee, Wisconsin (the O'Donnell Property) to MAM. Pursuant to the foregoing resolution and to effectuate the transfers, the County, WMC, and MAM entered into a condominium agreement in December 2017.  The condominium agreement assigns responsibilities to each party regarding maintenance, repair, and replacement for various facility elements.  _x000a_                                                                                                                            _x000a_Starting in 2020, obsolete HVAC systems were identified as operating at a higher energy cost to operate these systems at the WMC properly.  The County established an American Rescue Plan Act (ARPA) subcommittee to review and put forward recommendations to fund various operating and capital requests from departments.  Recommendations were then presented to the County Board for approval and adoption.  The WMC submitted a request to the sub-committee to include green energy infrastructure within the building by replacing the obsolete and inefficient mechanical systems and bring them up to more efficient, current modes.  However, the ARPA project request was not ultimately recommended. It is a goal in the current 5-year strategic plan adopted by the WMC's board of trustees, with representation from the County Executive's office, to reduce the carbon footprint of the Center.  Additional goals are to find operating efficiencies to reduce the costs and keep the WMC a significant memorial, with the goal of keeping its annual operating budget solvent for future financial headwinds.  With the County operating funding support being scaled down over the next several years (and ending after 2033, pursuant to existing agreements), it is the WMC leadership's intention to maximize all savings, reduce costs, and keep the Milwaukee County War Memorial Center open to the public in direct support of the organization's stated mission:  Honor The Dead - Serve The Living.  HVAC is the second highest cost to operate the WMC only after personnel costs.  Updating these HVAC mechanical systems will help to reduce the Center's carbon footprint, help support operational solvency, and keep the memorial open for the community to support.                                                                         _x000a_                                                                                                                                                                                                                   Pursuant to the condominium agreement, the County is responsible for covering the (REPLACEMENT) costs under exhibit F (item #9 - Mechanical equipment in Penthouse).  This is specific to (replacement) mechanical equipment housed/located in the penthouse area as defined and identified in the CSA._x000a__x000a_" u="1"/>
        <s v="This War Memorial Small Freight Elevator (Jaws) elevator was installed in 1962 and is well beyond its useful life. This elevator is a safety hazard because of the clamshell type of door closing system controls. Just before the door closes, a bell rings and if riders are not out of the way they may get struck on the head. The elevator is very unreliable because of its age. It is the only freight elevator that stops on the mezzanine level where the Information Systems and Library Archive Study area is located. It is crucial for moving archive materials and IT equipment. _x000a__x000a_Under the 2013 Development agreement between the Art Museum and Milwaukee County, this elevator and six others were to be modernized as part of the agreement and was part of the original RFP. After the bids were received, it was determined that the project was over budget and the small Freight elevator was eliminated from the project and to be completed in a later budget cycle.                                                                                                                            _x000a__x000a_Milwaukee County is responsible to rebuild and/or refurbish hydraulic elevators, including the small freight elevator, under section 8.1 of the development agreement._x000a_" u="1"/>
        <s v="The Primates of the World building is not air conditioned.  In order to circulate air in the warmer months, keeper access doors to indoor holding areas are propped open overnight to allow air flow.  This allows non-animal staff working in the buildings overnight to have access to animal areas.  This increases safety risk to animals and non-animal staff._x000a__x000a_Zoo staff anticipates the need for air conditioning in this space will worsen if more extreme heat events occur. Current mitigation efforts (propping of access doors and running exhaust fans overnight) will happen more frequently, exacerbating an already bad situation. Adding an A/C unit to this space will support Zoo functions and better animal care while reducing the effects of extreme heat and aire quality events on animals, staff and Zoo guests.  Adding A/C would be an additional layer of protection for these species, some of which are endangered or critically endangered globally and many of which are susceptible to the same respiratory issues humans are." u="1"/>
        <s v="The current boiler unit in the Flamingo Cafe is past life expectancy.  The boiler is 24 years old with a useful life of 20 years. Servicing the unit has become cost-prohibitive.  The downtime exceeds the runtime causing the area to get cold leading to the possibility of frozen pipes.  This is a revenue-generating area and per the contract with SSA, the Zoo is responsible for building mechanics." u="1"/>
        <s v="This project is to replace underground voltage feeders that do not pass testing.  Two underground feeders that did not pass testing have previously been replaced and supply roughly half of the Zoo.  The current feeders in the ground are original from 1958 and they need to be replaced due to failure (insulation is going bad and wires are shorting out). The preferred method of reinstallation includes directional boring.  The Zoo maintains back-up diesel generators using the cables that require replacement, so if a power outage occurs, there is a risk of a complete power outage, which would lead to massive animal loss.  Depending on the severity of the outage, it may impact the Zoo's ability to generate revenue." u="1"/>
        <s v="This project is to move the on-premise deployment of OnBase to the cloud or software as a service (SaaS).  This would allow the County decommission 12 to 14 servers and will decrease server and database related costs associated with maintaining the environment and associated IMSD staff time.  The cost savings from deprecating the servers will be about $72,000 annually._x000a__x000a_This project will reduce the resources need to maintain the software by making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OnBase solutions as they are available and keep the software platform current to ensure IT security." u="1"/>
        <s v="With continued hybrid work environments and cross-County work (e.g., coordination amongst departments operating at different County locations), departments have requested IMSD work to expand conference room capabilities to include improved voice, video, and digital displays.  This project is to upgrade 24 conference rooms across the County to provide these capabilities." u="1"/>
        <s v="This project addresses the immediate and significant need of short-term rehabilitation of a number of County Trynk Highways (CTHs) to provide limited preservation until additional Federal or State funding becomes available to complete a longer term significant improvement project. The continued pactching/spot maintenance activities performed by the Highway Maintenance Department on these CTHs are not sufficient to safely maintain these roadways.  The Short Term CTH Rehabilitation Project(s) under this program span the gap between routine maintenance and improvement projects and are not intended to upgrade or improve the CTH long term. Since these project(s) are short-term, this will allow time to obtain potential grant funding with County matching funds for improvemnt projects and most importantly keep roadways safe. These projects are short term improvements to extend the life of the pavement between 3-7 years until grant funding is available.  _x000a__x000a_This project will address roadway sections (see project SCOPE area below for detail) that have a pavement rating of 2 and will be repaired and/or undergo milling and overaly work." u="1"/>
        <s v="The sub-project addresses the need to meet the future transportation and safety provisions together with improving the deficiencies of the existing roadway system such as deteriorated pavement, inadequate drainage system, and insufficient access for both bicyclist and pedestrians. The Wisconsin Department of Transportation (WISDOT) under the Surface Transportation Program (STP) approved Federal funding for a total estimated cost of $8,400,000 where 80% ($6,680,000) is the Federal share and 20% ($1,670,000) is the Milwaukee County share.  The executed agreement between WISDOT and Milwaukee County is pending and anticipated in 2023. " u="1"/>
        <s v="In 2022, Milwaukee County (County) and the MCPA established a second amendments to the exsiting  Lease Agreement (Agreement) pursuant to adopted County Board File #22-850.  Under the revised Agreement, the MCPA provides project management and the Department of Administrative Services-Facilities Management Division provides review/approval of schematic plans and/or mechanical drawings, verify work completed associated with payment applications, and confirm work has been substantially completed. The work included in the second amendment (as provided by MCPS staff and consultants) established the price value for replacing the buildings electrical service with assistance from a general contractor associated with establishing pricing and schedules from an MCPA campus master plan generated in 2018. The plan included upgrading and replacing the electrical service, which also included a narrative and preliminary plan._x000a__x000a_As part of the 2023 Adopted Capital Budget, $762,181 was appropriated to address the related electrical issues pursuant to the agreement and MCPA engaged the services of an electical engingeer(s), a general contractor, and an electrical sub-contractor. During the initial part of the engineering process, it was determined there were extensive lead times on electrical equipment with the longest at fifty-four (54) weeks. The team continued to work towards completing the engineering portion of the project. This included building walk throughs with the core team, as well as a City of Milwaukee Electrical Inspector and WE Energies. The walk throughs pointed out the need to adjust the engineering, not only for the electrical portion of the project, but also for infrastructure to support the buildings power upgrades. This project will address the following changes:  XXXXXXXXXXXXXXXXXXXXXXXXXXXXXXXXX_x000a__x000a_" u="1"/>
        <s v="The Kosciuszko Community Center is a two-floor, 58,000 square foot building built in 1981 located at 2201 S. 7th Street in Milwaukee. The Center houses a fitness center/weight room, boxing ring, gym and community programming provided by third party partners. Mounting deferred maintenance has impacted the performance and condition of the building, and the functionality of the interior spaces has not been flexible for changing community preferences and space needs. This project addresses the leaking roof and skylights, thereby extending the useful life of the building overall. The project will also include modifications to any impacted rooftop units as incidental to roofing work." u="1"/>
        <s v="Park walkways and paths are some of the most popular recreational assets in parks. They allow for both passive and active recreation, as well as provide important connections in the transportation grid for the area. Many of the pavement segments within the park system are in disrepair, causing a hazard to bikers and pedestrians who use these facilities year-round. Parks requests design and reconstruction of some of the poorest segments in the system by pavement rating. The highest priority park walkways (e.g., those in poorest condition) have a pavement rating of 40/100 or less. These include such walkways as the following: Kinnickinnic River Parkway - KKP05, KKP06, KKP07, KKS01; Baran Park - BAR03, BAR04. " u="1"/>
        <s v="The 2016 adopted capital budget included project WP290 in the amount of $847,500 for planning and design work on the Kinnickinnic River Parkway. WP290 included funding for seven segments spanning from 29th street through 76th street. Projects WP290001-KK Parkway 68th to Cleveland and WP29002-KK Parkway 76th to 68th were completed in 2017. The other sections were delayed due to concerns that these sections were adjacent to planned work by MMSD to remove concrete channel in the Kinnickinnic River. In 2019, a fund transfer lapsed the remaining funding for all projects and re-established projects that were not in the vicinity or near term plans for channel removal. Project WP071301-KK Parkway 43rd to 51st and WP071401-KK Jackson Park Drive -Design were the remaining projects as of November 2019. WP071301-KK Parkway 43rd- 51st was awarded construction funding in the 2023 adopted capital budget and construction commenced in spring 2024. Milwaukee County Parks conducted community engagement on project WP071401-KK Jackson Park Drive in the fall of 2022 through the fall of 2023. Milwaukee County Parks presented four options for the redesign of Jackson Park Drive ranging from replacement in-kind through conversion of the road to trail of differing lengths. Ultimately, in alignment with departmental and county goals Alternative B was chosen by the department as the preferred design. Milwaukee County Parks is requesting construction funding for Alternative B which includes in-kind replacement of 400’ of City of Milwaukee-owned street on the west and the conversion of Jackson Park Drive into ten-foot trail between approximately the 5600 block and 51st street, with a reconstruction of the road with reduced capacity from 51st to Cleveland at 47th street. " u="1"/>
        <s v="The Milwaukee County Zoo (Zoo) currently has four to five watermain breaks per year.  The estimated costs of repairing those breaks are $20K-$50K per break ($80-$120k annually).  Recent watermain break repairs include one by the Seal habitat in 2023 costing $41K, which was 22 feet below the pavement surface and incurred additional costs to repair pavement. More recently the Zoo had an Aviary watermain break in March of 2024, 12 feet below the pavement which will cost approximately $40k (invoice has not yet been received).  We experienced an additional watermain break in May 2024 that impacted the Zoo with $30,850 in estimated repairs (plumbing and asphalt), and additional losses estimated at $5,900 (water and revenue), for total damages estimated at $36,750.  Water main breaks and associated shutoffs make it difficult for staff to provide water to the animals and service their habitats. A break affecting the Zoo's Aquatic &amp; Reptile Center could cause a significant mortality incident if water levels drop too low. Leaks and repairs make areas of the Zoo inaccessible to guests and limit animal viewing.  Beyond the repair costs, breaks sometimes go years before detection, costing the Zoo thousands of dollars for unused water and undermining Zoo paths, buildings and habitats, requiring further repairs. Zoo staff estimates one break on Badger Hill wasted 100K gallons of water between detection and repair, and the repair costs totaled $50K.  Watermain breaks at Badger Hill occur once or twice a year. As costs for municipal water and sewerage go up, the operational costs of undetected leaks will also go up, affecting the Zoo’s budget annually. In May of 2023, the cost of City of Milwaukee water went up 30% and is projected to increase 30% again in 2025.  Current models of climate change impacts project higher-than historical severe weather increasing threats of flooding, and higher temperatures, increasing demands on drinking water supply and stress on treatment facilities. Leaks wasting hundreds of thousands of gallons of water will worsen those projected impacts and increase GHG emissions and stress on equipment by running pumps to move water that is eventually lost through leaks.  " u="1"/>
        <s v="The Milwaukee County Zoo's (Zoo) former sea lion education and show pool area is beyond useful life and no longer in use. The pool was formerly used in connection with a service contract which is now terminated.  The pool and surrounding areas did not meet the required standards, and the entire site, including the pool required significant repairs. _x000a__x000a_This project demolishes the area, fills in the pool, upgrades perimeter fencing to a privacy fencing structure and adds new concrete or gravel in locations where existing structures were demolished (as the anticipated least expensive and viable option). There will be no replacement of existing concrete/asphalt and no removal of existing green spaces.  Leaving the pool area as is poses significant risks such as: water retention, public risk for an open space (20’ deep pool), and the pool also poses a risk of being a breeding ground for mosquitos or harmful insects (diseases spreading to the animal population, guests, and staff). Stormwater management may be needed, and the project will include a required a pre-demolition inspection for asbestos, lead bearing paint and other regulated materials. " u="1"/>
        <s v="The existing international arrivals facility at MKE is a 23,000 square foot, one level stand-alone structure constructed in 1975.  The existing Federal Inspection Services (FIS) facility has a processing capacity of approximately 140 passengers per hour and does not meet current design standards of the United States Department of Homeland Security.  The existing facility has one passenger loading bridge that is past its useful life.  The facility is detached from the terminal and the parking structure, requiring passengers to walk to these facilities, often in inclement weather.  A feasibility study was conducted to assess the current and future needs of the facility in 2017, and offered recommendations for the initial and ultimate capacity.  The building will be constructed in the current location of Concourse E, and will have two gates that will serve both domestic and international arrivals/departures.  The new building will contain an FIS facility that meets the current design standards of the Department of Homeland Security, and will have a peak passenger processing throughput of 400 passengers per hour." u="1"/>
        <s v="This project addresses the needs for removal of Runway 1R/19L and associated utilities / signage at MKE.  The need for this project is two fold.  First, the pavement condition indexes on this pavement, as defined by surveys completed in 2023, are well below maintenance levels and indicate the need for extensive rehabilitations.  Indexes in this range indicate a liklihood of accellerating deterioration and safety concerns from pavement spalls/debris.   Second, the airport's master plan and layout plan (map) show this runway is not in compliance with current airfield design standards and is no longer needed.  As the pavements are beyond useful life and are no longer needed, removal is recommended." u="1"/>
        <s v="This project is needed to renew the ticketing area at MKE.  This area was constructed in 1985 and has not had a full rehabilitation. In 2015, a preliminary architectural survey of the ticketing area space was conducted for the purpose of developing interior floor and exiting concepts that would make the space more attractive, brighter and replace the carpeting with hard surface flooring. Due to the high volume of pedestrian traffic in this area, the wall and floor finishes in all five entryways have become worn and damaged. The flow of pedestrian traffic in the entryway vestibules is separated by a solid wall, limiting the width of each respective doorway opening. The carpeted areas have become difficult to clean and maintain particularly in the main traffic flow areas. The purpose of this sub-project is to replace the interior finishes, lighting and entryways to make the space more appealing and less costly to maintain." u="1"/>
        <s v="This project is for the design and construction of the replacement of two exhaust / make up air units at the MWC Maintenance Garage. This equipment has reached the end of its useful life. " u="1"/>
        <s v="This project is for the obstruction removals at Timmerman Airport (MWC).  The airport completed a study identifying current obstructions and this work includes the removal of those objects.  These obstructions must be removed to be within compliance of FAA requirements for approach and departure surfaces.  " u="1"/>
        <s v="This project addresses the needs for rehabilitation of the existing Rental Car Lobby and Bathroom areas of the parking structure at MKE.  These areas have not been renewed in over 20 years.  The surfaces and fixtures in this high traffic area are past their useful life and need updating to ensure continued function.  A comprehensive consultant study of the parking structure completed in 2021 identified these areas as needing a full renewal.  The funding source is the Customer Facility Charge reservce." u="1"/>
        <s v="This project addresses the needs for reconfiguration of the northern portion of the airfield at MKE including the removal of Runway 13-31 and Taxiways U &amp; G and associated utilities and signage.  The need for this project is twofold.  First, the pavement condition indexes in these areas, as defined by surveys completed in 2023, are well below maintenance levels and indicate the need for extensive rehabilitations.  Indexes in this range indicate a likelihood of accelerating deterioration and safety concerns from pavement spalls/debris.   Second, the FAA has deemed these pavements as non-compliant with the current airfield design standards and are no longer needs; due to the the pavement being at the end of it's useful life and the FAA approval of the master plan and airport layout plan which shows these pavement areas as being removed, the Airport will be removing these pavements.  The funding source is a combination of Federal, State and Passenger Facility Charge PAYGO." u="1"/>
        <s v="This project is the next phase in a multi-year project needed to replace passenger loading bridges at MKE.  This phase includes the replacement of bridges at passenger gates C9, C12, C15, and C25.   Passenger loading bridges are a critical piece of the infrastructure of the airport and this program is slated to replace bridges as they exceed their useful life and become prone to excessive maintenance and breakdowns.  The funding source is airline rate backed revenue bonds." u="1"/>
        <s v="This project is for the rehabilitation of Saver Lot A at Milwaukee Mitchell International Airport (MKE).  The pavement in this parking lot is past its useful life and has not been rehabbed in over 20 years.  There are numerous areas of failed pavement (alligator cracking), and repair patching is no longer able to sustain this pavement.  In the last year, there have been numerous conduit failures below the pavement as well.    The funding souce is airline rate backed revenue bonds." u="1"/>
        <s v="This project addresses the needs for replacement, upgrade, and modernization of the data center virtual infrastructure with the current supported generation storage and services.  This project will replace existing server virtualization technologies that are past the end of useful life.  The current equipment is at risk of losing support from the manufacturer and the airport needs to have this replaced prior to that time.  The continued functionality of this infrastructure is critical as it supports all airport servers and related IT services.  The funding source is the Airport Development Fund Reserve. _x0009_" u="1"/>
        <s v="This project addresses the need for replacement, upgrade, and modernization of the paging systems with current generation technology.  This project will replace existing systems that are past the end of useful life.  The current equipment is at risk of losing support from the manufacturer and the airport needs to have this replaced prior to that time.  The continued functionality of this infrastructure is critical as it provides communication and public announcement capabilities throughout the airport and planned expansions.   The funding source is the Airport Development Fund Reserve. _x0009_" u="1"/>
        <s v="This project is needed for replacement of equipment for the Aircraft Rescue and Fire Fighting (ARFF) team at MKE.  The equipment is required by Federal Aviation Administration (FAA) Advisory Circular.  The current equipment being replaced is at the end of its useful life.  The airport will be replacing 2 trucks (Rescue 717 and 718.) These vehicles will be built using the Federal Aviation (FAA) Circular and in compliance with National Fire Protection Agency (NFPA) 414.  The funding source is Passenger Facility Charge PAYGO." u="1"/>
        <s v="This project is needed for replacement of equipment to comply with allowable snow removal equipment for the airport as calculated using the Federal Aviation Administration (FAA) Advisory Circular, and as reflected in the Airport's current snow and ice control plan (SCP).  The current equipment is at the end of its useful life.  The airport will be replacing one (1) rotary plow.  The funding source is Passenger Facility Charge PAYGO." u="1"/>
        <s v="This project is for the replacement of required snow removal equipment that is used at Milwaukee Mitchell International Airport on non-airfield pavements.  This project will replace equipment that is past its useful life.  The funding source is the Airport Development Fund Reserve." u="1"/>
        <s v="The purpose of this project is to continue the capital project (phase 2 - the final phase) for the renewal effort of existing expansion joints in the Parking Garage at MKE.  A comprehensive study of the parking garage was conducted in 2021.  That study found moisture present within the post-tension tendons sheathes and higher than average chlorides in the concrete resulting in an accelerated deterioration of the structure.  The expansion joints are critical to keeping water and chlorides from reaching the anchorages of the tendons.  The study placed expansion joint replacement as a high priority to maintain structure health and extend useful life.  The funding source is a combination of the Capital Improvement Reserve Accounts and Customer Facility Charge Reserve." u="1"/>
        <s v="This project addresses the needs for rehabilitation and addition of new traffic bearing membranes and sealants in various locations within the parking structure at MKE. The parking garage is critical to the operations of the airport.  A comprehensive study was done in 2021 that identified the need for waterproofing efforts to extend the lifespan of the structure.  The testing within the study noted areas of high chloride levels within the concrete, and other signs of water migration such as efflorescence.  The funding source is a combination of the Airport Development Fund - Depreciated Reserve, Customer Facility Charge Reserve, and the Capital Improvement Reserve Account." u="1"/>
        <s v="This project is needed to replace the roofing, insulation, and air handling units at the south maintenance facility at Milwaukee Mitchell International Airport (MKE).  The current roof and insulation is original to the building and is past its useful life.  The current roof leaks in numerous areas and these leaks are causing damage to the structure and to the equipment within the facility.  " u="1"/>
        <s v="This project is for the design of the rehabilitation of the pedestrian corridor in the parking garage at Milwaukee Mitchell International Airport (MKE).  The pedestrian corridor connects the terminal access skywalk to the back of the parking garage connecting two elevator lobbies and all three building phases of the garage.  The existing finishes / equipment in the corridor are over 20 years old and are past their useful life.  The moving walkways within the space breaks down frequently resulting in numerous repair costs and complaints from the public.  The funding is provided by the Airport Development Fund Reserve. " u="1"/>
        <s v="Construction funds of $22,209,691 are requested to renovate the rhino habitat as the final phase of Adventure Africa.  The project includes enclosing the space between Pachyderm East and West to create an indoor exhibit for rhinos, hippos and hoofstock animals.  The project also includes renovating the current rhino and the old elephant yards, and the warthog habitat.  _x000a_The original 2013 Master Plan estimated the construction cost at $8M and the estimate was updated to $10M when the design funds were approved in 2020.  The Zoological Society of Milwaukee (ZSM) committed to funding 50% of the cost or up to $5M.  The construction costs have risen to $22.2M based on the recent schematic design and cost from the CMAR.  The ZSM has raised $27M for the three phases of Adventure Africa with $6M for the rhino renovation.  The Zoo is requesting $16,209,691 from the County.  The Zoo is estimating a cost savings from the Adventure Africa Elephants LLS capital project of $3,541,058, of which 50% or $1,770,529 is the Society’s.  These Society funds were raised for and are restricted to Adventure Africa and can be applied to the Adventure Africa Rhino capital project.  With the $3.5M estimated from the LLS project, the total cost to the County for the Rhino renovation is $12,668,633._x000a_The current area is from a 1950s habitat that gets farther and farther away from best practices over time, and it doesn’t align with research-supported best practices for habitat design, identified to support the best animal welfare. Our target is a habitat that better supports the needs of the rhinos and allows our care staff to deliver excellent care, as well as supporting our participation in scientific research into questions about rhino nutrition, health and reproduction in human care. Those studies inform wildlife conservation and ex situ projects. And finally, updated facilities will better support SSP goals for successful reproduction of rhinos in human care, and will likely be needed to continue to house rhinos at the Milwaukee County Zoo, if and when standards do evolve beyond our current facility." u="1"/>
        <s v="The Charles Allis Mansion is a historical structure that houses Charles's world class art collection. The historic wooden window sashes, storm windows, and window sills and frames have deteriorated to the point of requiring repair and/or replacement. Many parts are devoid of paint allowing further deterioration. These elements are important to the historical integrity of the building.  Many storm windows were replaced by aluminum storms and screens.  Due to the rotting and unstable wood of the window frames, the aluminum storm windows are now falling off of the house, particulary during periods of intense wind.  To date, 11 have fallen from their frames.  This has left the effected windows additionally vurnerable to decay and rot from the elements, but more importantly presents a safety hazard to anyone within the trajectory of the fallen storm window.  In addition, there are two sets of doors to the great hall in need of replacement due excessive warping, broken seals on thermal panes and broken locking mechanisims.  These doors stick to their frames and present a safety hazard in the event the Great Hall, as an event space with a 120 person capacity, would need to be quickly evacuated." u="1"/>
        <s v="The Villa Terrace has water and flooding issues in the basement at mutliple levels of the basement. This flooding is due to the north side of the building's alleyway. At this time, the sewer is no longer the lowest point of the alleyway. Water floods the alley and enters the Villa Terrace basement through windows, a stairwell in the alleyway (which is the lowest point) and through the Mercury courtyard in the interior of the building. The Mercury courtyard exists inside of the Villa's walls.  The corners of the courtyard have been disrupted with sinkholes centered around drainage that exists in the courtyard. The Courtyard is a historic and protected space, the mosaic paths will need to be mudjacked, to prevent the sinkholes, as well as the draining sewers repaired and the area regrded. The alleyway needs to be regraded, to ensure the sewer is the lowest point. The gutter spout off the north neighbors needs to be rerouted, and the windows on the north side of the alleyway restored and resealed. " u="1"/>
        <s v="The Charles Allis Art Museum (Museum) facade is in need of repair/restoration to mitigate the current and/or worsening water damage to the facility.  The Museum has shifted masonry and brick work on the (sandstone) gables; chimney, courtyard wall(s), and adjacent roof and flashing repairs are needed as well. A full restoration of the historic nature of the Museum is recommended. Water is leaking into the house museum and causing cosmetic damage, in flaking, molding and bubbling plaster. The shifting brickwork has destabilized the gables of the Museum, most visible on the south facing gables of the chauffers apartment. This shifted masonry causes a risk of house envelope failure, mostly the shifted masorny is a risk to passers by of falling walls, bullwarks, and damaging the collection and historic nature of the interiors of the Museum. All changes and exterior matintence needs to be approved by the Wisconsin Historic Commissison.  The 2020 Adopted Capital Improvement Budget included an appropriation of $192,338 for planning and design to complete the remaining major facade elements.  A related but seperate project (WU050101) was included in the 2023 Adopted Capital Improvement Budget that provided $150,000 for temporary make-safe repairs.  However, additional funding may be required to complete the make-safe repairs." u="1"/>
        <s v="The current locking system at the CRC is a combination of manual (keyed) locks and electronic locks.  In some areas the CRC has an electronic key card system that registers who opened the door, but in other areas of the facility brass keys are utilized. Given the frequent use of manual keys and locks, the possibility of a physical key being lost/broken, or the lock malfunctioning exists. If a key or set of keys were to be lost, the facility would be locked down, and the entire facility would be searched until the keys were located. This would result in a significant disruption to normal facility operations and result in a significant amount of overtime wages for facility staff. If a key card was lost or damaged, the CRC would deactivate the compromised card and issue a replacement. The CRC is requesting a phased approach as a solution.  For Phase 1 the CRC is requesting a security analysis on all security points to determine the best approach and cost of upgrading the security system.  Also in phase 1 IMSD has determined that current card readers are outdated and system can be breached so the CRC is requesting to install and program 190 new HID SIGNO20 card readers throughout the facility.  This project may need additional card readers in future phases but IMSD has determine that these readers should be replaced as soon as possible." u="1"/>
        <s v="The Lotter Building roof (27,574 sq ft) is orginial to the construstion of the building which was built in 1990.  The life expectancy of the roof is approximately 20 years.  The current age of the roof is 34 years, and is approximately 14 years beyond its uselife. The roof has multiple leaks in several sections affecting the entire building, and is starting to show its age.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the roofing surface.  The Lotter Building provide critical services to the CRC such as 4 Housing Units which can house up to 240 indivuals , the Graphic Shop, and the Alternative Care Facility (one of only two emergency Covid hosipals in Wisconsin.  There have been a growing number of leaking incidents within the past 5 years, which has caused delays in the Graphics shop due to having to move equipment away from their power sources.  Currently the housing units are not being used but become necessary if the CRC's population increases.  Continued leaking issues are likely to cause similar problems and additional delays until the roof can be replaced and will negatively affect the CRC ability to effectively carry out this core function." u="1"/>
        <s v="The Surges Building roof (37,461 sq ft) is orginial to the construstion of the building which was built in 1988.  The life expectancy of the roof is approximately 20 years.  The current age of the roof is 36 years, and is approximately 16 years beyond its uselife. The roof has multiple leaks in several sections affecting the entire building. The leaking has caused minor to moderate damage to interior walls and ceiling tiles.  There have been several temporary repairs over the past 5 years, however, maintenance staff&quot;,&quot; has recommended roof replacement versus temporary repairs due to the significantly deteriorated condition of the roofing surface._x000a__x000a_The Surges Building provide critical services to the CRC such as Laundry, a training area, records retention area, and the Family Engagement Center.  There have been a growing number of leaking incidents within the past 5 years, which has caused the records room to flood, as well as issues with the laundry equipment.  Continued leaking issues are likely to cause similar problems and additional delays until the roof can be replaced and will negatively affect the CRC ability to effectively carry out this core function." u="1"/>
        <s v="Employee parking lot (101,000 Sq ft) on west side of the CRC was built in 1997 and have a useful life of 25 years.  This parking lot has reached its useful life and now needs replacement.  The parking lot is showing signs of wear and tear and the surface is uneven and filled with potholes that are getting larger and more difficult to patch. There are an increasing number of cracks that are becoming more difficult to seal. It is becoming critical that this lot be replaced as maintenance is becoming less cost effective.  " u="1"/>
        <s v="Renovate one of the evidence/file storage rooms, SB 223, into a central evidence repository for the Clerk of Circuit Court’s Criminal Division. Today, the Criminal Division divides evidence and case files between four separate rooms in the Safety Building, several of which are highly susceptible to flooding or fire damage. In recent history, there have been considerable flooding issues in some of our older evidence rooms, including  in the last few months. The key costs would include: upgrades to the fire suppression system to mitigate against fire damage; grating the windows (facing the inner courtyard) to ensure the security of evidence maintained in the room; fixing other windows that are cracked or otherwise damaged; and the insertion of secure lockers for firearms. " u="1"/>
        <s v="Old carpet throughout the courtrooms and administrative areas at Vel Phillips are worn and beyond their useful life. The specific areas include the eight courts and the court administrative offices, which includes all the judge’s chambers and the admin staff offices and cubical areas. The carpet in these areas is 27 years old, has significant wear and tear, stains, and outdated styles, which negatively impacts employees, tenants and visitors alike. In areas, the carpet has become matted, faded, and has lost its original texture and appearance. Although the carpets have been vacuumed regularly, there has been accumulated dirt, dust, and allergens, making it difficult to clean and maintain a healthy indoor environment. Spot replacements are difficult to match, given the age of the carpet.  Therefore, full replacement is recommended." u="1"/>
        <s v="The number of staff at the Milwaukee County Clerk's Office has grown to the point that we no longer have adequate workspace for all employees. The Clerk's Office has a very large storage room located within its offices in Room 105 that can be converted to additional workspace with work stations. Due to an increase of digital storage our need for physical unsecured storage is decreasing and our need for staff workstations is increasing. Therefore, it would be an optimal solution to convert this large storage space into workstations. In a cursory review of this effort, we have concluded that it is feasible to do this work in accordance with applicable rules and regulations. " u="1"/>
        <s v="The current CJF determine area sink and toilet flushing system, which provides for full controls and monitoring to flushing toilets simultaneously (common in correctional facilities), is failing.  Deliberate multiple flushes by inmates causes flooding within the CJF and allows foreign objects to be flushed into the sewage system. Milwaukee County received notice from the Milwaukee Metropolitan Sewerage District (MMSD) that foreign objects being flushed into the sewage system violates Section 11.202(3) of the MMSD Rules.  Efforts are being made in 2023 to ensure the system remains operable.  To address this failing system, a new system needs to replace the failing system.  This new system will provide remote flushing capabilities, schedule usage, and control all of the parameters for a single cell, multiple cells, or even the entire facility." u="1"/>
        <s v="The County Courthouse Cafe was was last renovated 20+ years ago (estimated).  The finishes have deteriorated and the kitchen equipment is beyond its useful life.  Some equipment has been permanently removed during the last five years and the café is not an inviting space to employees, tenants or visitors.  In addition, the cafe space is not properly equipped with necessary ADA compliance features (such as stairs to different areas of the dining area and no ramp).  _x000a_" u="1"/>
        <s v="The skywalk, leading from Community Justice Facility to the Safety Building, has experienced leakage and corrison over the years. The skywalk was constructed approximately 30 years ago.  This walk-way is traversed by tenants and visitors daily.  This project will consist of a full physical assessment of the skywalk and a recommended scope of work for full rehabilitation.  Milwaukee County is performing an updated assessment in 2023 to determine the extent of current conditions." u="1"/>
        <s v="*EXAMPLE:  The County Courthouse roof was last replaced in 1993.  The life expectancy of the roof is approximately 20 years.  The current age of the roof is 30 years, and is approximately 10 years beyond its uselife.  Based on a 2022 facility inspection, the roof has multiple leaks in several sections affecting the top floors of the Courts area.  The leaking has caused minor to moderate damage to interior walls and ceiling tiles.  There have been several temporary repairs over the past 5 years, however, maintenance staff has recommended roof replacement versus temporary repairs due to the significantly deteriorated condition of approximately 90% of the roofing surface.  _x000a__x000a_The County Courts area (affected by the water leakage) provide critical family court services to the public (a core Courts service/function).  There have been approximately 10 (water leaking) incidents within the past 5 years that have caused services to be temporary delayed and rescheduled until repairs can be made.  Continued leaking issues are likely to cause similar problems and additional delays until the roof can be replaced and will negatively affect the Courts ability to effectively carry out this core service/function." u="1"/>
        <s v="Today, Milwaukee County expends significantly on steam to heat the Milwaukee County Courthouse Complex during heating months, which has increased signficantly recently based on local steam entity rate increases.  Currently there are approximately 2,000 steam traps, which serve the heating system that are at the end of life and need replacement. Many of these devices have exceeded useful lifecycle.  Once lifecycles are exceeded, leakage occurs, sometimes signficant, causing steam and costs to be wasted.  This waste can be controlled and eliminated.  Risks of not replacing steam traps include: Steam traps can become less efficient, which can lead to energy waste and increased operating costs, rates experienced for CH Complex steam (by local, district steam provider) have risen the last coupley years, contributing to steam cost increases (steam trap replacements can help minimize steam rate increases), high temperatures and corrosive chemicals over time cause corrosion and damage to the trap, and older steam traps may no longer meet current safety and environmental regulations, or they may be incompatible with modern heating and steam systems." u="1"/>
        <s v="Many Milwaukee County administrative offices are currently located in leased space at 633 W. Wisconsin Avenue and the Historic Courthouse. In an effort to reduce underutilized administrative space and associated lease costs, the County is currently studying options to modernize administrative spaces. The scope of this capital project includes detailed planning, design and construction of workspaces to modernize workspaces to accommodate teleworking and in-office collaboration." u="1"/>
        <s v="Reconfiguration and remodel of the Family Court Commission space on the seventh floor of the Historic Courthouse. Scope includes enlarging commissioner hearing rooms and waiting space, to provide for safer and more user friendly for users of the space. Initial project funding was provided through an ARPA request, and only covers a portion of the project." u="1"/>
        <s v="Milwaukee County's technology equipment (e.g., laptops, desktops, printers, tablets, network devices, AV equipment, etc.) has end of life / end of support dates from vendors.  In order to maintain good operations, vendor support, and a secure environment, these pieces of equipment need regular lifecycle / replacement._x000a__x000a_DAS-IMSD is responsible for managing the County's IT infrastructure for various departments, computers, printers, switches, routers, access points, and other hardware components. DAS-IMSD faces major challenges in managing the lifecycle of the County's aging IT components._x000a__x000a_Funding IT lifecycle management resolves several problems, including:_x000a__x000a_1. Addressing increasing maintenance costs: Without proper lifecycle management, DAS-IMSD may continue to maintain old hardware components that have exceeded their useful life. This leads to increased maintenance costs and reduced efficiency._x000a__x000a_2. Addressing security risks: Outdated hardware components may lack critical security features or may not receive security updates, leaving them vulnerable to cyber attacks. This can lead to data breaches and other security incidents._x000a__x000a_3. Addressing environmental impacts: Improper disposal of hardware components can have a significant environmental impact. Without a proper lifecycle management program, the County may dispose of hardware components in ways that are harmful to the environment._x000a__x000a_To address these challenges, DAS-IMSD is requesting funding for an annual comprehensive lifecycle management program to ensure hardware is acquired, maintained, and disposed of in a structured manner, taking into account factors such as performance, security, and environmental impact._x000a_" u="1"/>
        <s v="Adopted County Board Resolution #22-895 requested a report on updating restrooms in Milwaukee County facilities to provide for inclusivity. This capital project will use the findings of that report as the basis to provide for upgrades to restrooms. Upgrades could range from signage improvements to remodeling of restrooms. This capital project includes analysis, design and construction." u="1"/>
        <s v="Construction of the new Coggs building, to provide for an appropriate administrative space for the Department of Health and Human Services, is scheduled to begin in 2023 and be completed in 2025. Additional funding is required to provide for items not previously anticipated or not fully developed at the time of the initial request." u="1"/>
        <s v="In August 2004, the County received a Notice of Violation/Notice of Claim from the WDNR stating that they believed Milwaukee County to be in violation of the general permit for “Bypasses or Overflows from Sewage Collection Systems (WI-0047341-03).  In January 2005 ,the County (as one of 28 defendants) received the proposed stipulated settlement from the State Attorney General’s office requiring specific actions from the defendants.  As a member of the MMSD-Technical Advisory Team (TAT), the County worked with representatives from the other communities to create a stipulated settlement agreement (agreement) that was issued in 2006.  The agreement directed municipalities to improve the condition of their sanitary sewer facilities in order to minimize the inflow and infiltration of clear water into the sanitary sewer system. A reduction of clear water in the system reduces the amount of sewage that needs to be treated and reduces the possibility of sewer backups and overflows.  _x000a__x000a_The agreement requires continued evaluation/inspection of the sanitary sewer system every 5 years. An inspection of approximately 20% of the County sanitary sewer system is undertaken on an annual basis. _x000a__x000a_**Even after the condition of the County's sanitary sewer facilities had been elevated to an acceptable condition, the stipulated agreement with the DOJ requires continued evaluation/inspection of the sanitary sewer system every 5 years.  An inspection of approximately 20% of the County sanitary sewer system is undertaken on an annual basis.  This includes inspection of manholes, lift stations and televising sanitary sewer pipes, which may identify additional sanitary system pipe rehabilitation needs.   Deficiencies in the sanitary sewer system are required to be corrected within 18 months from when they are identified." u="1"/>
        <s v="The  Mitchell Park sanitary lift station located at Mitchell Park was installed in the 1950s, was upgraded in 1996, and has reached the end of its servicable life.  The Department of Parks, Recreation and Culture has identified the lift station as needing replacement. The lift station should be replaced prior to failure to avoid a discontinuation of sanitary services and the closure of facilities.  The replacement of the lift station includes the replacement of the force main. " u="1"/>
        <s v="The Oak Creek Skate sanitary lift station located in the pavillion at the Mill Pond in the Oak Creek Parkway was installed in 1934, and has reached the end of its servicable life.  The Department of Parks, Recreation and Culture has identified the lift station as needing replacement. The lift station should be replaced prior to failure to avoid a discontinuation of sanitary services and the closure of facilities.  The replacement of the lift station includes the replacement of the force main." u="1"/>
        <s v="The (CJF) roof is original to the 1992 construction. As per a 2012 A&amp;E estimate, the roof has multiple leaks in several _x000a_areas and since then there has been periodic repairs to limit interior damage, but the roof requires replacement versus _x000a_temporary repairs. The life expectancy of the roof is 15-20 years. With the facility being 23 years old, it is beyond _x000a_useful life and requires replacement.   An appropriation of $2,459,452 was adopted in 2017, for the construction phase for roof replacement.  This CIP request is to provide additional funding, now required based on construction material increases and inflation." u="1"/>
        <s v="The 9 elevators in the Milwaukee County historic courthouse have been upgraded over time, but are fundamentally original to the building, at the end of their useful life, and need to be fully replaced.  Elevator safety is a life safety issue, and unfortunately these elevators have been experiencing increased rates of failure and entrapment of occupants.  Eight of the elevators are passenger elevators serving County employees, elected officials, WI District Court personnel and the public.  One of the elevators is a service elevator used to transport occupants from the CJF to courtrooms and back by the Sheriff's office.  _x000a__x000a_This project requests a waiver from the policy of 'design first', and an acceleration of the construction funding for these replacements from 2025-26 to 2024.  The design phase for this is an already adopted capital project and is in progress (did not reach the 90% goal by budget time)." u="1"/>
        <s v="The Children Youth and Family Services (CYFS) division is requesting this project to replace the existing hard-wired control panels in the Detention Center's Central Control. The current control panel was installed around 1996 and is a potential security risk. According to an FMD electrician, the control panel should have been replaced 10 years ago as there are no replacement parts for this system should it break down._x000a__x000a_This project would upgrade the existing system with a new touchscreen control stations and a new security management computer. This would allow the SRCCCY Control panel to be digital rather than analog." u="1"/>
        <s v="Support the Secure Residential Care Center for Children and Youth (SRCCCY) construction and remodel.  This request is to fund the remodeling of the existing housing units and other areas, to include the dental suite and outdoor areas, within the youth detention center that support justice involved youth in our care.  The SRCCCY will serve youth on a court order as an alternative to a State of Wisconsin juvenile correctional placement, which will keep our youth in Milwaukee and provide intensive, individualized programs, services and supports for the youth and their families.  Additional funding is being requested to support the plans for remodeling the existing 2 housing units for kids in the Milwaukee County Accountability Program (MCAP) that will become part of the SRCCCY, as well as remodeling of a dental suite, two outdoor areas and other areas within the existing detention facility.  The housing units remodel includes, but not limited to, new flooring, shelving lighting fixtures, plumbing fixtures and security doors for each individual room.  The outdoor remodel includes adding additional square footage, green space and recreational activities. Funding is not available to support the full remodel plan and it is vital for the remodel to occur at the same time of the other areas within detention and to provide equitable housing units for all youth in our care." u="1"/>
        <s v="Wil-O-Way Underwood hosts a 6-week youth summer camp for individuals with disabilities. This camp is a great respite opportunity for families with children with disabilities. The Wil-O-Way Underwood facility currently has a wading pool that utilizes a sock filtration system. This unit uses diatomaceous earth to clean the filters which is known to cause lung issues if inhaled. Extra safety precautions are needed when maintaining this unit, which requires a dedicated staff to monitor the pool's maintenance. Staff is also needed to monitor the pool, offers very little shade, and consumes more water than Splash pad would. In addition, individuals with physical disabilities cannot fully participate with their peers in a wading pool, whereas they can in a Splash Pad. Wil-O-Way Underwood hosts over 50 community events each year, which would be more inclined to utilize and on demand feature like this where less is needed to get the water feature ready. " u="1"/>
        <s v="Wil-O-Way Grant hosts a 6-week youth summer camp for individuals with disabilities. This camp is a great respite opportunity for families with children with disabilities. The Wil-O-Way Grant facility currently has a wading pool that utilizes a sand filter system, which requires a dedicated staff to monitor the pool's maintenance, and ensure the safety of its users, offers very little shade, and consumes more water than Splash pad would. In addition, individuals with physical disabilities cannot fully participate with their peers in a wading pool, whereas they can in a Splash Pad. Wil-O-Way Grant hosts over 50 community events each year, which would be more inclined to utilize and on demand feature like this where less is needed to get the water feature ready. " u="1"/>
        <s v="The Clinton Rose Sr. Center kitchen is tired and equipment has exceeded its useful life.  This project will consist of a full renovation of the kitchen facility with new flooring, wall coverings, kitchen equipment, and tables." u="1"/>
        <s v="All original lifts which were installed in the 1980's at Milwaukee County Transit System (MCTS) are reaching the end of their useful life. To avoid failure, MCTS has been replacing lifts on an ongoing basis. In 2023 MCTS is seeking to replace an additional 4 lifts at the FDL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ley impact MCTS' ability to provide transit services to the community. Ultimatly, if MCTS will continue it's Battery Electric Bus program, all lifts will need to be replaced with updated models that can handle the added weight of the battery packs, which can add upwards of 6,000 extra pounds to the vehicle. All existing lifts from the 1980's cannot safely handle the added weight of BEB's. " u="1"/>
        <s v="Milwaukee County (County) and the 19 municipal governments within its jurisdiction share a common goal to reduce the number of serious injuries and fatalities on County roadways to zero.  This effort is closely aligned with the State of Wisconsin’s Zero in Wisconsin initiative and will follow the County's current assessment phase with the municipalities to better align efforts through a grant from the state DOT’s Transportation Alternatives Program (TAP). To achieve this vision, Milwaukee County Department of Transportation (MCDOT) will form an intergovernmental task force, consisting of public and private stakeholders, to manage the Safe Streets and Roads for All (SS4A) Action Plan development.  MCDOT will demonstrate consistent progress toward the project’s goals, including:_x000a__x000a_•Reduce the number of annual roadway fatalities to ZERO by 2028_x000a_•Reduce the number of crashes with serious injuries by 50% by 2025 and by 80% by 2028; and_x000a_•Implement proven, evidence-based policy and design interventions to systemically reduce fatal and severe crashes in the areas of engineering, education, and enforcement." u="1"/>
        <s v="With the implementation of the East-West Bus Rapid Transit (BRT) Project and the North-South Transit Enhancement Project currently undergoing design; the proposed next phase towards development of a rapid transit network within Milwaukee County is along National Avenue (currently served with MCTS Route 18). The feasibility study will determine viability of pursuing transit enhancements in the corridor, leading to engineering/design and ultimately leveraging federal funds towards construction. As a corridor that will be significantly impacted by construction due to the Wisconsin Department of Transportation’s (WisDOT) I-94 East-West project in Milwaukee; National Avenue and MCTS Route 18 also stands to benefit from transit mitigation funds from WisDOT. Within ¼-mile of Route 18 are 32,700 residents, 27,400 jobs, 5,221 businesses, 18% of residents in this corridor live in poverty, 53% of residents in this corridor are non-white or of Hispanic/Latino origin, 13% of residents are 65 and older, 20% of residents are 17 or younger, 13% of residents are Limited English Proficient, 13% of residents live with a disability, 46% of households have access to one car and 15% of households are car-free, all according to Census 2020 data.  " u="1"/>
        <s v="Milwaukee County’s Comptroller’s Office and the Wisconsin Policy Forum (WPF) have identified that the Milwaukee County Transit System (MCTS) will face a significant budgetary shortfall by 2025. This analysis will allow for planning and recommendations moving forward, should no additional funding sources be made available to support MCTS operations and infrastructure needs. Recommendations may include but not be limited to consolidation of MCTS facilities, reduction in fleet size and overall service, infrastructure, and capital footprint. _x000a__x000a_As many MCTS facilities and assets have been partially funded by the federal government, any change in use or consolidation must be conducted in compliance with all applicable federal requirements. These requirements mandate that significant changes to the operations of a transit agency will require a Service Equity Analysis. This analysis will also be used to establish that the proposed change does not pose a disproportionate impact to minority populations, or a disproportionate burden to low-income populations. Specifically, the Service Equity Analysis seeks to ensure that minority and low-income populations aren’t unfairly impacted by any service reductions, and that these groups do receive the fair share of service. " u="1"/>
        <s v="Apart from buses, Milwauke County Transit System's (MCTS) presence in the community is most visible through its bus stops. Of 3,887 bus stops 658 include an MCTS-managed bus shelter (Dec 2022). MCTS considers the condition of a bus shelter as a reflection on MCTS as an agency.  Bus shelters are a community asset that helps protect bus passengers from the elements. They also help to enhance safety and secruity at stops by providing a shetler or structure someone can wait inside to protect themselves from someone approaching from a blind spot or from other hazards. Many shelters also feature seating to provide a place to rest, which is helpful when serving the elderly and persons with mobility limitations. The current shelters are made of glass panels and are prone to damage and vandalism. The shelters will utilize a different type of metal panel to limit issues with broken glass. This project requires retrofitting existing shelters with new panels to help reduce damage and safety issues caused by broken glass. The location of the bus shelters include: NB Sherman &amp; Rohr, SB 76th &amp; Mill Rd (farside), SE Fond du Lac &amp; Capitol (farside), NB 60th &amp; Silver Spring, NB 35th &amp; Mitchell, SE Fond du Lac &amp; 32nd , SB 12th &amp; State, SB Sherman &amp; Villard, EB Silver Spring &amp; 35th, SB 6th &amp; Walnut, WB Burleigh &amp; 8th, EB Oklahoma &amp; 6th, WB Burnham &amp; Layton Blvd, WB North Ave &amp; 27th, EB North Ave &amp; 27th, NB 60th &amp; Good Hope, EB Mill Rd &amp; 76th, NW Atkinson &amp; 27th, WB Silver Spring &amp; Hopkins, EB Hampton &amp; 76th, SB 60th &amp; Silver Spring, SB 76th &amp; Villard, EB Congress &amp; 76th, NW Fond du Lac &amp; Capitol, SB Hopkins &amp; Locust. See &quot;SD TRANSIT ENHANCEMENT LOCATIONS LIST&quot; for more detail. " u="1"/>
        <s v="Bus Bulbs (also called bulb-outs or bump outs) are an extension of the sidewalk covering the parking lane; the bus boards in the live lane of traffic. For a bus this saves time from having to pull into the parking lane to board passengers, then merge back into traffic. For traffic safety, this temporarily puts a pause on traffic flow when the bus is boarding; and when no bus is present, the bulb eliminates the opportunity for vehicles to use the parking lane to overtake traffic (i.e. reckless driving). In an effort to curb reckless driving, municipalities (Milwaukee in particular) modify crosswalks and intersections to include curb extensions, which is helpful for pedestrian safety. A curb extension for a bus bulb includes this pedestrian safety, and also provides this added time-savings for the bus. MCTS proposes using bus stops as means to combat reckless driving, employing the bus bulb. Ten locations have been selected in the City of Milwaukee.  The locations include: North Ave/14th Street, Center/41st Street, Burleigh/1st Street, Center/1st Street, North Ave/5th Street, Greenfield/29th Street, Center/Richards, Holton/Chambers, North Ave/1st Street, Center/Pierce. See &quot;SD TRANSIT ENHANCEMENT LOCATIONS LIST&quot; for full details. " u="1"/>
        <s v="Traffic signal priority (TSP) is an operational strategy that facilitates the movement of transit vehicles (usually those in-service) through traffic-signal controlled intersections. TSP enables bus communication with the traffic signal system without action taken by the bus driver (via on-board computers). TSP allows the traffic signal network to shorten red lights and extend green lights to give buses an advantage and keep them on a schedule, enabling passengers to reach their destinations on time. TSP is considered to be one of the most popular transit management strategies that can be used to help transit service become more reliable, faster, and more cost-effective. MCTS staff has indicated TSP would provide an advantage in traffic to ensure buses are reliable and efficient. By improving passenger expereince MCTS, looks to maintain ridership levels and encourage new riders to try transit.  For TSP to function, both the existing bus and the existing traffic signal must outfitted with the proper hard/software. This project outfits 85 of its buses to be used on 5 of its busiest routes, and to upgrade traffic signal hardware at 20 intersections. These intersections are in City of Milwaukee's downtown focusing on the Water Street and 6th Street corridors. Both streets serve multiple MCTS routes and have high traffic counts. See &quot;SD TRANSIT ENHANCEMENT LOCATIONS LIST&quot; for more details. " u="1"/>
        <s v="ADA Boarding Pads - This is the concrete sidewalk landing pad which serves the doors of the bus. Where sidewalk includes a grassy area, this pad fills the grassy area between the curb and the sidewalk (5'x8' minimum, 8'x8' preferred). Minimally, each bus stop requires a front door boarding pad, ideally there is also a back door pad. MCTS has 3,887 active bus stops (as of Dec 2022): 92% are ADA compliant, MCTS has a running list of the remainig 8% which are not. MCTS focused its propsed locations on bus stops for which there is no ADA boarding pad, passengers board in grass, which is not ADA compliant and must be rectified. See all proposed locations in &quot;SD TRANSIT ENCHANCEMENT LOCATIONS LIST&quot; Tab 3.1. for details. _x000a__x000a_Bollards for Bus Shelters - In 2021 MCTS had 12 bus shelters detroyed by non-company auto accidents, 8 in 2022, 1 in 2023-to-date. Traffic saftey bollards add a layer of protection for the patrons waiting inside; safeguarding the public, protecting MCTS assets. &quot;SD TRANSIT ENCHANCEMENT LOCATIONS LIST&quot; Tab 3.1. for details. " u="1"/>
        <s v="The concrete at the Fleet Maintenance building is severly damaged. It is the orginal concrete from when the property was built. At the time of construction, there were issues with the fill beneath the property. Over the years the fill has continued to deteriorate which has caused water issues and small sinkholes. Due to the harsh climate, there has been noticiable heaving and crumbing of the concrete, curbs and asphalt. This property is where all heavy maintenance and repairs of Milwaukee County Transit (MCTS) buses are done. Without suitable concrete to drive on, it is not safe to drive the 26 ton vehicles around the property. Cracks and other issues can result in damage to the vehicles and present a tripping and safety hazard to the staff that use the facility and parking lots. It is also recommended that at this time the fencing around the property be replaced to improve the overall safety of the faclity and to minimize threats to the assets and staff that are housed in that property.   Project will also update the parking lot LED lighting" u="1"/>
        <s v="All original lifts which were installed in the 1980's at Milwaukee County Transit System (MCTS) are reaching the end of their useful life. To avoid failure, MCTS has been replacing lifts on an ongoing basis. In 2023 MCTS is seeking to replace an additional 2 lifts at the kinnickinnic garage property to ensure safe and efficient operations to keep up with bus maintenance demands. _x000a__x000a_The lifts are responsible for lifting buses into the air so that mechanics can easily work on areas of the vehicle which are otherwise impossible to access. Each bus weighs over 13 tons. Having this vital piece of equipment is extremely important to MCTS operations. If lifts cannot safely operate, they are not used. Closing down lifts that are no longer deemed safe would limit the capacity to perform bus repairs, which could ultimatley impact MCTS' ability to provide transit services to the community. Ultimatly, if MCTS will continue it's Battery Electric Bus program, all lifts will need to be replaced with updated models that can handle the added weight of the battery packs, which can add upwards of 6,000 extra pounds to the vehicle. All existing lifts from the 1980's cannot safely handle the added weight of BEB's. " u="1"/>
        <s v="The roof on the FDL Maintenance Building (the garage) has reached end of life.  It is prone to leaking and due to the type of roof, it has also contributed to a significant bird problem at this faclity. The roof is a ballasted roof covered in stone, which mimics the habitat for seagulls. Over the years, these types of roofs have been phased out at FDL due to that issue and the fact that they are all the original roofs from the 1980's. To avoid further leaks and issues, it is recommended that this roof be replaced to prevent leaks and other damage to the assests, staff and equipment in this building._x000a__x000a_" u="1"/>
        <s v="The roofs on the KK Operating Building (the station) and the Maintenance Building (the garage) have reached end of life. Both are prone to leaking and the station in particular has required a high number of repairs over the last year. This faclity houses over 200 vehicles and over 300 staff. Milwaukee County Transit System staff has indicated it is critical to have safe, durable roofing over the buildings to ensure assets and staff are safe. _x000a_" u="1"/>
        <s v="Between four years (2021, 2022, 2023 and 2024) 224 buses have already or will hit their end of life as defined by FTA (12 years or 500,000 miles) In 2021, MCTS purchased 11 Battery Electric Buses for use on the new BRT and 14 diesel buses. In 2022, 60 diesel buses were purchased and in 2023 30 diesel buses were purchased. In order to keep the fleet up to date and to space out purchases MCTS recommends purchasing 30 buses in 2024. In order to adhear to state of good repair standards, to save on repair costs and to provide reliable service to the people of Milwaukee County, it is important to replace the buses as the age out before failure.  " u="1"/>
        <s v="This project addresses the needs for rehabilitation or addition of new traffic bearing membranes in various locations within the parking structure at MKE. The parking garage is critical to the operations of the airport.  A comprehensive study was done in 2021 that identified the need for waterproofing efforts to extend the lifespan of the structure.  The testing within the study noted areas of high chloride levels within the concrete, and other signs of water migration such as efflorescence." u="1"/>
        <s v="This project addresses the needs for rehabilitation of the intersection (bullseye) and adjacent pavement of the two main runways (7R-25L and 1L-19R) at Milwaukee Mitchell International Airport (MKE).  This pavement is the most critical pavement to the operations of the airport as it is required for much of the commercial air carrier operations at the airport.  The pavement was tested and rated in 2020.  The resulting PCI score within the bullseye was 63.  Pavements at or below 65 are eligible and recommended for major rehabilitation.  Without rehabilitation investments, pavements within these ranges see accelerated failures and higher rehabilitation costs in the future or a requirement for full re-construction.  The repairs made will extend the pavement length another 10 years." u="1"/>
        <s v="This project addresses the needs for rehabilitation of the Ground Runup Enclosure (GRE) ramp and connecting access taxiway at Milwaukee Mitchell International Airport (MKE).  This pavement serves all tenants needing to use the GRE.  The pavement was tested and rated in 2020.  The resulting Pavement Condition Index (PCI) score within the area targeted for rehabilitation was 43.  Pavements at or below 65 are eligible and recommended for major rehabilitation.  Without rehabilitation investments, pavements within these ranges see accelerated failures and higher rehabilitation costs in the future or a requirement for full re-construction.  The repairs made will extend the pavement length another 10 years." u="1"/>
        <s v="This project addresses the needs for rehabilitation of Taxiway A3 south of Runway 7R at MKE.  This pavement is required for access to the ground runup enclosure and several airport users and is shown in the airport’s ultimate ALP.  The pavement was tested and rated in 2020.  The resulting PCI scores in different areas were 16, 40, and 65 out of 100.  Pavements at or below 65 are eligible and recommended for major rehabilitation.  Without rehabilitation investments, pavements within these ranges see accelerated failures and higher rehabilitation costs in the future or a requirement for full reconstruction.  The repairs made will extend the pavement length another 10 years." u="1"/>
        <s v="This project addresses the needs for rehabilitation of taxiway F between Runways 1L/19R and 7L/25R at Milwaukee Mitchell International Airport (MKE).  This pavement serves the adjacent runway 7L/25R and provides access to the tenants in the northeast corner of the airport.  The pavement was tested and rated in 2020.  The resulting PCI score within the area 50.  Pavements at or below 65 are eligible and recommended for major rehabilitation.  Without rehabilitation investments, pavements within these ranges see accelerated failures and higher rehabilitation costs in the future or a requirement for full re-construction.  The repairs made will extend the pavement length another 10 years." u="1"/>
        <s v="This project addresses the needs for rehabilitation of taxiway Y at Milwaukee Mitchell International Airport (MKE).  This pavement serves the ground runup enclosure (GRE), airport tenants and the aircraft rescue and firefighting facility (ARFF).  The pavement was tested and rated in 2020.  The resulting PCI score within the area was between 40 and 65.  Pavements at or below 65 are eligible and recommended for major rehabilitation.  Without rehabilitation investments, pavements within these ranges see accelerated failures and higher rehabilitation costs in the future or a requirement for full re-construction.  The repairs made will extend the pavement length another 10 years." u="1"/>
        <s v="This project removes Taxiway A1 between Taxiways A and B at MKE.  The pavement was tested and rated in 2020 with a resulting Pavement Condition Index (PCI) score of 68 out of 100.  Pavements at this rating are eligible and recommended for major rehabilitation.  However, this pavement is redundant, no longer compliant with Federal Aviation Administration (FAA) design standards (safety issue), and is not shown in its configuration on the airport’s ultimate airport layout plan.  As this pavement ages, the maintenance needs increase at a greater rate.  As a result, the recommendation is a full removal." u="1"/>
        <s v="The Aircraft Rescue and Fire Fighting (ARFF) building is critical for the function of the airport and is a requirement for airport certification.  The overhead doors are an essential element of this building and must be maintained to a level dictated by the Federal Aviation Administration (FAA) requirements specified in Advisory Circular (AC) 150/5210-15A.  The current overhead doors are original to the building (1980) and are past their useful life.  Repairs are becoming more frequent and the costs for these repairs have been increasing.  The doors are outdated and replacement parts are becoming more difficult to find.  " u="1"/>
        <s v="The crash phone at Milwaukee Mitchell International Airport is an essential safety feature that is required by Federal Aviation Administration (FAA) mandate.  This phone interconnects critical locations at the airport and is tied to alerts within the aircraft rescue and firefighting facility.  The current system is at the end of its useful life.  A new system is needed to ensure redundancy, modular design for future modifications and service, and the latest digital technology.  " u="1"/>
        <s v="Based on operational needs and changing aircraft sizes gate C12 needs an alternate fuel pit location." u="1"/>
        <s v="This project addresses the needs for rehabilitation or addition of new waterproofing protection to the post-tensioned reinforcement ends within the parking structure at Milwaukee Mitchell International Airport (MKE). The parking garage is critical to the operations of the airport.  A comprehensive study was done in 2021 that identified the need for waterproofing efforts to extend the lifespan of the structure.  The testing within the study noted areas of high chloride levels within the concrete, and other signs of water migration such as staining and efflorescence." u="1"/>
        <s v="Passenger loading bridges are a critical piece of the infrastructure of the airport.  Loading bridges C11, C14, C25, D54, and D55 are at the end of their useful life and are prone to excessive maintenance and breakdowns.  " u="1"/>
        <s v="This project provides an addition to the Fleet parking garage with an overhead mezzanine. The Zoo interchange reconstruction project caused Fleet's footprint to be reduced by over 5 acres. The lack of secured, covered space is becoming a problematic issue due to expensive County owned equipment having to be stored outside, reducing their value and life expectancy. Sheriff crash and criminal investigation vehicles are stored in the garage and parking lot with no security, jeapordizing evidence security/chain of custody because all employees have access to it. These investiagtion cars displace squad parking and those assets now have to parked outside as well. Adding another aisle to the North end of the existing Central Maintenance Garage (as planned during original construction) would provide appoximately 32,000 sq ft of secured, covered, heated storage in a central location (ideal for support of operations for Highway, Sheriff-Patrol/, Sheriff-SWAT, Sheriff EOD, Sheriff-Motor Unit, Parks Operations, Fleet, BHD-Mobile Outreach, IMSD, and Facilites Management) for much less expense than the cost to build a separate facility in a non-centralized location from scratch. Over the past couple years, Fleet has assumed responsibility for providing centralized operations for many departments due to facility downsizing elsewhere. Adding square footage at this location is necessary to support them. " u="1"/>
        <s v="Fleet Management has 3 underground fuel storage tanks. The diesel tank which has a capacity of 12,000 gals was installed on 3/30/1985. The unleaded tank has a capacity of 15,000 gals was installed on 1/1/1990. The waste oil tank has a capacity of 2,000 gals was intstalled on 9/28/1990. All three tanks have Veeder-Root underground tank monitoring. The waste oil tank is made of steel, the other two are made of fiberglass. The useful life of all three tanks is 20 to 30 years and are currently beyond their useful life. Fleet Management would like to replace the entire fuel system, including the tanks, pumps, overhead canopy, leak detection system, and all underground plumbing. Entire system needs updating and larger capacity for the amount of fuel that is dispensed on a day to day basis. Replacing the existing overhead canopy with a canopy with solar panels would be a cost effective method to helping with Milwaukee County's goal of becoming more energy sustainable. Underground storage tanks are subject to annual inspection and permitting with the State of Wisconsin. Potential leaks or failures of the existing system would result in removal from service by the State with no other practical options to fuel equipment at this location. We desire to replace the againg system prior to failure to insure uninterupped fueling supply for squad cars, highway maintenance vehicles, and other emergency equipment. " u="1"/>
        <s v="The MCDOT Fleet Management Facility currently has 1000amp 480v 3 phase power service to the facility. Fleet intends to begin incorporating electric vehicles (where practical) into the fleet. Grants currently available for purchase of charging stations and vehicles do not cover major modifications to panels, transformers, and related equipment that is existing to the facility. Therefore, in an effort to prepare this location for charging of electric vehicles and equipment, Fleet would need to upgrade our main electrical panels to support anticipated substatially higher electrical demands. The current feed would only support 1 rapid charging station. There will be a need (in the near future) for a minimum of two additional megawatts of power supply if we plan to move forward with electrifying some medium duty highway trucks, squad cars, vans, sedans, and other assets at this facility. Additionally, Fleet is explore installing a large quantity of solar panels on the roof to offset electricity costs, this large feed will be required to supply unused solar power back into the grid for revenue generation. " u="1"/>
        <s v="Fleet Management has the need to install a sally port on the east side of the MCSO Patrol Substation located within the Fleet Management Facility. MCSO has been utilizing the booking room/holding cell area heavily since being certified by the DOC. Regular traffic is 4-5 arrested and &quot;booked&quot; per day. This greatly alleviates traffic at CJF for minor offences. Due to the frequency of use, adding a small secure garage addition on the East side of the &quot;lockup&quot; area would allow for secure transport of individuals from the squad car to the booking room area. This space would also be utilized for field sobriety tests to reduce the need to administer them in traffic putting deputies, other County employee's, and the public at risk. The garage would be a small addition to the existing facility and would be sufficient space for 1-2 cars with a garage door on the north end and a garage door on the south end. Asphalt and concrete work required would be minimal as this location is already paved. Utilization of a sally port is best practice for secured turnover of detainees, and keeps detainees out of the eye of the public as well as preserve their privacy and dignity. " u="1"/>
        <s v="General vehicle and equipment replacement. Debt for equipment acquisitions will be included in the County's short-term debt issues for vehicles and attachments. The actual costs, including interest paid, will be charged to user departments which is a continuation of the County's practice adopted as part of the 2010 Budget. User departments are required to turn in a comparable piece of equipment, as identified by the Director of Fleet Management, for each unit that is replaced.  This project includes vehicle and equipment replacement for all County departments with the exception of Transit and Airport which are funded differently. All vehicle and equipment replacement requests have been consolidated to one project to provide Fleet Management more control over replacement prioritization to keep departmental operating costs down. Replacement of all items on the attached document are necessary to sustain County wide operations without service level reductions. " u="1"/>
        <s v="This project includes an evaluation and feasibility assessment for replacement of 47 hot water unit heaters in the Fleet parking garage that are 25 years beyond their useful life, replacement of 11 HVG fan coil units (approx 25 years old) and replacement of one makeup air unit (25 years old). After full replacement of our roof with more adequate insulation and building code changes since the late 1960's, Fleet is interested in evaluating the most efficient way to heat, cool, and supply minimum fresh air requirements to this facility prior to requesting capital funds to replace existing equipment. Fleet staff believes this will allow the division to perform some energy efficiency upgrades to lower the facility's carbon footprint in support of Milwaukee County's 2050 carbon reduction goals. " u="1"/>
        <s v="The sub-project addresses the need to meet the future transportation and safety provisions together with improving the deficiencies of the existing roadway system such as deteriorated pavement, poor shoulders, inadequate drainage system, and insufficient access for both bicyclist and pedestrians." u="1"/>
        <s v="The sub-project addresses the need to improve the flow of traffic from signalized intersections along the S. 76th St. (CTH U), S. 92nd St. (CTH N) and W. Oklahoma Ave. (CTH NN) corridors, improving the overall Milwaukee County highway system." u="1"/>
        <s v="The sub-project addresses the immediate need to improve efficiency and mobility at signalized intersections for both motorists and pedestrians along County Trunk Highways (CTH), improving the overall safety of the Milwaukee County highway system." u="1"/>
        <s v="The sub-project addresses the need to improve the flow of traffic from signalized intersections along the W Layton Avenue (CTH Y) corridor from S 76th Street to S 47th Street, improving the overall Milwaukee County highway system._x000a_" u="1"/>
        <s v="The sub-project addresses the need to improve the most seriously deficient existing local bridges to maintain safe infrastructure. Bridges are rated based on a federal bridge rating methodology (scale from 0-100), which is designed to measure the relative adequacy of a bridge in terms of structural and safety aspects, serviceability, and suitability for public use. The bridge has a sufficiency rating of 69.5 and requires rehabilitation." u="1"/>
        <s v="The sub-project addresses the need to improve the flow of traffic from signalized intersections along the E Layton Avenue (CTH Y) corridor from Pine to Packard, improving the overall Milwaukee County highway system." u="1"/>
        <s v="The sub-project addresses the need to improve the flow of traffic from signalized intersections along the Lincoln Memorial Drive corridor from Juneau Park to Water Tower Rd, improving the overall Milwaukee County highway system." u="1"/>
        <s v="The sub-project addresses the need to improve the most seriously deficient existing local bridges to maintain safe infrastructure. Bridges are rated based on a federal bridge rating methodology (scale from 0-100), which is designed to measure the relative adequacy of a bridge in terms of structural and safety aspects, serviceability and functional obsolescence, and suitability for public use. The bridge has a sufficiency rating of 76.0 and is functionally obsolete, requiring rehabilitation." u="1"/>
        <s v="The sub-project addresses the immediate need to improve efficiency and mobility at signalized intersections for both motorists and pedestrians along County Trunk Highways (CTH), improving the overall safety of the Milwaukee County (County) highway system." u="1"/>
        <s v="The current facility which was built over a century ago (est. 1872) presents many existing and future structural hazards, which can no longer be addressed via major/minor maintenance.  There are no women’s restrooms and/or locker room, therefore forcing the department to only employ men at this shop location. Only one restroom exists in the building and is not even adequate for the men.  Inability to accommodate/place new/larger equipment at this site due to not only the size of the shop, but also the garage doors.  Inefficient use of utilities due largely to the age of the building, but also the current design and mechanical features. " u="1"/>
        <s v="The project purpose is to upgrade safety features along the Milwaukee County Trunk Highway (CTH) system, such as solar flashers, speed signs,signal detection, signal pedestrian push buttons, signal battery backup systems, signal communications, and etc.  Upgrades maintain current technology, as well as, implement new technologies to improve safety, efficiency, and accessibility for all modes of travel." u="1"/>
        <s v="The County is positioning itself to be the primary emergency communications center for the entire county.   In 2022, the Office of Emergency Management (OEM) secured an agreement with the State and ATT to be apart of the state's ESInet system which is a premier connection to next generation 911 technology.  This technology will provide accurate location for 911 cellphone callers and allow citizens to send videos and pictures._x000a__x000a_In order to take advantage of all of the features of the ESInet system and receive complete location information, the OEM phone system software and hardware must be upgraded.  The OEM is currently utilizing version 7.2 and this upgrade would move us to 7.8." u="1"/>
        <s v="Milwaukee County Office of Emergency Management (OEM) is looking for a RFP to integrate dis-simmilar DVR systems around Milwaukee County, with a direct link to 911 dispatch for situational awareness. Engaging with several different vendors, it has been determined that the project is feesible and could be competitively bid. This integration project would bring a vastly increased level of safety and security to Milwaukee County facilities, and provide a level of loss prevention for County departments, further protecting assets and investments._x000a__x000a_It has also been determined that this would be an OEM led initiative with pre-arranged collaboration between MCTS, MCSO, MCFM, and persumably others during the system roll out process. " u="1"/>
        <s v="Milwaukee County public safety portable radios are nearing end of life and end of support. These assets are in urgent need of being replaced due to being on Capital for a number of years. These assets provide interoperable communications to over 180 in network agencies and countless other incoming out of network agencies responding for mutual aid.  _x000a__x000a_These assets are used heavily on a daily basis to provide mutial aid communications to and from municipal agencies within the Milwaukee County and surrounding areas. " u="1"/>
        <s v="Milwaukee County 911 Dispatch utilizes Computer Aided Dispatch (CAD) for logging and dispatching calls for service. There is a strong desire to make a shift to a new vendor due to issues with the services being provided by the current vendor. A new CAD system would be offered as an all inclusive approach to consolidation of 911 services within Milwaukee County (WI Act 26). _x000a__x000a_Milwaukee County Ord. 91.09, provision of 9-1-1 emergency telecommunications service in the county as provided by s. 146.70, Wis. Stats. and chapter PSC 173 of the state Administrative Code. Section 146.70 " u="1"/>
        <s v="The current Countywide backup system is owned and operated by the City of Milwaukee. This system has been in operation for over 20 years, without a replacement plan in place. The OASIS Radio System provides poublic safety communications to 189 different agencies, and is in need of a backup resource to provide critical communications in the event of a failure or mallicious activity._x000a__x000a_The intent is to utilize the OASIS existing tower site infrastrucure and build out a conventional simulcast 700MHz overlay to provide Countywide coverage. This system would also utilize 700MHz Nationwide Interoperability Channels that do not currently exist within the SE Region of WI. This would add an enormous bennifit to Milwaukee County in the event of a natural or human made disaster, and the coordination of Federal/FEMA aid. This 700MHz simulcast overlay escencially provides additional reliability of communications that can also be used to integrate into the existing OASIS system and provide an avenue for Federal aid communications. " u="1"/>
        <s v="The Public Safety Community Engagement Application is intended to break down barriers, increase transparency of data, and provide an additional means of communication to the the general public. This application also increases access to those who may not normally have access to 911 &amp; Emergency Management resources. The intent is to design and implement a public safety application that allows for the distribution and collection of data to further augment Milwaukee County 911 opperations. " u="1"/>
        <s v="Station alerting is a critical component of fire dispatching within 911. CAD based data will initiate station alerting calls for both dispatch and respoinging fire agencies. This will increase speed and efficiancy of 911 Fire Dispatch within Milwaukee County. This system currently does not  within Milwaukee County. This project will include both Station Alerting and ProPhoenix CAD for the system to operate as intended. _x000a__x000a_Milwaukee County Ord. 91.09, provision of 9-1-1 emergency telecommunications service in the county as provided by s. 146.70, Wis. Stats. and chapter PSC 173 of the state Administrative Code. Section 146.70" u="1"/>
        <s v="The intent of this project is to purchase a Mobile 800MHz radio site, housed within a mobile trailer. This equipment will be used for rapid deployment and expansion of the Countywide OASIS radio system serving more than 189 different agencies system wide. This equipment would be available to stand in for radio sites taken down for mainenance, or used to increase system coverage for major events. This equipment could also be used for major regional events, public safety events, and disaster events. This equipment can also be used as a stand alone radio site that can be deployed within SE Wisconsin for mutual aid. " u="1"/>
        <s v="The Countywide OASIS radio system is subject to radio interference. The radio system is designed to mitigate the effects of interference, however, the OASIS system is currently unable to identify the source. The RF Doppler equipment will be designed to triangulate the origin of the RF emissions so the Milwaukee County Office of Emergency Management can take appropriate action to ensure the safety, secuity, and reliability of the countywide radio system. " u="1"/>
        <s v="The intent is to purchase analog repeater equipment that can be rapidly deployed in the field. This equipment will be used for mutual aid events, further augmenting the OASIS radio system and enhancing interoperability within the SE region of WI. Without this type of equipment, first responders are unable to coordinate emergency resources effectively, while outside of the OASIS serivce area. " u="1"/>
        <s v="The Marcus Performing Arts Center (MCPA) building fascia is in need of refurbishment (stone cleaning, stone repair, caulk replacement) based on the useful life of the fascia material(s) and components.  Assessment of the fascia condition by consultant CG Schmidt recommends refurbishment due to an aging structure of more than 53 years. This project is expected to extend the useful life of the fascia (and related components) by at least 15 years and address identified issues (such as water infiltration) that if left unaddressed, will lead to water intrusion into the building._x000a__x000a_This project and work has been reviewed by the County and has been incorporated into the County - MCPA Second Amendment to Lease Agreement (Agreement) pursuant to adopted County Board File #22-850.  Under the revised Agreement, the MCPA will provide project management and the Department of Administrative Services-Facilities Management Division will provide review/approval of schematic plans and/or mechanical drawings, verify work completed associated with payment applications, and confirm work has been substantially completed.  In addition, fascia work will be phased over 3 years:  1.) 2024 (WU020104);  2.)  2025 (WU020105);  3.) 2026 (WU020106)." u="1"/>
        <s v="Automated license plate readers (ALPR) are high-speed, computer-controlled camera systems that are typically mounted on street poles, streetlights, highway overpasses, mobile trailers, or attached to police squad cars.  ALPRs automatically capture all license plate numbers that come into view, along with the location, date, and time.  The data, which includes photographs of the vehicles and sometimes its driver and passengers, is then uploaded to a central server.  ALPRS offer several potential benefits for law enforcement:   ALPRs can 1) help locate missing children or adults through the use of Amber or Silver alerts, 2) help officers track down more stolen cars by increasing the efficiency with which plates are checked, 3) help locate people wanted for investigation of serious crimes, including witnesses and suspects, 4) may help remove individual officer discretion from police stops, potentially leading to more equitable law enforcement and criminal justice outcomes.  MCSO is responsible for 158 miles of federal and state expressways located in Milwaukee County, county parks and parkways, and other county facilities.  The ALPR alerts officers if it scans a vehicle whose license plate is in the system, perhaps because the car was reported stolen or is associated with someone with an outstanding warrant." u="1"/>
        <s v="This project allows the Sheriff's Office to monitor the lakefront along Lincoln Memorial Drive by integrating security technology and managing onsite surveillance systems from a remote-control center in an effort to reduce crime and property damage. Sheriff staff would proactively watch live security cameras in real time on light poles, traffic poles, rooftops, and anywhere else on commercial/government facilities in order to respond in a timely manner.  Sheriff staff anticipates this system would lead to faster response times and higher rates of suspect apprehension with the support of video evidence.  " u="1"/>
        <s v="Security glass, doors, motion detectors, and cameras as well as the monitoring of these items is necessary to ensure the security of the Training Academy.  After the shooting at MPD District 5 in February 2022, a full assessment of vulnerability was completed.  The academy does not have a secure lobby nor any security features.  Civilian staff and unarmed students are unable to defend themselves and are at significant risk of assault if a violent attacker enters the building. The training academy houses extremely sensitive law enforcement equipment as well as mandated state certification records.  The ability to have 24/7 security monitoring is essential.  Alternately, A sworn deputy could staff the entry way during regular business hours and then patrol the building 24/7 when closed.  Deputy wages on overtime are $54.42/hr.  One year of staffing coverage would cost $475,413.12.   " u="1"/>
        <s v="The Training Academy was built in 2002 and had a VFA assessment in 2013.  According to the VFA assessment 5 items should have been replaced in 2017.  The only items that need replacement are the two (2) condensing units and hot water storage tank and any asbestos abatement.  Each condenser  unit has a useful life of 15 years and should have been replaced in 2017.   If the replacement schedule is not followed, increasing expenditures in future years will be imminent.  Also, if the funds are not allocated to this project and the condensers fail, there are no funds available in the operating budget to pay for the replacement or a major repair. Building is excessively cold in winter and hot in summer.  Numerous staff and students’ complaints about cold room temperatures.  Building and rooms set at 68-70 frequently never reach above 66. The current system is functioning but still cannot keep the building warm in winter. The existing 70-ton condensing unit for AHU-1 and the 1.5-ton condensing unit for the server room will be replaced with two (2) new condensing units of the same capacity.  Since 2019 repairs for this equipment have been $50,526 with the largest repair in 2022 at approximately $25,000 (in process of new quote).  Priority would be on replacing the Firing Range condenser." u="1"/>
        <s v="Improving screening of the public entering County facilities will eliminate a significant safety hazard. MCSO will replace 10 x-ray machines, 16 magnetometers and 14 hand-held wands.  The manufacturer recommends replacing equipment every 8-10 years. All x-ray machines are past or close to that lifespan. New and upgraded x-ray machines have technology that enhances and expedites security screening operations, produces reliable and easy-to-interpret scanned images, features a large LCD screen, and has a range of optional software capabilities. We currently have 13 magnetometers, 6 can no longer be serviced due to age and the inability to obtain parts. The current hand-held wands are damaged and no longer hold a charge requiring battery changes several times during a shift. The new generation hand-held detectors have programmable sensitivity, extended continuous operation time, high reliability, and calibration-free operations. In 2022, the equipment service contract was altered because some equipment was too old to obtain parts.  New and upgraded equipment will prevent prohibited items from entering County facilities and would prevent disturbances and injuries to the public and staff.  New equipment would allow PSOs to screen the public quickly and accurately saving 2-3 hours per week in screening time (3 Hours x $17.86 x 52 Weeks = $2,786.16 annually). Total savings $66,867.84 for 24 employees." u="1"/>
        <s v="The Milwaukee County Jail currently has 10 key storage boxes staged in separate locations for access by employees. These key boxes contain 218 sets of keys which are used regularly to perform necessary security functions. The keys and their locations are tracked manually by use of electronic logs and physical handwritten logbooks. This method has proved to be an inefficient means of tracking who has possession of a set of keys. This poses a security risk for all jail staff members and occupants. Advanced technology exists to better protect, safeguard, and track these essential pieces of equipment. The CRC has already installed and utilizes this system. This system will allow us to keep all security keys locked at all times, while tracking who has the keys, and providing automated updates if keys become missing. It will also enable us to set up user access control to ensure that only authorized members are allowed access. This project places new electronic key boxes at various locations throughout the facility.  These key boxes will require electrical wiring and network connections that do not currently exist.  This project mitigates the need to utilize staff, on overtime, to search for and recover lost keys." u="1"/>
        <s v="The Milwaukee County Sheriff Office (MCSO) has indicated a need for a mail scanner capable of detecting narcotics hidden in occupant mail. MCSO has experienced several instances in the recent past where individuals have hidden illegal narcotics in the mail sent to our incarcerated occupants. Hand searches of mail is done before providing it to occupants, however, this method has proved ineffective in keeping narcotics out of the facility.  As drugs become more potent, the impact of exposure becomes more dangerous and can even result in death. Occupants that have access to drugs are more likely to be aggressive or combative, putting personnel and other occupants in danger. Statistics indicate that nearly 65% of occupants have a drug or alcohol addiction. Occupant mail is a common entry point used for smuggling drugs into correctional facilities. Smugglers are getting more creative by hiding drugs under stamps, mixing drugs with ink or crayons, and soaking paper in illegal narcotics. MCSO has experienced several overdose incidents in the past two years. MCSO sources have indicated narcotics related to the overdoses were sent in through the mail. MCSO indicates it is statutorily obligated to provide legal mail in its original form. New mail scanning equipment could virtually eliminate this serious health and safety risk to the incarcerated population." u="1"/>
        <s v="The parking lot at the Training Academy is in poor shape and needs a complete replacement.  This is the 4th year since this project was approved for planning and design of $171,527 in the 2020 adopted capital budget that this construction has been requested.  The parking lot is well beyond regular maintenance and repair.  The surface is uneven and filled with potholes that are getting larger and more difficult to patch.  There are an increasing number of cracks that are becoming more difficult to seal.   The Training Academy was built in 2002 and the parking lot has never been completely replaced.  This would make the parking lot 21 years old. It has become critical that this lot be replaced as maintenance is becoming less cost effective or feasible.  The Milwaukee County Highway Maintenance Department has already attempted to repair the lot without permanent success in 2014 &amp; 2023.  Each year over 500 MCSO staff members are required to attend in-service at the academy.  Deputy, Correctional and Public Safety officers that are trained at this facility, other law enforcement agencies that rent the firing range or train, other entities that rent classrooms, and visitors use this parking lot.  As the lot degrades the potential for vehicle damage and bodily harm increases.  The academy will also be used during the 2024 RNC as a staging point for outside law enforcement agencies.    " u="1"/>
        <s v="The Milwaukee County Sheriff’s Office would like to purchase four camera towers.  These camera towers, which are built with a trailer base for portable deployment, are necessary to aid in investigations and traffic mitigation throughout Milwaukee County.  The camera towers are wirelessly connected to the internet and can be viewed in real-time or recorded for later viewing and use in investigations.  The cameras, being portable, can be deployed to areas that have no permanently fixed camera. They can be placed in areas that have seen increased criminal activity, such as vehicles stolen from parking lots, damage to county property, and areas with increased violent crime. They will also be used in high traffic areas to identify and deter reckless driving.  Proactive hot-spot policing prevents over-policing of areas. The Milwaukee County Sheriff’s Office has had success in solving multiple crimes aided by video footage, such as sexual assaults, thefts, and violent crimes and homicides. Our current portable camera systems are outdated and aged (10+ years old)._x000a_ " u="1"/>
        <s v="Law Enforcement Officers including Deputy Sheriff’s are required by Wis. Stats. §§1965.85(4) and Wis. Admin. Code §LES 5.01(3) and Ch. LES 6 to complete a minimum of four (4) hours biennially of vehicle pursuit training based on model standards established by the Law Enforcement Standards Board (LESB).  There are two (2) driving tracks within Milwaukee County to complete the required training.  One is the Milwaukee Mile, owned and operated by the Wisconsin State Fair, and the other is at Milwaukee Area Technical College.  The Milwaukee Mile was used in the past but has become cost prohibitive due to increase in rental rates.  The MATC track has limited time available for rental and many law enforcement agencies are vying for the available time.  MCSO needs approximately 50 training sessions to comply with the required training.  A driving track will be a circular style track totaling in length of 1,500 feet, overall width of 12 feet at non-designated locations, two straight portions of 500 feet with 40 foot-widths, 4&quot;corners or turns that are 50 feet long with a 25-foot width. " u="1"/>
        <s v="GUARD1 Real Time is a powerful mobile Android app that enables staff to electronically document all of their tasks and activities.  When officers log in to their GUARD1 SuperMAX device, they will log in to their assigned duty posts where they will see a task list outlining everything they need to complete during their shift.  Automate security rounds, occupant tracking, and activity logging in real time. The GUARD1 Real Time platform protects lives and reputations, helping correctional facilities improve standard compliance, reduce liability, and transition to a more efficient, paperless jail.   GUARD1 electronically logs officer security rounds, activities, and occupant movement, accurately providing electronic proof of presence. Guard1 will help the Milwaukee County Sheriff's Office fully customize its electronic logs and reporting needs-whether it is occupants well-being checks, cell check observations, occupant movement, activity logging and more. GUARD1 Real Time platform provides software updates, continuous access to your data, and data storage of 7 years." u="1"/>
        <s v="When vehicles absolutely must be stopped, a vehicle barrier system is the perfect barrier to protect outdoor events or bring an emergency situation back under control. These sturdy modular vehicle barriers are durable enough to stop a truck weighing up to 7.5 tons but are lightweight enough to be deployed and dismantled by a single person. This vehicle barrier system is the right response for countless emergencies, including natural disasters, terror threats, and more.   This type of barrier would have been useful during the Waukesha parade incident in November 2021 when Darrell E. Brooks intentionally drove his maroon SUV through barricades into a crowd of people.    Because of this incident Waukesha County Common Council approved $800,000 of ARPA funds in 2022 to purchase these barrier systems.  " u="1"/>
        <s v="The Milwaukee County Sports Complex is a critical hub for recreation on the south side of the County. The existing HVAC system is nearing the end of its useful life. Presently, there are ten Make Up Air (MUA) units at the complex and up to nine of them require replacement immediately or in the next 18-24 months. Of the four large roof units that serve the field house, only two are currently operable and one of those is functioning at reduced capacity.  The remaining units serve the other occupied areas of the building and consist of both heat and air conditioning units. Replacement parts are rare and exceedingly expensive and the system regularly requires maintenance attention. Replacements would provide operating and energy efficiency for a building that had an attendance of 229,000 in 2022. " u="1"/>
        <s v="The Root River Parkway provides vehicle access along the Root River and connections to popular recreational facilities located in Greenfield Park including the Greenfield Park Golf Course and the Cool Waters family aquatic center. The parkway has reached the end of its useful life as indicated by the 2022 pavement rating of 36/100. It is extremely deteriorated and requires regular patch repair work in order to remain open to the public. In addition to the deteriorated pavement, the parkway requires reconstruction of the storm sewer and roadway lighting systems. Replacement of municipal utilities such as sanitary sewers, water mains, storm sewers and lighting will be coordinated with this project. Traffic calming measures, storm water best management practices, green infrastructure, natural areas restoration and management, opportunities for pavement reduction and connections to other adjoining roadways are included in the reconstruction plans. " u="1"/>
        <s v="The boat launch that Milwaukee County provides at Bender Park requires attention due to shallow depths that do not allow many boats to safely access the harbor or boat launch. Water depths at the mouth of the harbor were measured at 18 inches in spring 2017, 6 inches in spring 2018, and 12 inches in fall 2022. The last dredging event that took place at this safe harbor was in 2014, affirming the pattern that dredging is necessary every 2-3 years. It is believed that sand moves south along the lakeshore due to littoral drift, and this sediment drops into the harbor at the south end of the breakwater. In an effort to provide a responsible long-term strategy for operating this harbor, this project seeks to identify whether a design correction is necessary to reduce the frequency of needed dredging and meet the safe harbor standard that Lake Michigan boaters rely upon. Currently the launch cannot provide revenue to Milwaukee County Parks through boat launch fees." u="1"/>
        <s v="Milwaukee County Parkland contains buildings which are no longer in use due to the shrinking of programming, staffing and personnel. Buildings which are unoccupied are an attractive nuisance for graffiti, vandalism, arson and due to lack of staffing, potential safety issues. Milwaukee County Parks proposes to demolish no longer in use buildings, assets or areas of pavement. Priority of sites would be based on risk, safety, and resources to upkeep site, etc. This may include gathering permits, fixture removal, demo, utilities (electrical, gas, storm, and/or sanitary disconnection, removal, or abandonment. It is anticipated that as a part of the demolition project these structures will be internally vetted by a multidisciplinary staff for historic context, and public input will be gathered as warranted. Demolition activities would be planned to proceed after a list of proposed asset disposals are submitted to, and approved by, the Milwaukee County Board. Examples of buildings could include the Hoyt/Hansen storage building, King Park Skate Shelter, Noyes Park Tennis Courts, Underwood Creek comfort building, Cupertino restrooms or Lincoln Park pump building. " u="1"/>
        <s v="The Department of Administrative Services - Facilities Management - Architecture and Engineering section performs pavement ratings for County parking lots including evaluation of traffic volume, condition of pavement, overall riding comfort and drainage conditions, and recommends the highest priority project for funding.  The asphalt condition assessment rating for the McKinley Marina Parking Lots was last rated 20/100, indicating the need for reconstruction of this parking lot. A 2015 master plan for the parking lot and greater marina area identified several areas to be rebuilt in a phased strategy over several years without significantly affecting marina operations or the other sections of the parking lot.  Building upon the 2018 funding of Phase 1 and 2020 funding of Phase 2 of this 3-phase construction project, this redevelopment plan addresses improvements to internal circulation and parking lot infrastructure, including the lighting and storm water management.  Work will also be planned to replace the overlook wall perimeter fencing and landscaping.  The plans include methods to improve nearshore water quality utilizing green infrastructure and storm water best management practices, with capital funds being used to attain matching grants whenever possible. A January 2020 storm excacerbated the poor pavement conditions in the Marina. The 2020 capital budget funded design for Phase 2 of this work, and the 2022 capital budget included construction funding. Funding this third phase would allow for funding of each sequential phase of work." u="1"/>
        <s v="Since 2021, Milwaukee County Parks has been working collaboratively with stakeholders and the Wisconsin Policy Forum to study current and future state of Milwaukee County Parks needs and funding options. Upon completion of this work, Parks will need to develop a defendable action plan, informed by past planning work, stakeholder engagement, and asset condition data, that provides capital and operating investment guidance with the goal of reducing long-term operating costs, reducing emergency projects, and improving the overall condition of DPRC-owned assets. " u="1"/>
        <s v="The Department of Administrative Services - Facilities Management - Architecture &amp; Engineering section performs pavement rating for County parking lots including evaluation of traffic volume, condition of pavement, overall riding comfort, and drainage conditions. The asphalt condition assessment rating for both the Greenfield (Cool Waters) Overflow Parking Lot as well as the abutting service yard was 22/100 when last rated in 2021, indicating the need for immediate reconstruction of the parking lot. " u="1"/>
        <s v="The South Shore rubble mound breakwater is about 1,200 feet off the shore of Lake Michigan and parallels the shoreline for approximately 2.25 miles. The breakwater consists of three separate sections (north, central, south), and the south section is approximately 2,400 feet long. Segments of the breakwater were constructed at different times, but mostly in the 1920s. The South Shore breakwater serves as a near-shore structure that protects the shoreline and coastal assets along Cupertino, South Shore, and Bay View Parks. Last investments related to construction on the breakwater took place in 2006, and the condition of the north and south sections of the breakwater has deteriorated over time. In 2021, funding was allocated to evaluate the condition of all 3 breakwater sections. A feasibility study was completed for the south section of the breakwater to determine the most cost-effective alternative to protect the shoreline from erosion and potential environmental concerns. The study recommended constructing a revetment along the shore of Bay View Park. This project will address the south section of breakwater located off the shoreline of Bay View Park.  " u="1"/>
        <s v="The Kosciuszko Community Center is a two-floor, 58,000 square foot building built in 1981 located at 2201 S.7th Street in Milwaukee. The Center houses a fitness center/weight room, boxing ring, gym and community programming provided by third party partners. Mounting deferred maintenance has impacted the performance and condition of the building, and the functionality of the interior spaces has not been flexible for changing community preferences and space needs. Additionally, the playground and field west of the community center have been negatively impacted by flooding and drainage problems. A 2020 budget allocation provided funding for a planning study to evaluate building needs, community input, and staff feedback. This project represents Option A in the Quorum Planning Study, which includes a remodel and expansion of the existing building. Supporting site facilities including the playground and west flexible field will be replaced or remedied as a part of the project." u="1"/>
        <s v="The park road segment within Cupertino Park is considered to be an extension of nearby Lincoln Memorial Drive. The road has fallen into disrepair and was last rated a 50/100, with conditions continuing to deteriorate. The function of this pavement as a one-way road is redundant to nearby South Shore Drive, and in fact provides the same connectivity for vehicular movement. There is ample street parking to enjoy this portion of Cupertino Park and its community gardens as well as the Oak Leaf Trail. There is also a large parking lot at South Shore Park that is directly connected to Cupertino Park. This project converts the existing road segment to trail and eliminates pavement and related operational and capital investment demands. At the time of design the possibility of some angle or parallel parking will be evaluated, if necessary." u="1"/>
        <s v="Milwaukee County Parks is in the design phase for 7,000 feet of 10’-wide paved asphalt trail spanning the length of Bender Park which is located along the Lake Michigan shoreline in the City of Oak Creek. In 2020, Parks was awarded $1,306,400 in CMAQ funding, representing 80% of anticipated costs. In the 2023 adopted budget $224,510 was appropriated for planning and design compromising only 67%  of the required match. This projects addresses the remaining required match funding for the project and additional expenses for completing the project. The grant agreement requires that the project be completed by mid-2026.                                                                                                                                _x000a__x000a_The trail would become part of the regionally significant Milwaukee County Oak Leaf Trail System (OLT). The OLT is a set of non-motorized, multiple-use, trail facilities routed along natural resource corridors that encircle and transect Milwaukee County. It connects with state, county and local trail within the greater Milwaukee Metropolitan area including the Henry Aaron State Trail and the Ozaukee Interurban Trail and is available for use free of charge and is designed to be universally accessible." u="1"/>
        <s v="Milwaukee County Parks is currently designing 2.36 miles of 10’-wide paved asphalt trail through Kohl Park, connecting to the existing Oak Leaf Trail (OLT) AC Hansen Park.  It is in the northwest corner of Milwaukee County, in the City of Milwaukee, and adjacent to Ozaukee County. The project would help close the gap in the Oak Leaf Trail between the Zip Line and the Menomonee River Line, and provide a cross-county connection via the Granville side path and Interurban Trail.  A future phase is planned to connect this Kohl Park OLT segment to the Menomonee River Line. In 2020, Parks was awarded $1,972,800 in WISDOT CMAQ funding, representing 80% of anticipated costs. The 2023 adopted budget appropriated funding for design that comprises 68% of the required match. In late 2022, Milwaukee County Parks was awarded a WDNR Stewardship Grant in the amount of $249,999 which completes the remaining match requirement, and a 2022 capital appropriation of $336,010.  The 2024 project appropriation provides the remaining funds to fulfill the construction budget for this project. Completion is required through the grant before July 2026. " u="1"/>
        <s v="The asphalt pavement in the northwest corner of Cooper Park was originally constructed for basketball courts. After the standards were removed, over time the court space was converted into a defacto parking lot that supports the wading pool, pavilion, and sports fields. The pavement was last rated in 2018 as an 11/100, the worst asphalt pad in the system - likely due to both use other than the original design and its age. The pavement area only has a single lane for ingress/egress, making vehicular movement very difficult at times of high use (such as a pavilion rental or on election day). Since there is ample street parking on both sides of all adjacent streets, This project would include an evaluation of reducing the pavement to what is necessary to meet the building demand only, and convert the remaining impervious area to greenspace. The local Friends group has planted a pollinator garden nearby that would complement this growing greenspace. " u="1"/>
        <s v="The playground at Jacobus Park is a Class 1 playground and is one of the oldest playgrounds in the Milwaukee County Parks system, having been installed in 1997. Based on age and condition this playground is a high priority for playground replacement within the Milwaukee County Parks System.  Milwaukee County Parks owns 112 playgrounds that have been averaging a useful life of approximately 23 years. In order to keep pace with the rate at which  facilities are aging out, Parks has set a goal of replacing 5 playgrounds per year and updating sites with exciting, up-to-date, accessible playgrounds that meet current safety standards and guidelines. Request replacement with new Class 1 playground." u="1"/>
        <s v="The playground at AC Hanson Park is a Class 3 playground and is one of the oldest playgrounds in the Milwaukee County Parks system, having been installed in 1998. Based on age and condition this playground is a high priority for playground replacement within the Milwaukee County Parks System. Milwaukee County Parks owns 112 playgrounds that have been averaging a useful life of approximately 23 years. In order to keep pace with the rate at which  facilities are aging out, Parks has set a goal of replacing 5 playgrounds per year and updating sites with exciting, up-to-date, accessible playgrounds that meet current safety standards and guidelines. Request replacement with new Class 3 playground." u="1"/>
        <s v="The main roadway in Grant Park is one of the poorest rated roadways in the park system, rated 28/100 in 2022. In addition to everyday challenges this creates for users and staff, the road condition also makes maintenance tasks such as snowplowing and managing drainage systems very challenging. Parks staff indicates users have stopped driving in the correct travel lanes in order to avoid damaged sections of road, causing hazardous conditions. During the planning phase of this project Parks will also evaluate the parking area off the main road that formerly supported a picnic area within the park that has now been lost to erosion, and consider long-term need and sustainability. As is Parks practice, best management practices for storm water management and pavement reduction will be explored to the greatest extent possible." u="1"/>
        <s v="The flushing channel located east of Lincoln Memorial Drive and within McKinley Park is in need of repair. The wall is aging, shows signs of dryrot, and voids intermittently appear behind the wall causing safety hazards. The south wall of the channel (470 ft) is accessed from McKinley Park, while the north wall (545 ft) abuts the Milwaukee Yacht Club lease boundary. A 2020 budget allocation funded planning and design for corrective action, and the project is bid ready. The 2020 scope of work included planning and design to remove the existing concrete and timber cribbing as necessary to install steel sheet pile seawall and associated tie-back system. The 2023 construction scope of work funded through the capital budget includes the following: Remove existing deteriorated timber crib walls and concrete parapet walls, install steel sheet pile seawall and cap the sheet pile walls with concrete walk and railing similar to other areas within McKinley Marina. Replace 494 feet of the seawall on the west side of the flushing tunnel and 390 feet on the east side (Milwaukee Yacht Club side). An additional 160 feet of existing steel sheet pile wall at the Yacht Club will be rehabilitated with Fiber Reinforced Panels and grout. An appropriation of $2,895,441 is included in an allocated contingency account in this capital improvement project. Since the planning and design was completed in 2021, construction costs have increased and additional funds are necessary." u="1"/>
        <s v="Olmsted Way is a four lane boulevard connecting W. Vliet Street and STH 175 (&amp; N. 47th St.) that meanders through Washington Park. The current configuration of the road is too sharp and a safety risk for both vehicles and pedestrians. The road is too wide for the volume of traffic encouraging speeds that are inappropriate for the setting. The road separates two halves of the park and pedestrians attempt to traverse the road via crosswalks which are ineffective. The Department of Administrative Services, Architecture and Engineering Division last rated the pavenment in 2021 as 50/100.  Milwaukee County Parks requests planning and design for reconfiguration, reduction and replacement of the road, including lighting, stormwater and green infrastructure. " u="1"/>
        <s v="The boat launch that Milwaukee County provides at Bender Park requires attention due to shallow depths that do not allow many boats to safely access the harbor or boat launch. Since the opening of Bender Park in 1999, sediment transport and the resulting accumulation of sediment in the small boat harbor entrance has become and continues to be a maintenance issue for the Milwaukee County Parks Department. In the past, the County has mechanically removed sediment from the entrance to allow continued access and egress for recreational boating. Dreding activities in 2007, 2011 and 2014 have removed thousands of cubic yards of material from the harbor. Water depths collected at the mouth of the harbor were measured at 18 inches in spring 2017 and 6 inches in 2018. A bathymetric survey was performed in 2022 and measured approximately 12 inches of water depth at the mouth of the harbor. The Bender boat launch requires dredging for the public to safely access and navigate the harbor. Based on previous dredging efforts, it is believed that the dredged condition will be required on a cycle of evrey 3-4 years, depending on sediment deposits and lake levels." u="1"/>
        <s v="The Oak Leaf Trail is one of the most popular elements in the Milwaukee County Parks System. It provides both recreational and transportation opportunities for residents. The segment of Oak Leaf Trail that runs east from 115th Street is separated trail that runs along the Menomonee River and provides a safe alternative for bikes and pedestrians versus the arterial streets in the neighborhood." u="1"/>
        <s v="Milwaukee County Parks currently owns and operates 112 playgrounds that have a variety of equipment and surfacing.  Many older playground sites have a combination of surfacing that includes sand which is operationally challenging and a safety hazard for park users and staff. Safety standards and resilient playground surfacing products have improved beyond sand and preferred options now also include poured-in-place (PIP) rubber surfacing with Engineered Wood Fiber.  These surfacing alternatives reduce ongoing maintenance, improve accessibility, and improve safety. While many playgrounds have been converted to PIP surfacing, some highly used sites are in need of replacement due to significant wear. Improving the surfacing at these playgrounds will improve safety, enhance the play environment and extend the life of the assets. PIP also has the advantage of providing  ADA accessibility to all areas of the playground with an average useful life of 10 years. Using Fibar (engineered wood fiber) in place of sand would reduce but not eliminate ongoing inspection and maintenance and eliminate some of the cleanliness aspects associated with sand. Replacing a minimum of 18,000 square feet of PIP on an annual basis helps to align playground surfacing with equipment lifespans. Sites will be determined at the time of funding based on existing conditions, but assumed sites may include: Humboldt (West), McGovern, Meaux, Brown Deer, Kletzsch, Johnsons, Atkinson Triangle, Kosciuszko, Grant (South), or Hales Corners. " u="1"/>
        <s v="In 2020, the Oak Leaf Trail (OLT) served an estimated 2,000,000 trips per year (based on 5 permanent counters throughout the system), but has uneven use patterns in the system.  Some of the older trail segments have very poor pavement quality and/or substandard widths that are believed to contribute to this lower use. If trail segments continue to deteriorate, users may move to other pollution producing transportation modes. Parks staff believes more users would access and use the OLT if the substandard segments were replaced and modernized, access ramps were added/improved and connectivity would be enhanced with minimal costs. Parks staff has started construction of the OLT in the 1970’s and with a large system, could use support to modernize facilities that have exceeded their useful life. This project includes three prongs:  A.) widen and repave substandard segments of trail based on width or condition and add/improve ramps with a focus on any ADA non-compliant areas. Some of the oldest segments are 5-8 feet wide and/or have pavement that is so deteriorated as to make it very uncomfortable to ride; B.) provide way-finding signage in all repaved segments to highlight destinations and support transportation use; C.) install permanent trail counters to monitor use on trail lines that do not yet have one (Root River, Kinnickinnic, and Oak Creek Lines." u="1"/>
        <s v="A new trail access ramp at Hampshire Avenue would provide a much safer and direct connection to the campus of the University of Wisconsin Milwaukee and the 135-mile Oak Leaf Trail system while also addressing an old tunnel that threatens the existing trail. This ramp would increase bicycle and walking commute rates to campus for students, staff, and the community; improve safety; and reduce driving rates. Both the neighborhood and university have requested this project formally in plans and informally via emails to Parks for over 10 years. With high levels of support for biking from the campus and the community, investment in improving trail access to campus will see increases in ridership and safety. While the Oak Leaf Trail (OLT) and UWM are only .25 miles apart, due to the trail being below grade, the biking/walking route to campus is on-street for .5 miles from the North or South with a dangerous street crossing on the southern route at Locust Street.  This ramp will eliminate the dangerous crossing of Locust Street, provide a direct and safer .25-mile connection on a side street.  " u="1"/>
        <s v="The Kosciuszko Community Center is a two-floor, 58,000 square foot building built in 1981 located at 2201 S. 7th Street in Milwaukee. The Center houses a fitness center/weight room, boxing ring, gym and community programming provided by third party partners. Mounting deferred maintenance has impacted the performance and condition of the building, and the functionality of the interior spaces has not been flexible for changing community preferences and space needs. This project will improve the building envelope, facade treatments, entry and exit doors, foyer, lobby, and staff entry office." u="1"/>
        <s v="The 2022 adopted budget approved the decommissioning of Doyne Park golf course. In 2022, Milwaukee County Parks conducted extensive engagement with the community on what the future use of Doyne Park should be. As a result, this project will provide design funding to envision Doyne Park with three primary amenities: native prairie through walking trails, mountain bike trails, and a pump track. During the engagement around the future use of the park many encroachments from neighboring properties were discovered. This project will also include monumenting of the property line and removal of structures encroaching into Doyne Park. Additional public outreach will be conducted as design development takes place." u="1"/>
        <s v="In November of 2022, Milwaukee County Parks closed Runway Dog Exercise Area (DEA) due to conflicts with the land use and Federal Aviation Administration regulations. Milwaukee County Parks included an inititive in the 2023 adopted budget for a site selection review of county land for planning in the replacement of the closed DEA. Milwaukee County Parks executed a public engagement campaign to solicit suggetions from the public on a future location for a new DEA. Milwaukee County Parks is requesting planning funding to further refine and determine an appropriate location for a DEA in the south region of the County at a site including but not limited to Armour Park, Froemming Park, Milwaukee County Sports Complex, Hales Corners Park, Maitland Park, Oak Creek Parkway or Root River Parkway. The project will incorporate additional public feedback, topography &amp; drainage review, site specific dimensions and capacity, natural areas impacts, modern construction techniques, sustainability, and parking availability. " u="1"/>
        <s v="The Parks Department has over 400 buildings in the system, and roofing systems are a variety of types, conditions, and ages. In order to address a category of roofs at one time for efficiency in this deferred maintenance category, specific buildings in the south region of Milwaukee County have been prioritized for replacements. These buildings include McCarty Pavilion/Pool, Grant Service (Partial), Grant Beach House, Green Park Pavilion, Oakwood Clubhouse, and Zablocki Pavilion. These buildings represent a combination of revenue-generating sites, recreational facilities, and critical operational hubs." u="1"/>
        <s v="The 2020 capital budget funded a systemwide bridge inventory for the Parks System's holdings of pedestrian bridges. The 170+ bridges in the inventory are found along trails, golf courses, and park walks, etc. and typically serve the functions of enhancing circulation and providing access for maintenance needs. The 2020 inventory and assessment identified nearly $1m in repair - closure - replacement needs with a variety of recommended timeframes. Bridges throughout the Park System are in continuous need of maintenance and repair, and include both pedestrian and vehicular bridges. Corrective actions and maintenance needs to vehicular bridges are compiled by Milwaukee County Department of Transportation's consultant on an annual basis, and will also be addressed as part of this project. This project is an annual request to implement necessary maintenance and corrective actions to bridges throughout the Parks System, with priorities set based on safety, timeframes for action as determined by structural engineers, as well as park user equity considerations. Phase 3 of the bridge repair and replacement project will be a continuation of the previous efforts, including addressing the highest priority pedestrian and vehicular bridge needs in 2024. Additionally, inspection and assessment of a select portion of bridges, and new inventory identified since the initial assessment, will be performed for an update on bridge conditions, safety, and maintenance needs. " u="1"/>
        <s v="The Scout Lake Parking Lot has a condition score of 36/100, indicating an extremely deteriorated condition. Parks Operational staff have repeatedly repaired the lot with patching and stone, but due to the drainage conditions and slope of the site the remedies wash out onto the adjoining pedestrian path creating a hazardous condition. The pathway around the lake is also degraded and damaged, with a condition of 44/100. Scout Lake offers an accessible fishing pier that is reached from both the parking lot and the pathway. As a part of any reconstruction project the scope would include drainage solutions, storm water best management practices, lighting evaluation and replacement with Dark Skies and energy efficient solutions. Property line and real estate ownership corrections will be completed as required through the course of this project." u="1"/>
        <s v="There are two basketball courts and three tennis courts at LaFollette Park that have fallen into disrepair. The basketball courts had a pavement rating of 47/100 when last inspected in 2021, and the tennis courts had a rating of 31/100. The basketball courts are currently located within a triangular section of pavement in the park, and the configuration can cause vehicular conflicts with court use. Reconstruction of the courts will relocate them to one fenced area for basketball and racquet sports, reduce pavement based on what is necessary for the pavilion and courts, and convert unnecessary pavement to green space. Connecting paths will be included in the project, and ADA standards will be employed. Fencing, bleachers, benches, and other site furnishings will be included in the project as the site and operational needs warrant. Public engagement is planned to gauge community court preferences." u="1"/>
        <s v="The Wilson Park Recreation Center service road from the main parking lot to 20th Street requires replacement due to its age and condition. It's utilized as part of the Recreation Center, which attracts a diverse population in the southern region of Milwaukee. The service road is in very poor condition with severe cracking and potholes throughout. The service roadway pavement rating is 20/100, which is the lowest rating in the County. Scope of work will include pavement reconstruction, drainage facilities (green and gray), signage, lighting, and adjoining pedestrian routes and parking areas as applicable." u="1"/>
        <s v="There are two Oak Leaf Trail bridges near the eastern end of Lincoln Park that span across Highway I-43 and Port Washington Road north of Hampton Avenue. These bridges are part of the former Union Pacific Railroad Corridor and are highly utilized trail bridges along the Oak Leaf Trail, with asset IDs 652.PED.1246 (B-40-0051) and 652.PED.1245 (B-40-0994). These bridges are routinely inspected by Milwaukee County DOT and/or their consultant. These bridges were built in 1936 (652.PED.1245) and 1962 (652.PED.1246) and have several maintenance needs and corrective actions recommended. In 2021, bridge 652.PED.1246 sustained damage to lateral bracing when it was hit by a vehicle's cargo. In Fall 2022, bridge 652.PED.1246 required immediate repair work at the abutments due to the reconstruction of Highway I-43. Additional repairs are needed at both abutments and throughout the structure. This project addresses the planning, design, and replacement of these two bridges with new trail bridges." u="1"/>
        <s v="DAS performs pavement ratings for County parking lots including evaluation of traffic volume, condition of pavement, overall riding comfort and drainage conditions. The asphalt condition assessment rating in 2021 for the Center Marina Parking lot was a 30/100 which indicates a failed condition. There are 276 slips in Center Marina that use the Center Marina slip parking area. The Marina side of the lot has 243 spots currently. The north side of lot is divided, and provides 80 spots for public parking. During marina season, the slip tenants have gated access to enter and exit the parking lot, and therefore new gate control equipment will be needed to match the Phase 2 McKinley North lot. South Marina Parking lot Gate access will also need to be upgraded so that all 3 parking lot access systems are the same. The project scope is to reconstruct the pavement, wayfinding signage, monument signage, storm sewer, and parking lot lighting system. Storm water best management practices and green infrastructure will be included to the extent site conditions and operational capacity warrants. Replacement of utilities such as sanitary sewers, water mains, storm sewers, and lighting, and fiber/communications services shall be coordinated with this project. Due to the size of the parking lot, it is likely that there will be a north and south phase of construction work, in order to assure marina slip users have appropriate access to parking.  _x000a__x000a_" u="1"/>
        <s v="Boerner Botanical Gardens is a formal garden within Whitnall Park that showcases plant collections and displays, as well as educational and event programming. The garden charges admissions for entry to experience the manicured garden setting, displays, and programming. In years before 2020, the garden was unfenced and allowed individuals to enter at will, resulting in a loss of revenue collected. Since 2020, temporary snow fencing has remained in place to deter visitors from accessing the site without paying admissions. Milwaukee County Parks requests funding for a permanent perimeter fence to protect garden plantings from deer grazing, vandalism and ensure admission fees are paid. This project will include public input and an alternatives analysis for closing portions of Whitnall Park Drive, impacts to circulation in Whitnall Park, and protection of Natural Areas. " u="1"/>
        <s v="The Mary Ryan Boys &amp; Girls Club of Greater Milwaukee is housed within a County-owned building within Sherman Park. Though part of a long-term lease, the County is still responsible for all major maintenance components of the building. The roof of the building has experienced multiple failures, and the interior spaces of the building are being damaged and programming is impacted due to water leaks. A full replacement is warranted, and will include all related appurtenances including gutters. Rooftop units will be adjusted or screened as determined necessary for operational efficiency. The replacement of the roof will improve building performance and efficiency._x000a_" u="1"/>
        <s v="The Urban Ecology Center is a 501c3 formed in 1991 with a mission to foster ecological understanding as an inspiration for change neighborhood-by-neighborhood by providing outdoor science education, and by protecting and using public natural areas. The Urban Ecology Center (UEC) has leased the Washington Park Boathouse from Milwaukee County since 2007. In 2019, File #19-227 was adopted which provided an option to purchase the boathouse and a lease agreement. UEC has fundraising committed for major improvements to the boathouse and in their design phase included $115,000 toward the design of the adjacent parking lot in Washington Park off of 40th St. File# 22-922 was adopted which commits up to $1,000,000 from Milwaukee County funds toward the replacement of the 40th Street parking lot. This parking lot is currently one of the worst in the entire Milwaukee County Parks system with a 2021 rating of 24/100. This lot serves picnic areas, multi-purpose fields, the Washington Park service yard and the Urban Ecology Center. This project includes the disbursement of funds in 2024 to align with construction of the new lot by UEC." u="1"/>
        <s v="A 2015 phased long-range for the parking lot and greater marina area identified several areas that could be rebuilt in a phased strategy over several years without significantly affecting marina operations or the other sections of the parking lot.  Building upon the 2018 funding of Phase 1 and 2020 funding of Phase 2, this project addresses improvements to internal circulation and parking lot infrastructure, including the lighting and storm water drainage system.  The plans include methods to improve nearshore water quality utilizing green infrastructure and storm water best management practices, with capital funds being used to attain matching grants whenever possible. Due to the passage of time since the original project concept and cost estimate, as well as the impacts of inflation and increased construction costs, additional funds are necessary to complete this multiple phase project. The spring 2023 project status does not include enough funding to include the boat launch, a critical componant of the project. This project provides an additional $1,400,000 to complete the boat launch and other critical components of Phase 2. " u="1"/>
        <s v="The playground at Popuch Park is a Class 2 playground and is one of the oldest playgrounds in the Milwaukee County Parks system, having been installed in 1999. Based on age and condition this playground is a high priority for playground replacement within the Milwaukee County Parks System.  Milwaukee County Parks owns 112 playgrounds that have been averaging a useful life of approximately 23 years. In order to keep pace with the rate at which  facilities are aging out, Parks has set a goal of replacing 5 playgrounds per year and updating sites with exciting, up-to-date, accessible playgrounds that meet current safety standards and guidelines. " u="1"/>
        <s v="The playground at Zablocki Park is a Class 2 playground and is one of the oldest playgrounds in the Milwaukee County Parks system, having been installed in 1999. Based on age and condition this playground is a high priority for playground replacement within the Milwaukee County Parks System.  Milwaukee County Parks owns 112 playgrounds that have been averaging a useful life of approximately 23 years. In order to keep pace with the rate at which  facilities are aging out, Parks has set a goal of replacing 5 playgrounds per year and updating sites with exciting, up-to-date, accessible playgrounds that meet current safety standards and guidelines. " u="1"/>
        <s v="The playground at Copernicus Park is a Class 2 playground and is one of the oldest playgrounds in the Milwaukee County Parks system, having been installed in 2000. Based on age and condition this playground is a high priority for playground replacement within the Milwaukee County Parks System.  Milwaukee County Parks owns 112 playgrounds that have been averaging a useful life of approximately 23 years. In order to keep pace with the rate at which  facilities are aging out, Parks has set a goal of replacing 5 playgrounds per year and updating sites with exciting, up-to-date, accessible playgrounds that meet current safety standards and guidelines. Request replacement with new Class 2 playground." u="1"/>
        <s v="The Milwaukee County Board of Supervisors adopted File #22-1184 which expanded the policy of the County regarding the scope of strategic planning surrounding the Mitchell Park Horticultural Conservatory (The Domes). This file also directed Milwaukee County Parks to return to the County Board in July of 2023 evaluating four options including demolition, limited scope repairs to address deferred maintenance and code compliance concerns, full building renovation including building envelope (class, seals concrete coating), or a proposal for a new urban botanical park and conservatory. Parks is preliminarily requesting planning funding to carry out the desired path chosen by the Milwaukee County Board in July 2023. Planning may include project due diligence, community engagement, site planning, conceptual renderings, and minimally invasive investigative sampling/reporting." u="1"/>
        <s v="The Lake Park Steel Arch Bridge (bridge asset ID 777.PED.161) over the Locust Street Ravine was built in 1893. The bridge is wide enough to carry vehicular traffic, but has been closed to vehicular traffic for years due to reconfiguration of roadways in the park and concern over structural integrity of the bridge for vehicular use. Past inspection of the Steel Arch Bridge in Lake Park resulted in a recommendation for complete rehabilitation or replacement. Concrete barriers have been placed in front of the bridge to keep vehicles from crossing it. The connecting asphalt walkways are highly degraded and should be replaced at the same time. The 2017 adopted budget included $100,800 for planning and design. In December 2016, File #16-728 transferred the entire expenditure authority from WP52301-Lake Park Steel Arch Bridge into WP48401-Lake Park Ravine Bridge. In 2020, funding for design in the amount of $117,023 was appropriated and in 2021 transferred into WP48401-Lake Park Ravine Road Bridge via File #21-95. This bridge has been identified as a high need for repair through WP54601-Parks Bridge Inventory and Assessment, and due to its historical nature requires funding as an individual project." u="1"/>
        <s v="The South Shore Breakwater serves as a near-shore structure that protects the shoreline and coastal assets along Cupertino, South Shore, and Bay View Parks. The existing stone on the northern section of the breakwater is undersized for the forces that are applied from storm events and ice. Over the years, the existing stones have been moved due to these forces flattening the breakwater and developing gaps. Last investments related to construction on the breakwater took place in 2006, and the condition of the asset has deteriorated over time. Significant investments have been made to the Oak Leaf Trail, South Shore Yacht Club, South Shore Boat Launch, and related shoreline assets that rely on the protection of the breakwater. Improvements to the breakwater should consider the South Shore Beach Relocation Study, and any related plans. The height of the breakwater should be raised to provide better protection from waves overtopping the breakwater. In January of 2020 the breakwater was subject to significant damage during a major storm event. Mitigation of the breakwater was not considered by FEMA, and therefore must be planned by the County as the owner. The 2021 capital budget allocated funds for corrective design and mitigation of the breakwater. The 2023 capital budget allocated funds for emergency sport repair of the north section of breakwater. This capital project request is for the full recommended reconstruction of the north section of breakwater. " u="1"/>
        <s v="The tennis courts at Brown Deer park are in need of replacement and reprogramming. The Department of Administrative Services, Architecture and Engineering Division rated the pavement on the tennis courts at Brown Deer Park as 22/100 in 2018. The adjacent parking area was improved in 2022 along with pedestrian and vehicular improvements. Milwaukee County Parks requests planning and design for replacing the tennis courts with four dedicated pickleball and two tennis courts. Additional components of the project include new LED lighting, new nets, windscreens and dual striping on the tennnis courts to accomdate six total pickleball courts. Portions of the tennis court are currently used for material and equipment storage by Park operations. A new storage shed in the vicinity is included in the scope of the project to accomodate items displaced by the improved amenity. " u="1"/>
        <s v="The 2021 Adopted budget provided planning and design funding for WP054501-Whitnall Golf Course Irrigation which included a scope of replacing the single row irrigation system, refurbishing the pump system, new golf features, and the relocations of greens for safety. File #22-592 allocated American Rescue Plan Act funding for WY012305-Parks Golf Course Irrigation and Cart Path Construction which included funding for the golf cart paths at Whitnall to be installed in conjunction with the irrigation system. Milwaukee County Parks requests construction funding for the refurbishment of the golf course through a redesign, new irrigation, golf cart paths, driving range, natural areas mitigation as needed, and vehicle circulation improvements. " u="1"/>
        <s v="Old Loomis Road was acquired by the Parks Department as part of the real estate transaction that transferred Crystal Ridge to The Rock. While this section of local road does carry a portion of the Oak Leaf Trail, it is primarily used by residents of the adjacent residential neighborhood. This 0.47-mile section of roadway falls within both the City of Franklin and Village of Greendale, and has a pavement rating of 20/100. Parks has received numerous complaints from residents about pothole conditions on the roadway, and has performed patching. However, the road is so deteriorated that conditions continue to worsen. Road work will include integrated vegetation management, and review opportunities for pavement and stormwater infrastructure reductions. " u="1"/>
        <s v="_x000a__x000a_" u="1"/>
        <s v="Funding for the maintenance, repair, and / or replacement of specific building components for buildings on the War Memorial footprint are set forth in the Lakefront Pavilion Condominium Agreement (Agreement) between the County, War Memorial Inc., and the Milwaukee Art Museum Inc.  _x000a__x000a_As part of this Agreement, the County is repsonsible for the replacement of the Veteran's Gallery windows.  The exsiting windows were installed in the mid 1990’s and are nearing the end of their useful life. Many of the windows have lost their thermal seal and experience fogging between the thermal panes and requirem replacement. _x000a__x000a_The 2022 Adopted Capital Improvement Budget included an appropriation of $40,001 for planning and design.  It was determined that the existing window system was not the primary driver of failure of the glass panes or the water damage. Replacement of window systems or glass panes will not resolve the ongoing issues in the long term, and will leave the replacement materials subject to the same failures as the current systems. Due to these unforeseen circumstances, the full $40,001 planning and design funds was needed for a detailed assessment.  This request for 2024 is for design funds based on the assessment." u="1"/>
        <s v="In 2013, a Development Agreement (Agreement) was approved between Milwaukee County, War Memorial Inc., and the Milwaukee Art Museum Inc. (County Board file 13-647). in order to facilitate a number of capital projects within the War Memorial buidling.  _x000a__x000a_As part of this Agreement, the County is repsonsible for the renovation of two restrooms near the south entrance of the building.  The War Memorial Center’s south entrance area has Men(s) and Women(s) restrooms requires new upgrades in order to meet current ADA requirements. _x000a__x000a_Design and Construction funding has been appropriated for the project in previous budgets, however, additional funding is required to complete the project due to increased costs from the original 2019 project design." u="1"/>
        <s v="This service is being requested to correct current water intrusion issues in the facility below the Saarinen Stairway. The current joint and gutter systems have failed, allowing water to leak into the art storage and mechanical spaces within the building and below the stair structure. Initial investigations indicate that this leaking originates from the north stairwell, which is the responsibility of Milwaukee County per the Condo Agreement documents. Past renovation includes 2007 and 2016. In 2016 the entire north stairwell was completely recaulked, but it was not done correctly. In the latest renovation work, the contractor attempted to recaulk the joints in small areas. This reduced the amount of leaking but did not completely solve the problem. In April 2023, a contractor needed to perform some emergency repairs to the interior gutter system underneath the stairway. A new drain pan was installed in the art storage area which collects water leaking into the building and it piped to an existing drainpipe. The pan on the remainder of that expansion joint on the other side of the wall going north completely disintegrated and continues to leak into the building. Due to the current design, it will be a major undertaking to install a new drain pan in the area." u="1"/>
        <s v="Replacement of the roof in the Administration building is needed.  The roof is approximately 35 years old and should be replaced as patching is no longer a cost-effective option.  Leaks have developed over the newly renovated Gift Shop.  Service System Associates (SSA) is the Zoo's vendor for concessions, merchandising and catering and they have invested $960,000 in renovations to the Gift Shop.  Typically these roof systems are designed to last approximately 20 years.  Estimated costs of repairs annually range from $20,000-$30,000.  Insurance costs of replacement for SSA and Administration exceed the cost of the roof.   _x000a__x000a_The 2020 Capital Budget included $311,334 to replace the Zoo Adminstration Roof.  After further evaluation of the project, staff from DAS-Facilities Management Architecture and Engineering estimates that additional funds of $548,395 are needed to replace the roof for a total cost of $861,329.  Surplus funds of $435,530 are available in capital project WZ0177 Zoo Parking Lot #4 Repavement leaving an unfunded cost of $112,864.  A fund transfer has been submitted but will not be processed until the parking lot project is closed out.  The 2024 appropriation addresses the remaining project deficit." u="1"/>
        <s v="The Zoo is requesting funds to renovate the main entrance. This project is critical to the Zoo’s overall success because it will 1) generate incremental revenue on an annual basis through a variety of activities; 2) improve the safety of guests coming to the Zoo; 3) significantly enhance the customer experience and reduce complaints; and 4) provide some annual cost savings._x000a__x000a_The current admission process occurs from the guest’s vehicle before they enter the parking lot, often causing traffic to back up, unsafe delays on surrounding roads, and wait times of up to an hour to enter the Zoo. This system causes lost revenue-generating opportunities, and we lose customers who are not willing to wait in long lines.  _x000a__x000a_It is also impossible for Zoo staff to spend the time necessary to attend to guests’ needs as their visit begins.  Finally, these delays and current admission booth set-up contribute to customer complaints and does not set the tone for a great customer experience._x000a__x000a_The proposed renovation will improve the safety of guests through the following activities: 1) reduce the danger of traffic backed-up on Bluemound Rd and nearby freeways and 2) provide a single point of entry into the Zoo so guests can be monitored more effectively for prohibited items as ticketing/entrance is done individually and add new fencing to the Zoo’s perimeter to improve Zoo security.  In addition, the proposed renovation will significantly enhance the customer experience by: 1) decreasing visitor wait times and helping visitors begin their Zoo visit in a more positive way by providing the opportunity to ask questions and procure what they need for their visit; 2) improve accessibility by offering wheelchairs, mobility scooters and strollers, and sensory bags up front and 3) inclusion of digital signage and maps will improve communication with guests and allow additional language translations of Zoo information." u="1"/>
        <s v="The current roof of the Bonobo indoor habitat is composed of skylight panels. This construction is not designed to contain bonobos that have direct, physical access to the panels, creating an ongoing risk of animal egress. A barrier to the skylights is requested.  A secure solution would allow more space for the animals around the clock without risk of egress.  This could simply be to stretch woven mesh over the sky lights using eyelets, cable, and woven mesh.  Due to the current risk of egress, both design and construction funds are requested for 2024." u="1"/>
        <s v="The zoo currently has four to five water main breaks per year.  The estimated costs of repairing those breaks are $20K-$50K per break ($80-$120k annually).  A recent water main break repair in May 2023 by the Seal habitat has already cost $41K, was 22 feet below the pavement surface, and will have additional costs to repair pavement. Water main breaks and associated shutoffs make it difficult for staff to provide water to the animals and service their habitats. A break affecting our Aquatic &amp; Reptile Center could cause a significant mortality incident if water levels drop too low. Leaks and repairs make areas of the Zoo inaccessible to guests and limit animal viewing._x000a_Beyond the repair costs, breaks sometimes go years before detection, costing the Zoo thousands of dollars for unused water and undermining Zoo paths, buildings and habitats, requiring further repairs. We estimate one break on Badger Hill wasted 100K gallons of water between detection and repair, and the repair costs totaled $50K.  Watermain breaks at Bader Hill occur once or twice a year. As costs for municipal water and sewerage go up, the operational costs of undetected leaks will also go up, affecting the Zoo’s budget annually. In May of 2023, the cost of City of Milwaukee water went up 30% and is projected to increase 30% again in 2025.  Current models of climate change impacts project higher-than historical severe weather increasing threats of flooding, and higher temperatures, increasing demands on drinking water supply and stress on treatment facilities. Leaks wasting hundreds of thousands of gallons of water will worsen those projected impacts and increase GHG emissions and stress on equipment by running pumps to move water that is eventually lost through leaks.  See link below for more information on the state of the nation’s drinking water infrastructure. _x000a__x000a_Water Infrastructure | ASCE's 2021 Infrastructure Report Card -- infrasturereportcard.org/cat-item/drinking-water-infrastructure" u="1"/>
        <s v="0" u="1"/>
      </sharedItems>
    </cacheField>
    <cacheField name="(17)-Does the Sub-Project ADD to the County's Infrastructure Footprint (excludes replacement infrastructure)?:" numFmtId="0">
      <sharedItems containsBlank="1"/>
    </cacheField>
    <cacheField name="(19)-Alternative Option(s) explored and/or developed?" numFmtId="0">
      <sharedItems containsBlank="1" longText="1"/>
    </cacheField>
    <cacheField name="(21)-Will the sub-project affect your dept/div annual operating costs?" numFmtId="0">
      <sharedItems containsBlank="1" longText="1"/>
    </cacheField>
    <cacheField name="(2)-Asset Ctgry:" numFmtId="0">
      <sharedItems containsBlank="1"/>
    </cacheField>
    <cacheField name="(13)-What is the Project Background/Complexity/Risk; Asset Charter Available:---CHARTER AVAIL?" numFmtId="0">
      <sharedItems containsBlank="1" longText="1"/>
    </cacheField>
    <cacheField name="(13)-What is the Project Background/Complexity/Risk; Asset Charter Available:---SCHEDULE ISSUES?" numFmtId="0">
      <sharedItems containsBlank="1" longText="1"/>
    </cacheField>
    <cacheField name="(12)-Project address a Life/Safety Issue OR IT Security Risk? (Select &quot;X&quot; in the ONE that is most appropriate):----TECH" numFmtId="0">
      <sharedItems containsBlank="1" longText="1"/>
    </cacheField>
    <cacheField name="(12)-Project address a Life/Safety Issue OR IT Security Risk? (Select &quot;X&quot; in the ONE that is most appropriate):----EXISTING LIFE-SAFETY" numFmtId="0">
      <sharedItems containsBlank="1" longText="1"/>
    </cacheField>
    <cacheField name="(12)-Project address a Life/Safety Issue OR IT Security Risk? (Select &quot;X&quot; in the ONE that is most appropriate):----POTENTIAL LIFE-SAFETY" numFmtId="0">
      <sharedItems containsBlank="1" longText="1"/>
    </cacheField>
    <cacheField name="(13)-What is the Project Background/Complexity/Risk; Asset Charter Available:---PARTNERSHIP(S)" numFmtId="0">
      <sharedItems containsBlank="1" longText="1"/>
    </cacheField>
    <cacheField name="(23)-Is the Sub-Project included in the Dept's Strategic/Master Plan OR most recent 5-YR CIP (2024-2028)?" numFmtId="0">
      <sharedItems containsBlank="1"/>
    </cacheField>
    <cacheField name="(15)-Bldg Mission Category -- Is the project related to a building or facility?" numFmtId="0">
      <sharedItems containsBlank="1" longText="1"/>
    </cacheField>
    <cacheField name="(16)-Does the sub-project address items set by State/Federal Mandate(s) or legally binding agreement(s)?  ---STATE-FED MANDATE" numFmtId="0">
      <sharedItems containsBlank="1" longText="1"/>
    </cacheField>
    <cacheField name="(16)-Does the sub-project address items set by State/Federal Mandate(s) or legally binding agreement(s)?  ---CONTRACTS - LEGALLY BINDING" numFmtId="0">
      <sharedItems containsBlank="1" longText="1"/>
    </cacheField>
    <cacheField name="(18)-Does the Sub-Project address CITED and existing ADA violations and/or any local building code violations?:" numFmtId="0">
      <sharedItems containsBlank="1"/>
    </cacheField>
    <cacheField name="(14)-Racial Equity" numFmtId="0">
      <sharedItems containsBlank="1" longText="1"/>
    </cacheField>
    <cacheField name="Continuing-Ongoing:" numFmtId="0">
      <sharedItems containsBlank="1"/>
    </cacheField>
    <cacheField name="(20)-Is the sub-project part of a Continuing Replacement Program (i.e. annually recurring major asset replacements)?" numFmtId="0">
      <sharedItems containsBlank="1" longText="1"/>
    </cacheField>
    <cacheField name="1-CE REQ Form Date Complete" numFmtId="0">
      <sharedItems containsBlank="1" longText="1"/>
    </cacheField>
    <cacheField name="(22)-Does this project address major deferred maintenance?" numFmtId="0">
      <sharedItems containsBlank="1" longText="1"/>
    </cacheField>
    <cacheField name="Column1" numFmtId="0">
      <sharedItems containsString="0" containsBlank="1" containsNumber="1" containsInteger="1" minValue="0" maxValue="0"/>
    </cacheField>
    <cacheField name="(5)-Asset Zipcode:----Primary" numFmtId="0">
      <sharedItems containsBlank="1" containsMixedTypes="1" containsNumber="1" containsInteger="1" minValue="53110" maxValue="53233"/>
    </cacheField>
    <cacheField name="(5)-Asset Zipcode:----Overlap 1" numFmtId="0">
      <sharedItems containsBlank="1" containsMixedTypes="1" containsNumber="1" containsInteger="1" minValue="53204" maxValue="53221"/>
    </cacheField>
    <cacheField name="(5)-Asset Zipcode:----Overlap 2" numFmtId="0">
      <sharedItems containsBlank="1"/>
    </cacheField>
    <cacheField name="(5)-Asset Zipcode:----Overlap 3" numFmtId="0">
      <sharedItems containsBlank="1"/>
    </cacheField>
    <cacheField name="(6)-Supv District:----Primary" numFmtId="0">
      <sharedItems containsBlank="1" containsMixedTypes="1" containsNumber="1" containsInteger="1" minValue="0" maxValue="0" count="21">
        <n v="0"/>
        <s v="SD03"/>
        <s v="SD09"/>
        <s v="SD06"/>
        <s v="SDCW"/>
        <s v="SD13"/>
        <s v="SD04"/>
        <s v="SD15"/>
        <s v="SD16"/>
        <s v="SD08"/>
        <s v="SD07"/>
        <s v="SD12"/>
        <s v="SD10"/>
        <s v="SD18"/>
        <s v="SD05"/>
        <s v="SD01"/>
        <s v="SD17"/>
        <s v="SD11"/>
        <s v="SD02"/>
        <s v="SD14"/>
        <m/>
      </sharedItems>
    </cacheField>
    <cacheField name="(6)-Supv District:----Overlap 1" numFmtId="0">
      <sharedItems containsBlank="1" containsMixedTypes="1" containsNumber="1" containsInteger="1" minValue="0" maxValue="0"/>
    </cacheField>
    <cacheField name="(6)-Supv District:----Overlap 2" numFmtId="0">
      <sharedItems containsString="0" containsBlank="1" containsNumber="1" containsInteger="1" minValue="0" maxValue="0"/>
    </cacheField>
    <cacheField name="(6)-Supv District:----Overlap 3" numFmtId="0">
      <sharedItems containsString="0" containsBlank="1" containsNumber="1" containsInteger="1" minValue="0" maxValue="0"/>
    </cacheField>
    <cacheField name="(3)-Asset Municipality:----Primary" numFmtId="0">
      <sharedItems containsBlank="1" containsMixedTypes="1" containsNumber="1" containsInteger="1" minValue="0" maxValue="0" count="14">
        <n v="0"/>
        <s v="Milwaukee"/>
        <s v="Franklin"/>
        <s v="Wauwatosa"/>
        <s v="Countywide"/>
        <s v="West Allis"/>
        <s v="Cudahy"/>
        <s v="Glendale"/>
        <s v="Oak Creek"/>
        <s v="Greenfield"/>
        <s v="South Milwaukee"/>
        <s v="Greendale"/>
        <s v="St. Francis"/>
        <m/>
      </sharedItems>
    </cacheField>
    <cacheField name="(3)-Asset Municipality:----Overlap 1" numFmtId="0">
      <sharedItems containsBlank="1" containsMixedTypes="1" containsNumber="1" containsInteger="1" minValue="0" maxValue="0"/>
    </cacheField>
    <cacheField name="(3)-Asset Municipality:----Overlap 2" numFmtId="0">
      <sharedItems containsBlank="1" containsMixedTypes="1" containsNumber="1" containsInteger="1" minValue="0" maxValue="0"/>
    </cacheField>
    <cacheField name="(3)-Asset Municipality:----Overlap 3" numFmtId="0">
      <sharedItems containsString="0" containsBlank="1" containsNumber="1" containsInteger="1" minValue="0" maxValue="0"/>
    </cacheField>
    <cacheField name="(4)-Asset Street Address:----Primary" numFmtId="0">
      <sharedItems containsBlank="1" containsMixedTypes="1" containsNumber="1" containsInteger="1" minValue="0" maxValue="0"/>
    </cacheField>
    <cacheField name="(4)-Asset Street Address:----Overlap 1" numFmtId="0">
      <sharedItems containsBlank="1" containsMixedTypes="1" containsNumber="1" containsInteger="1" minValue="0" maxValue="0"/>
    </cacheField>
    <cacheField name="(4)-Asset Street Address:----Overlap 2" numFmtId="0">
      <sharedItems containsString="0" containsBlank="1" containsNumber="1" containsInteger="1" minValue="0" maxValue="0"/>
    </cacheField>
    <cacheField name="(4)-Asset Street Address:----Overlap 3" numFmtId="0">
      <sharedItems containsString="0" containsBlank="1" containsNumber="1" containsInteger="1" minValue="0" maxValue="0"/>
    </cacheField>
    <cacheField name="Climate Impact Score" numFmtId="0">
      <sharedItems containsBlank="1"/>
    </cacheField>
    <cacheField name="Climate Reduction Description:" numFmtId="0">
      <sharedItems containsBlank="1" containsMixedTypes="1" containsNumber="1" containsInteger="1" minValue="0" maxValue="0" longText="1"/>
    </cacheField>
    <cacheField name="Climate Impact" numFmtId="0">
      <sharedItems containsString="0" containsBlank="1" containsNumber="1" containsInteger="1" minValue="0" maxValue="1"/>
    </cacheField>
    <cacheField name="(24)-Climate Impact" numFmtId="0">
      <sharedItems containsBlank="1" longText="1"/>
    </cacheField>
    <cacheField name="Open" numFmtId="0">
      <sharedItems containsNonDate="0" containsString="0" containsBlank="1"/>
    </cacheField>
    <cacheField name="Open_1" numFmtId="0">
      <sharedItems containsNonDate="0" containsString="0" containsBlank="1"/>
    </cacheField>
    <cacheField name="YR 1 Scope" numFmtId="0">
      <sharedItems containsBlank="1" count="534" longText="1">
        <s v="Enter sub-project scope narrative in this text box: _x000a_*Text box is for PROJECT SCOPE LANGUAGE ONLY._x000a_*PLEASE, DO NOT copy/paste the project justification text from the CE REQ FORM tab into this text box._x000a_*PUBLIC FACING for Electeds, Public, Cnty Staff"/>
        <s v="The scope of the project includes the annual County contribution pursuant to the Term Sheet approved by the County Board and County Executive in File 24-490 and the resulting Development Agreement between the County and FOVT. For 2027, a $400,000 contribution is budgeted to address deferred maintenance needs at the VT building related to health and safety, ADA accessibility, protection of the art collection, and structural integrity, as determined by the County. FOVT will request reimbursement for approved improvements upon meeting contingencies and conditions outlined in the Development Agreement. To reflect the actual improvements made to the building under the agreement, the Office of Strategy, Budget, and Performance and the Office of the Comptroller are authorized to perform administrative appropriation transfers to establish new sub-projects within WU0602 and reallocate budget authority."/>
        <s v="The scope of the project includes the annual County contribution pursuant to the Term Sheet approved by the County Board and County Executive in File 24-490 and the resulting Development Agreement between the County and CAVT. For 2027, a contribution of $250,000 is budgeted to address deferred maintenance needs at the CA building, focusing on health and safety, ADA accessibility compliance, protection of the art collection, and structural integrity, as identified by the County. CAVT may request reimbursement for eligible expenditures upon meeting all conditions outlined in the Development Agreement.  To reflect completed improvements under the Agreement, the Office of Strategy, Budget, and Performance and the Office of the Comptroller are authorized to execute administrative appropriation transfers to create sub-projects within WU0502 and reallocate budget authority accordingly."/>
        <s v="The scope of work include construction of the quick discconect socket / emergency connection box for the generator system. "/>
        <s v="The scope of work includes full replacement of the concrete structural slab between the boiler house and the main facility at the CRC. Work includes removal and replacement of the concrete slab; temporary and permanent utility relocations; removal and replacement of floor drains; installation of metal-faced insulation panels; excavation and backfilling at foundations; waterproofing at foundation edges; removal and replacement of the concrete apron; asphalt patching; and special testing and inspection services._x000a__x000a_Current available capital budget to be used to finalize design and any remaining money to be used for construction._x000a__x000a_"/>
        <s v="The scope of work includes replacing the first and second chiller with new pump, motors, valves. Connect the new chillers into existing building automation system and existing chilled water piping."/>
        <s v="The scope of work includes construction of CRC's Powerhouse Building windows. This includes abatement of hazardous materials, demolition of deteriorated glazing block, removal and replacement of power-actuated ventilation dampers, replacement and patching of exterior masonry block, and replacement of the glazing system with new panel-glazing window systems. Includes protective parking barrier adject to window locations. "/>
        <s v="The scope of work includes the design and planning of CRC's 600 &amp; 400 Bed Dormintory Roof. Design to be based on a complete roof tear off and replacement of the 120,100 square feet area. This includes replacing roof insulation with improved thermal performance, overflow scuppers, roof drains, guard rails where required and evaluation of structure for potential future solar array."/>
        <s v="The scope of work includes design and preconstruction activities for a Secure Courtroom at Vel Phillips. Considerations of design includes existing space available, building and court codes.  Design will include new building space, parking lot modifications, bathrooms, etc."/>
        <s v="Project scope includes the replacement of the current hardware inventory of DS200s (343 tabulators) including additional peripherals, implementation services, installation, 1-year hardware and software warranties, training, and support. Annual post-warranty licenses, maintenance, firmware, and support fees will cost $365 per year, per DS300 device. After the initial year, these fees will be the responsibility of each jurisdiction to be consistent with the annual fees structure for the current election equipment."/>
        <s v="Perform an engineering evaluation on the smoke control systems and fire alarm system currently in place at Vel Phillips. Develop test procedures and witness the building’s smoke control system testing to confirm the smoke control systems in the building is in acceptable working order, and record the results and deficiencies."/>
        <s v="The scope includes evaluation and design of CJF's automatic transfer switches of essential and standby emergency systems, including. This will evaluate and incorporate, if needed, adding temporary power for switch transfer emergency generator needs to come back on after power outage."/>
        <s v="The scope of work includes construction of HVAC controls. These controls includes air handler units (AHU's), water system, utilities meter, VAVs / thermostats, boilers, building management system (BMS), fire protection controls. Work includes demo and all wiring necessary to connect controls. The Vel Phillips Building Automation System (BAS) and controls will be upgraded with the intent of replacing old pneumatics and obsolete control devices. _x000a_ "/>
        <s v="The scope of work includes investigation and design to upgrade Vel Phillips’ domestic hot water system for safety and efficiency to support a safe water temperature. This design may include water fixtures, the control system, intake, supply tank, mixing, etc.   "/>
        <s v="The scope of work includes completion of design as well as construction. Remove all existing siding and replace. Wrap exposed gable beams and fascia board in sheet metal for weatherproofing and maintenance. Install new insulation, air/water/vapor barrier and for all areas where the existing siding is being removed. Install new metal soffit panels at all overhands. Existing stone siding to remain. Includes alternate to replace glazing on south atrium space._x000a__x000a_Design and construction: Project at  60% design, requires non intensive design, and involves mostly trades work. Minimal project risk/unknowns with low probability of budget cost issues and/or project delays as defined in the cost estimate."/>
        <s v="The scope of work includes design and construction to replace all of the windows and main entrance doors at Washington Park Sr. Center with aluminum storefront units. Alternate to include replacement of all steel door units replaced in 2008. Includes hinges, stills, framing, trim, hardware, finishes, etc. The doors are to be ADA compliant.  Main entrance doors to be automatic sliding units for increased accessibility. _x000a__x000a_Design and construction: Project at  60% design, requires non intensive design, and involves mostly trades work. Minimal project risk/unknowns with low probability of budget cost issues and/or project delays as defined in the cost estimate."/>
        <s v="The scope of work includes demolition and replacement of the existing unit ventilators at the Clinton Rose Senior Center.  This includes the univents that were not replaced in the full building remodel grant project. This also includes demo, labor, materials, and control setting.  "/>
        <s v="The scope of work includes installing new feeder, transocket, and switchboard hook ups to allow for a mobile back-up power generator. Sites included are Wilson, Washington, and Rose Senior Centers. Includes purchase of 1 mobile generator to share between sites."/>
        <s v="The scope of work is to provide and install video surveillance systems at Clinton Rose Senior Center, including cameras positioned to monitor building exteriors, monitoring stations, viewing equipment, and storage for video recordings. Exterior lighting will be installed or replaced as needed to support safe site conditions and effective camera visibility. _x000a_ _x000a_"/>
        <s v="The scope of work includes upgrade to the fire protection systems for Washington, Wilson, and Rose Sr. Centers. Existing fire alarms, wiring, controls, etc. to be demoed and replaced. "/>
        <s v="The scope of work includes replacement of the 20 year old water cooled chiller at Clinton Rose Sr. Center. The existing chiller is 100-ton water-cooled with a cooling tower on the roof. This will be replaced with a 90-ton Trane CGAM air-cooled scroll chiller on a concrete pad on the west side of the building. There will be fencing and bollards for chiller protection and security. This also includes electrical, controls, site work, and abatement. "/>
        <s v="The scope of work includes reconstruction of Facilities 10930 West Lapham’s parking lot ~40,000 SF, loading dock ramps, abandoning combined sewer inlets and new storm sewer.  The existing asphalt parking lot would require a mix of full depth replacement, HMA over Base Aggregate.  Loading docks will be reconstructed in concrete._x000a__x000a_Parking lot unable to be repaired due to condition. Construction based design % due to safety concerns and WDNR requirements.                                                                                                                                                                                                                                                                                                                                                                                                                         "/>
        <s v="The scope of work includes design and construction to clean and replace fixtures and assets within the CJF dentention pod areas. The area is assumed as one pod (about 1/4 of a floor, which includes about 24 cells, walkways, visiting booths, railings, stairwells, showers, pod entry doors, staff restrooms, and utility rooms. This work includes surface, ducts cleaning, painting, recoating, chaulk, replace surface tiles or flooring as needed etc. light fixtures, intercoms, smoke heads, light switches, door switches / locks (assumed 10) . This also includes moving furniture and people as needed. _x000a__x000a_Design and construction: Project addresses potential life-safety issues. Project requires non intensive design and involves mostly trades work. Minimal project risk/unknowns with medium probability of budget cost issues and/or project delays as defined in the cost estimate."/>
        <s v="The scope of work includes assessing and creating design for tear-off and complete roof replacement for Facities West (Lapham) building. Assesses and design possible ancillary systems such as identifying roof drainage, future scuppers, aluminum edges, access, railing, etc. Assumes HVAC is out of scope. "/>
        <s v="The scope of work includes the demo of Kelly Senior Center - both the north senior center building and south nutrition dining center. Demo and capping includes only required adjacent sidewalks, pathways, utilities- storm, sanitary, gas, electric, lighting, and all earthwork to complete the demo. This also includes hazardous abatement, disposal, restoration and seeding as needed.    _x000a__x000a_Project requires non intensive design and involves mostly trades work. Miminal project risk/unknowns with medium probability of budget cost issues and/or project delays as defined in the cost estimate."/>
        <s v="The scope of work includes the demo of McGovern Senior Center. Demo and capping includes only required adjacent sidewalks, pathways, utilities- storm, sanitary, gas, electric, lighting, and all earthwork to complete the demo. This also includes hazardous abatement, disposal, restoration and seeding as needed.    _x000a__x000a_Project requires non intensive design and involves mostly trades work. Miminal project risk/unknowns with medium probability of budget cost issues and/or project delays as defined in the cost estimate."/>
        <s v="The scope of work includes design and construction of safety partitions in CJF 110 and CJF 102. Certain areas may include doors, transaction windows, panic buttons and access controls.  _x000a__x000a_Design and construction: Project addresses potential life-safety issues. Project requires non intensive design and involves mostly trades work. Minimal project risk/unknowns/ budget cost issues and/or project delays as defined in the cost estimate."/>
        <s v="The scope of work includes investigation of Courthouse’s four main air handlers' wall fans. The wall fans condition and flow to be assessed. The courthouse’s air flow calculations to be included. Based on assessment, design plans for the four air handlers' fan flow.  "/>
        <s v="The scope of work includes design of a new sanitary lift station and forcemain and the abandonment of the old system for the Mitchell Park Pavilion. The design will include the creation of construction plans, specifications and a construction estimate. The design would include necessary electrical, alarms, control panels, manholes, and landscaping."/>
        <s v="The scope of work is based on sanitary sewer field inspections (including televising sewer pipes). This will be reviewed to compile a list of deficiencies to be completed within 18 months per NR 208 and WPDES permit.  Anticipated scope of work includes restoring manholes by fixing chimneys or bringing low manholes to grade, replacing manhole structures;  pipe-related work including CIPP lining, Grouting, Root Cutting and partial or complete replacements. With respect to sustainability and energy efficiency, continuous efforts to keep clear water of the sewer will reduce the overall amount of pumping that lift stations will have to perform and therefore save on the amount of electricity used. "/>
        <s v="The scope of work includes completing design and construction of safety partitions in Courthouse 105-1 (County Clerk) and Courthouse 102 (Treasurer). Thiss may include doors, transaction windows, panic buttons and access controls. County employees require additional safety measures due to real threats of physical harm. The following areas are included in this project:  _x000a__x000a_Design and construction: Project addresses potential life-safety issues. Project requires non intensive design and involves mostly trades work. Minimal project risk/unknowns with medium probability of budget cost issues and/or project delays as defined in the cost estimate."/>
        <s v="The scope of work includes construction funding to patch and seal penetrations and breaches in smoke compartment ceilings, walls, and door openings. Conduct testing and balancing of the smoke evacuation system both prior to and following completion of repairs to establish baseline performance and verify system functionality._x000a__x000a_"/>
        <s v="The scope of work includes construction to convert existing WOW Underwood wading pool into a ADA accessible splash pad. ADA consideration for path to and from splash pad. Water main to be replaced with larger pipe for addition water needs, fences, seating, controls and splash pad accessories.   "/>
        <s v="Complete migration of the on-premise OnBase application to a cloud / software as a service (SaaS) provider, which also includes data migration and updates / adjustments to interfaces, as applicable."/>
        <s v="Lifecycle replacement and deployment of end user devices (e.g., laptops, desktops, etc.) and network equipment (e.g., switches, routes, wireless access points, etc.) based on IMSDs asset tracking and end of life status.  Projected costs for 2027 have increased, significantly, due to two factors:_x000a__x000a_1. Significant cost increases from vendors for hardware, on the order of 40% to 70%, due memory and other supply chain cost increases._x000a_2. Large number of assets approaching end of life._x000a_"/>
        <s v="Complete migration of the on-premise Cityworks application to a cloud / software as a service (SaaS) provider, which also includes data migration and updates / adjustments to interfaces, as applicable."/>
        <s v="The scope of work includes continued planning and design and project coordination, including but not limited to advancing planning and design for new building, renovations to Historic Courthouse for enabling phase space, leasing of off-site leased space, demolition of the existing Public Safety Building. Relocation of select staff and functions out of the Historic Courthouse and Public Safety Building._x000a__x000a_"/>
        <s v="Replacements for existing obsolete cameras with new cameras. No _x000a_new camera licenses are required and have not been included in this proposal. Pricing includes installation, wire, _x000a_conduit, and programming."/>
        <s v="The scope of work for year one includes finalizing the grant agreements, taking an inventory and/or survey of all the areas being considered for the project, and finalizing the preliminary designs for the projects.  Public engagement will also begin during this phase but will not be final.  "/>
        <s v="Purchase of replacement vehicles and equipment as follows:"/>
        <s v="The scope of work includes the design phase for excavation and replacement of underground storage tank system including tanks, piping, leak detection system, canopies, other required/requested appurtenances and site restoration. "/>
        <s v="The scope of work includes design to replace the existing Boilers for the Garage and Mechanics Bays. This may include ancillary systems such as electric, pumping, piping, ducts, valves, vfd, controls, etc. Assets will be reused if possible, such as hot water distribution. "/>
        <s v="The scope of work includes design and construction for 2 bus lifts at FDL garage. Work consists of furnishing all labor, materials, supplies, equipment, tools and other services necessary for the removal and replacement of hydraulic in-ground bus lifts.  _x000a__x000a_Design and Construction: Project requires minimal design. Minimal project risk/unknowns with low probability of budget cost issues and/or project delays as defined in the cost estimate and previously completed similar projects. "/>
        <s v="The scope of work includes design and construction for 2 bus lifts at Kinnickinnic garage. Work consists of furnishing all labor, materials, supplies, equipment, tools and other services necessary for the removal and replacement of hydraulic in-ground bus lifts.  _x000a__x000a_Design and Construction: Project requires minimal design. Minimal project risk/unknowns with low probability of budget cost issues and/or project delays as defined in the cost estimate and previously completed similar projects. MCTS has completed a large amount of bus lift replacements in recent years (13 lift replacements since 2020) and this project sets to continue the updates in order to work on large buses."/>
        <s v="The scope of work includes designing the excavation and replacement of underground fuel storage tanks (UST) at FDL including three 15,000 gallon diesel USTs and one 1,000 gallon oil UST. Also to be replaced are the associated piping, 3 new fuel pumps, electric line leak detection, teak monitoring system, and concrete.   "/>
        <s v="The scope of work includes design and construction for 2 bus lifts at fleet facility. Work consists of furnishing all labor, materials, supplies, equipment, tools and other services necessary for the removal and replacement of hydraulic in-ground bus lifts._x000a__x000a_Design and Construction: Project requires minimal design. Minimal project risk/unknowns with low probability of budget cost issues and/or project delays as defined in the cost estimate and previously completed similar projects. "/>
        <s v="The scope of work includes construction to upgrade the lighting at the MCTS FDL facility (3343 W Fond du Lac Ave). This project covers approximately 7 acres and 9 buildings (Bus Barns 1-6, Tank House, Transportation Building, and Garage)."/>
        <s v="The scope of work includes construction to upgrade the lighting at the MCTS Maintenance Building (1525 W. Vine Street) to LED. This includes all interior lighting of the building and some explosion proof fixtures."/>
        <s v="The scope of work includes construction to upgrade the lighting at the MCTS Administration Building (1942 N. 17th Street) to LED. This includes select interior and the outdoor ground lighting."/>
        <s v="The scope of work includes design and planning of roof replacement on the FDL Maintenance Building (the garage). Assesses and design possible ancillary systems such as identifying roof drainage, future scuppers, aluminum edges, access, railing, etc. Assumes HVAC is out of scope. "/>
        <s v="The scope of work includes design and planning to completely tear-off and roof replacement on the KK Operating Building (the station) and the Maintenance Building (the garage). Assesses and design possible ancillary systems such as identifying roof drainage, future scuppers, aluminum edges, access, railing, etc. Assumes HVAC is out of scope. "/>
        <s v="The scope of work includes planning and design for replacement of the concrete pavement (and related utilities and equipment) for the entire transit garage site. Anticpated design work to include removal of all concrete pavement and replacement; Drainage/storm sewers, watermain, and other utility replacements under new pavement; and replacement of broken concrete curb and gutter as well as damaged chainlink fence; parking lot LED lighting; and protective bollards."/>
        <s v="The scope of this project includes retro-fitting of approximately 70 existing buses in the fleet with new, larger style barriers. "/>
        <s v="The scope of work includes removal of existing bus wash equipment and installation of new bus wash equipment. Two wash tunnels are located at FDL, and one is located at KK, for a total of 3 bus wash systems across 2 MCTS properties. "/>
        <s v="The scope of work includes the construction phase for W. Ryan Rd. (CTH H) from S. 96th St. to STH 100.  The overall sub-project scope of work includes the reconstruction of a 0.6 mile segment of W. Ryan Rd. (CTH H) from S. 96th St. to STH 100 with consideration of bicycle and pedestrian accommodations. "/>
        <s v="Scope of work includes the construction phase for the W Good Hope Rd (CTH PP) project from N 76th St to 0.08 miles east. The overall project scope of work are median modifications which would include closure of the first median opening east of the intersection of N 76th St (STH 181) &amp; W Good Hope Rd (CTH PP) and restricting movements to a left-in, right-in, and right-out to the adjacent median opening. It also includes a new eastbound left-turn lane and reconstructing the existing westbound left-turn lane with improved sight distances, enhancing visibility and minimizing conflicting movements."/>
        <s v="The scope of work includes continuation of the design phase and the right-of-way acquisition phase for a 1.3 mile segment of W. Silver Spring Dr. (CTH E) from N. 124th St. to W. Appleton Ave. (STH 175). The overall sub-project scope of work includes the reconstruction of W. Silver Spring Dr. (CTH E) from N. 124th St. to W. Appleton Ave. (STH 175), including bicycle and pedestrian accommodations. "/>
        <s v="The scope of work includes the start of the design phase for a 2 mile segment of W Good Hope Rd (CTH PP) from N Teutonia Ave to I-43. The overall sub-project scope of work includes the reconstruction of W Good Hope Rd (CTH PP) from N Teutonia Ave to I-43, including consideration of bicycle and pedestrian accommodations and appropriate traffic calming measures."/>
        <s v="The scope of work includes the start of the design phase for W Hampton Ave (CTH EE) from N 92nd St to N 76th St.  The overall sub-project scope of work includes the reconstruction of a 1 mile segment of W Hampton Ave (CTH EE) from N 92nd St to N 76th St with consideration of bicycle and pedestrian accommodations and appropriate traffic calming measures."/>
        <s v="The scope of work includes the start of the design phase for W Oklahoma Ave (CTH NN) from S 114th St to S 108th St.  The overall sub-project scope of work includes the reconstruction of a 0.4 mile segment of W Oklahoma Ave (CTH NN) from S 114th St to S 108th St. with consideration of bicycle and pedestrian accommodations and appropriate traffic calming measures. "/>
        <s v="The scope of work includes the continuation of the design phase and the right-of-way acquisition phase for S. 13th St. (CTH V) from W. Oakwood Rd. to W. Puetz Rd.  The overall sub-project scope of work includes the reconstruction of a 1.4 mile segment of S. 13th St. (CTH V) from W. Oakwood Rd. to W. Puetz Rd. with consideration of bicycle and pedestrian accommodations. "/>
        <s v="The scope of work includes the continuation of the design phase and start of the right-of-way acquisition phase for a 1.5 mile segment of W. College Ave. (CTH ZZ) from S. 26th St. to S. Howell Ave. The overall sub-project scope of work includes the reconstruction of W. College Ave (CTH ZZ) from S. 26th St. to S. 13th St. and reconditioning from S. 13th St. to S. Howell Ave., including consideration of bicycle and pedestrian accommodations."/>
        <s v="The scope of work includes the construction phase for S 76th St (CTH U) from S Creek View Ct to W High St.  The overall sub-project scope of work includes the reconstruction of a 1.40 mile segment of S 76th St (CTH U) from S Creek View Ct to W High St with consideration of bicycle and pedestrian accommodations. "/>
        <s v="The scope of work includes the continuation of the design phase and start of the right-of-way acquisition phase for a 1 mile segement of S. 76th St. (CTH U) from W. Layton Ave. to W. Howard Ave. The overall sub-project scope of work includes the reconstruction of S. 76th St. (CTH U) from W. Layton Ave. to W. Howard Ave., including  bicycle and pedestrian accommodations."/>
        <s v="The scope of work includes adding a 10 site, 5 channel analog conventional simulcast cell to Milwaukee County's system. The 10 subsites will include a 5 channel 700MHz ESS rack as well as the TRAK8835 and a LAN switch to be installed in an existing rack. Includes an MPLS IP link to the microwave network; tower, shelter, and power (including backup) will be provided by Milwaukee County. "/>
        <s v="Prepare bid specs for RFP, work with Procurement to issue RFP, award bid and execute contract.  _x000a_Purchase and install new dedicated workstations and monitors_x000a_Configure system architecture and deploy software_x000a_Implement data feeds/interfaces to new system_x000a_Test _x000a_Train staff_x000a_Go Live"/>
        <s v="The scope of work includes ten (10) new CommandCentral AXS dispatch positions to support the 911 backup site at the Training Academy with CCHub, software encryption, 4 speakers, 2 headset jacks, microphone, and footswitch.  Also included are Site Controllers &amp; Firewall, Server, Dual Link Network Equipment, CCGWs, MC Edge for Aux I/Os, console implementation._x000a_"/>
        <s v="The scope of work includes the purchase, installation, and configuration of a new fire station alerting system that will interface with CAD and radio systems over an IP based network.  Equipment will be installed in the 911 center, backup center, and a Firestation."/>
        <s v="Motorola will provide a site on wheels on a Prepo setup with a trailer, three 1/2 racks, and a 60ft telescopic tower. This site on wheels will be a 5-channel radio site which can be deployed as a stand-alone radio site or tied into the existing WiSPN system. "/>
        <s v="The scope of work includes issuing and award RFP, product selection, contract award, software reconciliation, implementation plan, execute software installation, conversion, interfaces and deployment to workstations and squads, purchase and rollout of new software.  "/>
        <s v="The scope of work includes adding radio encryption to all county suppport radio channels with media upgrades and AES encryption software, which will be added to the radio system to support encryption of all channels."/>
        <s v="Pursuant to the third amendment (File #25-467), the 2027 County contribution ($755,000) will fund projects identified by MCPA that reduce expenses, increase revenue, or meet an immediate safety or property need as approved by Milwaukee County. "/>
        <s v="The scope of work includes design and construction of a new layout with new furniture, sound panels, space separation, audio, and visual equipment to present sheriffs’ daily briefings, leadership and missions to staff. _x000a__x000a_Design and construction: Minimal project risk/unknowns with low probability of budget cost issues and/or project delays as defined in the cost estimate."/>
        <s v="The scope of work includes construction &quot;safe room&quot; modifications to (3) 2nd floor cells in the CJF for temporary holding to prevent self harm, pursuiant to recommendations from 2024 safety audit. Considerations include retrofitting the safe door, toilet, sink, windows, bars, ceiling, walls, bed, HVAC, lighting, and sprinkler system. Also includes design for l intercom and cameras in each safe room, plus integration to existing floor control system. If needed, may include finishing fourth floor room design."/>
        <s v="The scope of work includes s investigation and design to make CJF Rooms 252A-2, 252B-2, +252C-2 medical isolation rooms. This may include design of air handling unit, exhaust fan, dampers, controls, doors/windows, and associated systems."/>
        <s v="The scope of work includes upgrading the CJF Jail Record areas with new workstations, furniture, computers, flooring, window speakers, painting, ceiling, and lighting. IMSD items include installing new network cables for six new workstations, phones, and one mugshot camera._x000a__x000a_Design and construction: Minimal project risk/unknowns with low probability of budget cost issues and/or project delays as defined in the cost estimate. _x000a__x000a_"/>
        <s v="The scope of work includes designing and creating construction documents for the CJF-In-Person Visitation based on the currently funded feasibility study. Design likely to include electrical work, painting, flooring, drop ceiling replacement, communication upgrades, security enhancements, and structural upgrades. "/>
        <s v="The scope of work includes procurement and installation of cellular based surveillance cameras to be placed along the lakefront south of the water plant along Lake Michigan Drive to the north of McKinnley Marina.  This would include new camera poles, solar panels, batteries, cellular modems and muli-lens cameras.  The cellular modems would connect back to the county network through an IPSec Tunnel so the cameras can be viewed over the current video management software.  Recordings would be maintained locally inside the housing using high capacity SD Memory cards and video can be live streamed for active surveillance.  "/>
        <s v="The scope of work includes design and construction to improve overall security of the building. This includes: 1) New building security system that would monitor doors, motion sensors and glass breakage;  2) Access control system to add schlage card capabilities to entry doors as well as critical interiors door;.  3) Security Cameras to capture the building perimeter, main hallways, and parking lot; 4) Bullet resistance vestibule along main entryway. The project will leverage existing technologies that are currently used in the county. _x000a__x000a_Design and construction: Minimal project risk/unknowns with low probability of budget cost issues and/or project delays as defined in the cost estimate._x000a__x000a_"/>
        <s v="The scope of work includes a study of the HVAC system to confirm design, and design to replace the HVAC, not necessarily a one for one. Design to replace the two existing condensing units (70 ton and a 1.5 ton) and associated systems: refrigerant piping, reclaim referigerant, electrical, controls, heater, pumps, air handling unit, duct. HVAC controls with IMSD are also included."/>
        <s v="Purchase of one Vehicle Barrier system and essential equipment or services for setup.  Purchase should be within one year."/>
        <s v="The scope of work includes the purchase of three new camera trailers that align with current trailer specifications as defined by the Sheriff's Office to meet their business needs.  Trailers are custom built per specifications and arrive fully configured and ready for deployment."/>
        <s v="The scope of work includes design for a circular driving track, conceptually totaling in length 1,500 feet, overall width of 12 feet at non-designated locations, two straight portions of 500 feet with 40 foot-widths, 4 count corners or turns that are 50 feet long with a 25-foot width. Also included is design for grading, drainage, lighting, green infrastruction, arm gate, and restoration. "/>
        <s v="The scope of work includes construction for the replacement of the Sheriff's Training Academy Parking Lot. This includes 4 inches of asphalt on 8 inches of stone base, concrete curb and gutter, pervious pavers, drainage and storm sewers, lighting wiring, other potental utility replacement under new pavement.  This also include permeable pavers (green infrastructure), natural areas restoration, and LED fixtures.  Asphaltic concrete mixes used for surface course and binder course may contain salvaged or reclaimed asphaltic material.  Evaluation of, and planning for power to serve future camera installations in conjunction with lighting upgrades to be included in scope."/>
        <s v="The scope of work includes the purchase of 240 cameras and mounts to replace EOL cams that are failing at a high rate, resulting in lost video footage and increases the risk to the county. The county can reuse the existing camera license and storage along with the cat6 network cable.  Tech will remove old camera and dispose of the equipment and install new camera and mount.  The new cameras are higher resolution, better IR capability for nighttime viewing and AI capable to allow for object detection (person, face, vehicle type, plate, person tracking), digital auto tracking, and other capabilities.  "/>
        <s v="The scope of work includes design and replacement of existing ceiling within the training academy rooms. New energy efficient lighting to be included for any fixtures that were not completed as part of the ARPA Lighting Upgrade Project. All identified spaces in the basement and first floor to receive scuff resistant paint. Scope also includes new flooring and painting in select areas. Existing flooring and paint is beyond its expected life and is deteriorating. _x000a__x000a_Design and construction: Minimal project risk/unknowns with low probability of budget cost issues and/or project delays as defined in the cost estimate."/>
        <s v="The scope of work includes buying and installing life detection sensors. 30-35 sensors will be installed in the Mental Health area and the Special Medical Unit."/>
        <s v="The scope of work includes renovating the CJF detention pods for safety. This includes finalizing the design and implementing a lighting/power control system for CJF. This will remove all light switches from the cells that have the light fixture inside them, which currently provides the occupants full control of their cell lighting and tying into the current computerized door locking system (Master Control for staff control). Year one cells include the Mental Health Unit (19 cells) and 4DD37-42 &amp; M4DD43-48 (12 cells). Design and construction: Lesser project risk/unknowns with low probability of budget cost issues and/or project delays as defined in the cost estimate. The design is at 60%; there are safety components."/>
        <s v="The scope of work includes an assessment/study of approximately 154 sites for ADA requirements. Audit costs are based on an average of eight (8) hours per assessed site. Allowance for reports and database backup covering 339 freestanding structures is included."/>
        <s v="The scope of work includes planning and design for replacing the parking lot, new LED lighting, new storm drainage system, new ornamental fencing, turf restoration, green infrastructure, and storm water best management practices. Asphaltic concrete mixes used for surface course, and binder course may contain salvaged or reclaimed asphaltic material. Project also includes a new 3rd shift security building/booth, with heating and windows on 3 sides with removal protective boards.  Replace wood stairways from tenant slip lot to dock. Evaluation of, and planning for power to serve future camera installations in conjunction with lighting upgrades to be included in scope."/>
        <s v="The scope of work includes planning and design of the Greenfield Cool Waters overflow parking lot near the service building, plus the Service Yard Lot. This includes 4 inches of asphalt pavement on stone base, concrete curb and gutter, concrete pavement, drainage and storm sewers, and other potential utility replacement under new pavement.  Storm water best management practices, green infrastructure, natural areas restoration and management shall be incorporated where applicable.  LED Lighting upgrades in Service Yard and parking lot. Evaluation of, and planning for power to serve future camera installations in conjunction with lighting upgrades to be included in scope. Potential Speed Table/Raised Pedestrian Crossing from Lot to cool waters.  Security Fence and Gates at Service Yard."/>
        <s v="The proposed project includes planning and design services for the replacement of the existing tennis courts, possible modifications to the existing LED lighting system, and installation of new ornamental fencing surrounding a proposed storage building.  A new storage building is proposed to accommodate equipment and supplies of court, in addition to the need for storage of equipment that is currently stored on the secured existing tennis court area.  Construction of the new tennis and pickleball courts may affect the adjacent frisbee golf course, and any impacts will be evaluated and designed during project development.  The project will incorporate sustainable material management practices where feasible.  Asphaltic concrete mixtures used for the surface and binder courses may contain salvaged or reclaimed asphalt pavement.  Existing asphalt pavement will be pulverized, regraded, and reused on-site as base material."/>
        <s v="Full replacement of class-1 playground to ADA and current safety standards. Work to include all demo, installation, equipment, and supporting amenities for a new sprayground."/>
        <s v="Full replacement of class-2 playground to ADA and current safety standards. Work to include all demo, installation, equipment, and supporting amenities for playground."/>
        <s v="The scope of work includes design for Grant Park's main roadway, starting at soccer field 4 intersection to the Hawthorne / Oak Creek Pkwy intersection. Also includes &quot;GRA03” from west of triangle at Hawthorn Rd. Also may include crosswalk at GRA03 west edge. Project includes curb, gutter, signage and storm water sewers. Project also includes evaluating and possibly designing a long-tern sustainable solution for the parking area off the main road that formerly supported a picnic area, lost to erosion. This includes restoring that parking lot to turf. Storm water management and pavement reduction will be explored."/>
        <s v="The scope of work includes design and planning of several Parks' roofs. Design for removal and complete roof replacement at South Shore Pavilion, McCarty Pavilion/Pool Building, Zablocki Pavilion, Mitchell Pavilion, Sheridan Poolhouse, Scout Lake Pavilion, Grant Picnic Shelter - Area 5, Park Maintenance, Humboldt Service, and Hales Corners Service."/>
        <s v="The scope of work includes design of 3 courts at LaFollette Park and hardscape near them. Part of hardscape will become a parking lot with entrance and exit. The remaining hardscape will become green space. The project will also include fencing, bleachers, benches, court amenities, and parking lot lighting."/>
        <s v="The scope of work includes planning and design for a new parking lot. This design includes new pavement, base, sanitary, storm sewer, other utilities as needed, two gate access, railing, fence, dumpster enclosures, LED lighting and electrical, sidewalk, trees, and green infrastructure. Evaluation of, and planning for power to serve future camera installations in conjunction with lighting upgrades to be included in scope."/>
        <s v="Full replacement of class-3 playground to ADA and current safety standards. Work to include all demo, installation, equipment, and supporting amenities for a sprayground."/>
        <s v="Full replacement of class-3 playground to ADA and current safety standards. Work to include all demo, installation, equipment, and supporting amenities for playground."/>
        <s v="The scope of work includes a design of a paved bike path connection near the Little Menomonee River from Bradley Rd. to near County Line Rd. Work includes site analysis to evaluate the potential challenges with floodplain, wetlands, soil contamination, and major transportation arteries. Evaluate the condition of an existing pedestrian bridge and determine if repairs or replacement is needed. Consider the addition of 2 pedestrian / bike bridges if trail were to cross Little Menomonee River. Consider if bridge needed at highway 41/rail road.  Site survey to occur once preliminary path alignment has been determined. Develop construction plan set along with documentation needed to proceed to construction the following years."/>
        <s v="The scope of work includes an engineering evaluation of the concrete stairway conditions at Caesar Park (entrance to bridge area), Lake Park (historical Grand Staircase) and, Pulaski Milwaukee Park (various areas not completed in previous projects). Complete design solutions to safely rehabilitate and/or replace these deteriorated stairways. This may include immediate adjacent systems such as pavers, landscaping, railings, electrical, and other utilities. "/>
        <s v="The scope of work includes evaluating Sheridan Park's bluff and immediately adjacent area's existing condition (soil boring, geotech, survey), life cycle options, funding opportunities, and creating a construction-ready design that will stabilize the bluff and protect park users, as well as assets at the top of the bluff.  "/>
        <s v="The scope of work includes construction to decommissioning 3 wading pools, removing concrete, pipings, pumps etc. Site restoration as needed, including seeding. 3 sites._x000a__x000a_The scope of work also includes design to converting 2 wading pools to flow-through splashpads. Work includes demo, eletrical, plumbing, site restoration. 2 sites. 5 sites total. "/>
        <s v="The scope of work includes planning and design for replacement of Root River Parkway (west and east) between W Morgan Ave to W Lincoln Ave, including 4 inches of asphalt pavement on 10 inches of stone base, concrete curb and gutter, LED lighting, drainage and storm sewers, and other potential utility replacement under new pavement. Storm water best management practices, green infrastructure, natural areas restoration and management shall be incorporated where applicable. Lighting will be replaced with LED fixtures. Asphaltic concrete mixes used for surface course and binder course may contain salvaged or reclaimed asphaltic material. Base course will also contain reclaimed base material."/>
        <s v=" The scope of work includes construction to replacement of the existing HVAC system in the Sports Complex Facility. Replace nine (9) Roof Top Units units and related systems- electrical, controls, piping, ductwork, possible abatement, etc. New HVAC equipment will incorporate the latest Standards and Guidelines currently offered by ASHRAE that include the current energy efficiency and sustainability provisions. Includes site investigation to confirm MUA locations. "/>
        <s v="The scope of the work includes the construction phase to replace the entry drive to Noyes Park, the connecting parking lot, one of the main walking path segments in the park. This also includes earthwork, erosion control, restoration as needed, lighting, and storm and sanitary sewers."/>
        <s v="The scope of work includes construction to reconstruct the Whitnall golf course: modify and enhance selected greens, tees, fairway, bunkers, and new irrigation. Construction will be broken into three phases over the course of three golf seasons in order to keep 9 holes open through construction."/>
        <s v="The scope of work includes upgrading the electrical service at various Dretzka locations.  Includes demolition of the high voltage equipment and installation of new WE Engergies services with replacement of all the outdated panels. "/>
        <s v="The scope of work includes construction of Washington Park service yard, maintenance garage, and cold storage building. This will provide approximately (15) truck storage spaces; maintenance bay; wash bay; (3) offices; lunch room; men's and women's locker rooms; conference room; tool room and workshop. The cold storage building will be sized for approximately (19) spaces to store mowers, carts, pick-up trucks, trailers and other seasonal equipment. The project includes site improvements for vehicular circulation, stormwater best management practices, bulk material storage, fueling components, refuse management, and a rooftop photovoltaic system.  IMSD scope includes fiber, AV, printers, work stations, etc. "/>
        <s v="The scope of work includes construction for Whitnall Park Clubhouse's HVAC system that supplies the kitchen and dining. With the HVAC, this includes major kitchen upgrades with ADA access ramps and a new ADA accessible bathroom. HVAC controls with IMSD are also included. An administrative approriation transfer will be performed to align bond and non-bond eligible project components into appropriate sub-projects. "/>
        <s v="The scope of work includes construction to install a double wall heat exchanger and two new boilers. This includes associated systems such as plumbing and electrical: duct work, piping, pumps, transformer upgrade, valves, etc."/>
        <s v="The scope of work includes construction to replace the pool grates, repair the concrete pool gutter, including applying a waterproofing pool gutter coating, and replacing tile with a quartz aggregate finish."/>
        <s v="The scope of work includes construction and installation for the removal of the old high voltage system and installation of the WE-Energies power system."/>
        <s v="The scope of work includes removal and replacement of the existing electrical distribution, light poles, installation of new WE-Energies service, installation of new LED lighting system and distribution, and scoreboards. Also includes site restoration as needed. May also include camera installations in conjunction with lighting upgrades."/>
        <s v="The scope of the work includes the construction phase to reconstruct the parking lot and paths adjacent to parking lot and around the lake. This also includes the construction of storm water best management practices (BMPs), stormsewer, earthwork, grading, erosion control, restoration, lighting, signage and replacement of fire hydrant near the Pavilion."/>
        <s v="The scope of work includes construction and relocation of existing golf course amenities necessary to accommodate construction of the new cart path and parking lot improvements.  Work includes grading, paving, utility improvements, landscaping restoration, drainage improvements, and associated site improvements required to complete the project.  The construction plans have been designed to accommodate the adjacent Wisconsin Department of Transportation (WisDOT) STH 100 reconstruction project anticipated for construction in 2027.  The project includes updating and relocating utilities beneath the new pavement areas and reducing the overall parking lot pavement footprint to improve site efficiency and stormwater management."/>
        <s v="The scope of work includes the design phase, including permitting costs, associated with breakwater reconfiguration, sheet piling, or other coastal engineering methods intended to improve harbor entrance stability and sediment management.  The revised plan is  expected to significantly reduce the frequency of dredging operations required to maintain an open and navigable harbor entrance.  Reducing the need for recurring dredging activities will provide long-term cost savings to the County.  Conceptual designs have already been completed for this project.  These existing materials, along with additional design analysis, will be utilized to develop a comprehensive engineering construction plan."/>
        <s v="The 2026 contribution of $5,000,000 represents the first County contribution to this project with successive requests to follow in upcoming years until the full commitment is allocated.  "/>
        <s v="The scope of the project includes planning and design for the rehabilitation of the Lake Park Steel Arch Bridge. Design includes partial demolition, preserving Historic Elements/Cast Iron Arch/rail, a new structure (for pedestrian use only), lighting and approach roadway restoration. Design of the rehabilitation or replacement bridge is being coordinated with historic preservation. Evaluation of, and planning for power to serve future camera installations in conjunction with lighting upgrades to be included in scope."/>
        <s v="The scope of work involves construction of the new revetment along the shore of Bay View Park. The south shore breakwater (SBW) will remain in-place, thus providing additional shoreline protection and reducing the capital cost. The new revetment is not intended to stabilize the bluff, but to mitigate wave impacts on the bluff. The bluff will continue to erode until it is stabilized; however, this work is intended to slow the erosion. The design was completed to 90% designs in 2024 and the remaining 10% design work will be included in this request and completed prior to bidding of the project."/>
        <s v="The scope of the project includes planning/design and installation of 18,000SF of Poured in Place (PIP) rubberized safety surfacing. The scope will include excavating existing areas of rubberized surfacing, mulch or other playground and splashpad surfaces. New surfacing will be installed over new compacted stone base material for the entire surface of the play area.  "/>
        <s v="The scope of work includes a comprehensive athletic field study. Study’s final deliverable should include existing facility condition, locations, neighborhood, use analysis, recommendation of future state with cost estimates, and a GIS data component. "/>
        <s v="The scope of work includes site analysis and then design for a new Land Resources facility that focuses on improving operational efficiency and wood waste management. Design for the new facility to consider wood waste storage, wood air burner system, demolition as needed, covered parking and utility services to support approximately 30 Land Resources staff. Design includes bathrooms, utilities, worker stations, IMSD, etc. as needed. "/>
        <s v="The project scope includes the design and preparation of construction plans for marina infrastructure improvements, including dockage systems, gangways, pile-supported structures, structural connections, handrails, sanitary and plumbing systems, potable water distribution, fire suppression systems, electrical infrastructure, dock utility pedestals, and associated utilities.  The project also includes the evaluation and analysis of concrete decking versus high-density polyethylene composite decking systems and inspection of existing sheet piling next to dockage. A bathymetric survey will be performed to assess sediment accumulation within the marina, support design development, and establish dredging volume calculations. Design to create construction drawings for marina sediment dredging, dock replacement, and related marine infrastructure improvements. "/>
        <s v="The scope of work includes design to replace Oak Leaf Trail and paths (along Wahl Ave to Belleview) OLT05 and (Belleview to Newberry) LAK21 and (from Wahl Ave to Bradford Beach bridge) LAK19. Project includes demo and reconstruction of pathways and immediately adjacent fencing, rails, signage, and poles, lighting / wiring, storm/sanitary piping. Includes assessment of the pathways’ geotechnical for bluff stability understanding per coastal management guidelines; this includes possible stormwater drainage.  "/>
        <s v="This scope includes design and reconstruction of basketball courts at various locations based on pavement ratings. The scope will vary by site, depending on specific needs. Improvements may include: mill and overlay of court surfaces, painting and striping, installation of new amenities such as hoops, backboards, rims, fencing, benches, bleachers, pathways, bollards, and gates. In some cases, the scope may also include the removal of adjacent pavement, installation of green space, and/or lighting.  _x000a__x000a_Design and construction: Minimal design needed, project risk/unknowns with low/medium probability of budget cost issues and/or project delays as defined in the cost estimate._x000a__x000a__x000a__x000a_"/>
        <s v="The scope of work includes locating and assessing existing structural based river walls. Assessment includes: structure type, location,  condition, solutions that could be used to remediate or resolve the existing conditions. The Final Assessment Report will primarily serve an internal Parks function; however, Parks staff will need to confirm that the final GIS data provided is in a format that is usable for the City Works software system and meets the general project requirements the staff identified to the consultant in the information gathering stages of the project."/>
        <s v="The scope of work includes design to eliminate high-voltage equipment from Parks Maintenance site, install new We Energies service, and replace of all the aged power panels. This would replace the voltage feeder line from 68th, remove transformers with abatement as needed. Also includes related systems such as feeders, oil switches, cut outs, etc.   "/>
        <s v="The scope of work includes reconstruction and improvements to paths within the following parks: West Milwaukee Park, Jacobus Park, and Pulaski Park. Additionally, a path within Algonquin Park will be fully removed and restored to natural wooded wetland to match its site surroundings. "/>
        <s v="The scope includes evaluating three structures needing preliminary condition assessment, design documentation for 2028 construction, and make-safe repairs as needed. The target areas are: 1) Rooftop assembly and HVAC penetrations causing leaks in the central courtyard “Birdcage” stairwell; 2) North entrance concrete canopy and roof causing water penetration and structural deterioration; and 3) South entrance canopy and roof with similar issues. Structural analysis of both entrance canopies will be included in the 2027 design budget, with life‑safety repairs as needed. Birdcage roof assessment will determine if further removal or replacement is required."/>
        <s v="The scope of work is construction to make-safe the War Memorial Center pedestal structure's masonry and concrete, specifically at the ceiling underneath, north, south, &amp; west faces._x000a_"/>
        <s v="The scope of work involves a full modernization of the existing freight elevator, including installation of new conveying equipment and all required architectural, mechanical, and electrical upgrades. Work includes structural modifications, HVAC and drainage updates, electrical reconnections, life‑safety integrations, and finish restoration. A new mechanical room to support elevator operations is also included._x000a_"/>
        <s v="The scope of work includes design to create a new picnic shelter, playground and staff parking area in the former Ocean Connections pool area.  Include design to demolish and infill the pool and adjacent infracture to prep the site for new work."/>
        <s v="The scope of work includes design and planning of watermain pipe replacement for Phase 1 and Phase 2 work.  The scope of work will also include construction of Phase 1 that will fix the immediate replacement needs.  Construction consists of Horizontal Direction Drilling in Watermain and Open Cut Watermain.  Water distribution will be replaced on both the well system and city water.  Watermain at the zoo grounds is very deep (22'+) at locations.  New watermain will be installed 6' below existing/proposed ground to allow for frost protection and manageable future maintenance and access."/>
        <s v="The scope of work includes design of a new enclosed carousel and related site work for year-round use near the Zoo Terrace stage and plaza.  Carousel will be designed for year round use to replace the existing 30 year old outdoor carousel.  Year 1 scope also includes procuring the carousel unit; a long-lead time item which needs to be ordered ahead of construction of the new enclosure and removal of the existing unit."/>
        <s v="The scope of work includes designing an air conditioning system for Primate Building interior holding, visitor, and habitat areas outside of skylit area. Includes related electrical, plumbing and patching work."/>
        <s v="The scope of work includes replacing the underground voltage feeders that do not pass testing. Likely includes directional boring. Disconnect &amp; remove existing feeder. Abandon in place the old existing raceway. Install new MV feeder cable from sub-station from South end to Peck Pavilon switchgear._x000a__x000a_Design and construction: Minimal project risk/unknowns with low probability of budget cost issues and/or project delays as defined in the cost estimate."/>
        <s v="The scope of work is construction to replace the Zoofari Building's roof with a new membrane system. Includes other related roof work such as flashing, parapet, etc.  This also includes replacement of the roof top HVAC unit at the Zoofari Building, including related electrical, structural, plumbing and other ancillary work. HVAC controls and related technology are also included."/>
        <s v="The scope of work includes evaluating and designing the HVAC for the entire Peck Welcome Center.  The new design is not simply a 1 for 1 replacement, instead the most cost effective and sustainable (maintainable, energy efficient) solutions are to be evaluated.  Return on investments, an evaluation of the existing system and equiment, and construction estimates is included in the design package. HVAC controls with IMSD are also included._x000a__x000a_"/>
        <s v="The scope of work for this design project includes an evaluation and design to replace the (4) boilers, (6) pumps, (2) expansion tanks, air separator, control panel, and ancillary pipe, duct, and accessories as needed. This also will include a full survey of the entire mechanical system at Big Cats to right-size and select the correct replacement boilers for more energy efficient and maintenance accomodating. Abatement or testing as required. HVAC controls with IMSD are also included."/>
        <s v="The scope of work includes evaluating the hot water and associated air handler systems for the entire Apes Building and developing a design.  The Primates Building is excluded from this scope.  The design is not a 1 for 1 replacement, but will develop the most cost effective and sustainable (maintainable, energy effective) solutions. A construction cost estimate and return on investment will be included with the new design. HVAC controls with IMSD are also included._x000a_"/>
        <s v="The scope of work includes designing to replace an air handler and corresponding condensing unit. Includes investigating adding redundancy into the supply and exhaust air systems with a building survey. May include design of ancillary systems such as piping or ducts. HVAC controls with IMSD are also included."/>
        <s v="The scope of work includes evaluation and design for the AHU serving the penguin exhibit. Includes evaluating adding redundancy to the system (additional chiller, right sizing cooling coils in the air handler). HVAC controls with IMSD are also included."/>
        <s v="The scope of work includes design and construction to demolish the small mammals building, removal of the existing structure and adjacent pavement, map and terminate utility services and restore the site. This also includes restoring the site with landscaping."/>
        <s v="The scope of work includes construction of architectural, civil engineer and traffic engineer services to redesign the east vehicular entry/egress, traffic pattern and new ticketing facilities. Remove existing ticket booths, redesign access road for traffic cue and place automatic parking machines at the south end of the access road. Provide new directions for traffic ingress/egress. Eight ticketing booths with turnstiles shall be provided, four at the main entry and four off Lot #4 at the picnic area. An entry canopy shall be provided off Lot #4 at the picnic area. Complete a secure perimeter at the east end of the campus and allow walk-up patrons."/>
        <s v="The scope of work includes the planning and design for the replacement of Lot #3, including pulverizing the existing pavement; placement of 8 inches of stone base and 4 inches of asphalt pavement; replacement of concrete curb and gutter, storm sewer structures, and storm sewer pipe; and installation of new truncated domes at pedestrian ramps to meet ADA requirements. Asphaltic concrete surface and binder courses may contain salvaged or reclaimed asphaltic material. Crushed gravel base course may include crushed stone, crushed gravel, crushed concrete, reclaimed asphaltic pavement, reprocessed material, or blended material. Stormwater management measures will likely be required in accordance with Section 120-7 of the City of Milwaukee Storm Water Management Regulations. Work may also include associated utility adjustments, sidewalk, curb ramp, and curb improvements."/>
        <s v="The scope of work includes design and construction to buy and install a Computed Tomography (CT) scanner for the Animal Health Center (AHC) at the Zoo. Also includes it the electrical, IMSD, controls, and any structural components needed such as building interior walls modifications for safety.  _x000a__x000a_Design and construction: Project requires non intensive design, budget largely equipment costs, and involves mostly trades work. Minimal project risk/unknowns with medium probability of budget cost issues and/or project delays as defined in the cost estimate. "/>
        <s v="Install 17 additional Access Points around the Zoo campus to enhance the WiFi strength for visitors. Install 4 new switches, cabling, and necessary boring the ground to make the connections. Access points are in-stock at IMSD and will have no equipment cost to the Zoo."/>
        <m/>
        <s v="The scope of the project includes the annual County contribution pursuant to the Term Sheet approved by the County Board and County Executive in File 24-490 and the resulting Development Agreement between the County and FOVT. For 2026, a $400,000 contribution is budgeted to address deferred maintenance needs at the VT building related to health and safety, ADA accessibility, protection of the art collection, and structural integrity, as determined by the County. FOVT will request reimbursement for approved improvements upon meeting contingencies and conditions outlined in the Development Agreement. To reflect the actual improvements made to the building under the agreement, the Office of Strategy, Budget, and Performance and the Office of the Comptroller are authorized to perform administrative appropriation transfers to establish new sub-projects within WU0602 and reallocate budget authority." u="1"/>
        <s v="The scope of the project includes the annual County contribution pursuant to the Term Sheet approved by the County Board and County Executive in File 24-490 and the resulting Development Agreement between the County and CAVT. For 2026, a contribution of $250,000 is budgeted to address deferred maintenance needs at the CA building, focusing on health and safety, ADA accessibility compliance, protection of the art collection, and structural integrity, as identified by the County. CAVT may request reimbursement for eligible expenditures upon meeting all conditions outlined in the Development Agreement.  To reflect completed improvements under the Agreement, the Office of Strategy, Budget, and Performance and the Office of the Comptroller are authorized to execute administrative appropriation transfers to create sub-projects within WU0502 and reallocate budget authority accordingly." u="1"/>
        <s v="The scope of work includes planning and design of complete roof tear-off and replacement of the Surges Multi-Purpose facility roof areas  (~38,250 sq ft). Design includes roofing for tunnel from Surges Building to Dormitory Building Boiler House to the South. Includes evaluation to determine necessity of replacing roof insulation, overflow scuppers, roof drainage system, or other auxiliary components, design of fall protection anchor points, and possibly asbestos abatement." u="1"/>
        <s v="The scope of work includes planning and design of complete roof tear-off and replacement of the Lotter Building and Print Shop facility areas (approximately 37,250 square feet).  Includes evaluation to determine necessity of replacing roof insulation, overflow scuppers, roof drainage system, or other auxiliary components, approximately 30 skylights on the existing roof and retain them to comply with DOC350 requirements. " u="1"/>
        <s v="The scope of work includes planning and design to replace the parking lot area (~101,000 SF) and the building access route for ADA (~ 4,225 sf), using asphalt on stone base, concrete curb and gutter. Includes lighting, landscaping, and traffic management.  Storm water best management practices, green infrastructure, natural areas restoration and management shall be incorporated where applicable. Includes evaluating solar design to include future proofing this lot for a potential carport/ground-mount solar array or EV charging._x000a__x0009_" u="1"/>
        <s v="The scope of work includes the design and planning of CRC's 600 &amp; 400 Bed Dormintory Roof. Design to be based on a complete roof tear off and replacement of the 114,000 square feet area. This includes evaluation to determine necessity of replacing roof insulation, overflow scuppers, roof drainage system, fall protection anchor points, or other auxiliary components. " u="1"/>
        <s v="The scope of work includes studying existing conditions and creating a design for safety and security improvements at the Milwaukee County CRC segregation units BIU A and BIU B. Design includes all assets within cells for safety. Additionally, a full review of HVAC upgrades as required to maintain supply and return air ventilation rates (this will be compromised due to solid doors replacing bar-doors), updating of plumbing fixtures in these 58 cells (ensuring that anti-ligature fixtures are used), modifications to the solid metal cell back-walls (as needed to accommodate, plumbing, HVAC, and security upgrades), and removal of existing walls or other obstructions as necessary to provide visibility/line of site. IMSD portion includes GUI software and programming, intercom system, cameras, and related installation and configuration services for 58 cells.  This will require head end equipment and integration into existing detention system." u="1"/>
        <s v="The scope of work is retro-commissioning- optimize building systems and improve energy efficiency, reduce operational costs, and support sustainability and climate action objectives. The work will involve evaluating, testing, and fine-tuning the building’s mechanical, controls, and HVAC systems. will cover the Admin 600 and 400 Dormitory, the North Dormitory Building and Boiler House (“North Building”),Surges Building, and Lotter Building. Year 1 covers auditing, studying site and equipment, and creating design documents. " u="1"/>
        <s v="The scope of work includes design for renovating room G-7 to accommodate existing elections staff and secure storage for election related materials. In addition to partitioning the space and bringing the lighting to current standards, the remodel involves adequate security enhancement to protect staff and the critical election infrastructure in the Election Commission. Once staff is moved the existing space, G10, would be modified as needed. _x000a__x000a_" u="1"/>
        <s v="The scope of work includes an HVAC evaluation, design, and possible emergency repairs.  The evaluation and design includes air handler units (AHU's), boilers, building management system (BMS), fire protection controls.  The goal of the evaluation and design is to assess and document the existing systems as a whole and develop a construction plan based on the findings.  " u="1"/>
        <s v="The scope of work in 2026 includes continued planning and design and project coordination, including but not limited to advancing planning and design for new building, renovations to Historic Courthouse, swing space, demolition of the existing Public Safety Building._x000a__x000a_The Office of Performance, Strategy, and Budget and the Office of the Comptroller may provide an administrative transfer of surplus budget from WC027604 if additional budget authority is needed in the other WC0276 sub-projects (IJCC Courthouse). " u="1"/>
        <s v="The scope of work includes construction to replace the air handling uit in SPU-2 and the associated condensate pump. Existing supply distribuion ductwork will be modified and rerouted above existing offices with new ductwork installed in required locations. Additional supplied mechanical equipment to be installed for sustaining existing SPU needs with stair pressurization being rebalanced. New equipment will be connected to the existing BAS systems and tested. Additional funds included for temporary office relocation of Sheriff's staff during renovation work. " u="1"/>
        <s v="The scope of work includes installation of a double interlock preaction system and air compressor for converting sprinkler heads within cell block units on pod 4D. Implementation involves installing additional fire protection, modifying the system to integrate with existing BAS infrastructure, and electrical equipment modification. Demolition of specific sprinkler system equipment and repair of individual cell wall structure where applicable is also included in the scope of work, as well as testing and implementation. _x000a__x000a_" u="1"/>
        <s v="The scope of work includes finishing design and constructing an enhanced screening and grinding system on the sanitary drain side to replace hook-style traps that are contributing to waste water overflow situations. Includes design of basin, sanitary piping and electrical for installation of unit.  " u="1"/>
        <s v="The scope of work includes construction of an ADA Splashpad at WOW Underwood. This includes removing existing splashpad, utilties, etc. and installing new splashpad, utilties, shade structures, with several water toys and spray. Also includes is immediate surrounding earthwork, pavement, and associated systems such as benches, fencing, etc. _x000a__x000a_ IMSD components include (2) cameras for security purposes and a network presence." u="1"/>
        <s v="The scope of work includes design for tear-off and complete roof replacement for Facities West (Laphem) building." u="1"/>
        <s v="The scope of work includes designing and planning an additional fire hydrant at Vel Phillips. This includes a flow / water system analysis, coordination with local municipality, design of hydrants, valves, valve box, and other associated components." u="1"/>
        <s v="This will be the upgrade of the existing pneumatic/explorer control system at Washington Park.  Scope includes instrumentation for the following: (1) SNE, (3)- AHU controls, (1) Chilled water system controls, (2) Boiler controls, (17) uninvent controls, (16) Cabinet heater control, (1) RTU control, (5) Exhaust fan controls, (1) IMSD network connection for remote controls. _x000a_" u="1"/>
        <s v="The scope of work includes construction for a phased shutdown and replacement of County Courthouse facility elevators #1-4 and #9. Includes IMSD card reader, controls, cameras, etc." u="1"/>
        <s v="The scope of work includes construction phase 4 of Courthouse façade. This includes the next most critical phase of façade repairs and cleaning, including gutters, roofing, drainage, and sealant replacement." u="1"/>
        <s v="The scope of work includes installing mobile back-up power generators for all five Senior Centers." u="1"/>
        <s v="The scope of work includes upgrade to the fire protection systems for all Sr. centers" u="1"/>
        <s v="The scope of work includes replacing the security system at all five senior centers: Clinton Rose, Kelly (both buildings), McGovern, Washington Park, and Wilson. Security System includes control panel, motion detectors, conduit, wiring, outlet boxes and all other necessary material for a complete operating system. This also includes fiber, remote monitoring, and workstation with ISMD. _x000a_ _x000a_" u="1"/>
        <s v="The scope of work includes the next phase of evaluating and replacement of steamtraps in the Courthouse building. Steamtraps will be replaced if beyond its useful life._x000a__x000a__x000a_Design and Construction: Project involves only trades labor and equipment replacement work, requiring minimal to no design plans. Minimal project risk/unknowns with low probability of budget cost issues and/or project delays as defined in the cost estimate._x000a_" u="1"/>
        <s v="The scope of work includes phase one of Courthouse VAV replacement: identifying, designing, and replacing VAV’s, controls and integrate them into building automation system. _x000a__x000a_Design and construction: Minimal project risk/unknowns with low probability of budget cost issues and/or project delays as defined in the cost estimate." u="1"/>
        <s v="The scope of work includes phase one of CJF toilet and sink replacement: identifying, designing, and replacing porcelain toilets and sinks with stainless steel._x000a__x000a_Design and construction: Minimal project risk/unknowns with low probability of budget cost issues and/or project delays as defined in the cost estimate." u="1"/>
        <s v="The scope of work includes evaluating and designing the Courthouse's 4 AHUs. This includes cooling coils, dampers, damper motors, condensate pans, controls, insolation valves, steam coils, traps, dampers, damper motors, and sensors. This also includes asssociated systems condensate pumps to pump to basement, fresh air intake, exhausts, and ductwork. Design to integrate into the BAS system. " u="1"/>
        <s v="The scope of work includes evaluating and designing to replace the fresh air ductwork, dampers, damper motors, and BAS controls, (VAV if needed) for all 12 AHU’s, 6 SPUs (1 already in design), 4 CVUs, 3 SKUs, 1 MAU, 2 EF, 2 condensing units / pumps, in CJF. " u="1"/>
        <s v="The scope of work includes investigation and design: to replace fans 7, 8, and 9 in the courthouse basement and to add a MAU, exhaust fans, dampers, controls, and integrate into BAS. Associated systems including ductwork, controls, valves, etc. are included. " u="1"/>
        <s v="The scope of work includes resealing Courthouse's 8th floor/penthouse flooring to prevent water damage to building. Base of walls and equipment pads to receive waterproofing/sealant also. Existing flooring is past its expected lifespan. Work will include a hazardous material assessment and abatement as needed._x000a__x000a_Design and construction: Minimal project risk/unknowns with low probability of budget cost issues and/or project delays as defined in the cost estimate._x000a_ _x000a_" u="1"/>
        <s v="The scope of work includes purchasing electronic water controls system and related accessories for detetion fixtures at Vel R. Phillips Juvenile Justice Center.  System would match controls system installed on fixtures in the 2025 building addition, as well as the system utilized at the CJF.  Installation by Milwaukee County trades staff._x000a__x000a_Design and construction: Minimal project risk/unknowns with low probability of budget cost issues and/or project delays as defined in the cost estimate." u="1"/>
        <s v=" The scope of work includes evaluation and design of Facilities 10930 West Lapham’s parking lot, ramps, and select sidewalks, ~40,000SF. This includes soil testing, stormwater permitting, DNR permitting, ADA, landscaping, striping. The existing asphalt parking lot would require a mix of full depth replacement, 4” HMA over 9” Base Aggregate, and/or milling and pulverizing with a 2” HMA overlay." u="1"/>
        <s v="The scope of work includes evaluating and detail to replace AHU #1 &amp; #2 (two AHUs total) and other heating sources (cabinet heaters- north, east, main), EF for solarium. (5) Cabinet Unit Heaters - Hot Water 20 MBH, suspended, with centrifugal fans. These unit heaters are located in Foyer Rooms 150, 101, 132, and 114. Replace current valves, dampers, and controls systems associated with HVAC Controls/ DDC/ Pneumatic System – Hybrid for system optimization, basic pc control, moderate sensor types and quantities. Add a network connection and workstation at center.  " u="1"/>
        <s v="The scope of work includes design to remove all existing siding and replace. Wrap exposed gable beams in aluminum for weatherproofing and maintenance. Install new insulation and sheathing for all areas where the existing siding is being removed. Install new soffit and facia. Existing stone siding to remain." u="1"/>
        <s v="The scope of work includes evaluating all Washington Senior centers exterior windows and doors. This includes the ones in the courtyard. Based on evaluation design new doors and windows and related systems – hinges, stills, framing, trim, hardware, painting, etc. The doors are to include ADA." u="1"/>
        <s v="The scope of work includes the construction of CJF roof replacement. This replaces the entire built-up roof area with EPDM system: nine distinct areas equaling ~55,600SF. Tear off of exisitng roof, new EPDM membrane, new insulation, new flashing and copings throughout. Remove built up bituminous roof system (original building design, 1992) down to structural roof deck.  Also, refurbish/ repaint four distinct standing seam metal hip type roofs equalling ~3,600SF. Value engineered design will include all roof areas - complete with full roof accessories and components as prescribed in latest bid documents." u="1"/>
        <s v="The scope of work includes the first phase of CJF flooring work. This may include removing existing carpeting, vinyl floor tile. It would also involve grinding, sealing, and polishing the exposed concrete floors to provide a durable, low-maintenance surface. This process would include asbestos or mold testing/abatement and temporality moving furniture, phone lines, and other necessary items. _x000a__x000a_Design and Construction: Project requires minimal design and involves mostly trades work. Minimal project risk/unknowns with low probability of budget cost issues and/or project delays as defined in the cost estimate." u="1"/>
        <s v="The scope of work includes demolition and replacement of the existing unit ventilators at the Clinton Rose Senior Center.  This includes the univents are not replaced in the full building remodel grant project will be replaced under this project, including thermostats and acnillary piping accessories.  " u="1"/>
        <s v="The scope of work includes design and construction of Vel Phillips facility's judges' parking lot restoration. Approximately 40% of the existing asphalt parking lot would require full depth replacement. Conservatively, a 4” HMA over 9” Base Aggregate section was assumed in these locations. Elsewhere, milling and pulverizing with a 2” HMA overlay was assumed. Work includes ADA pathway and door, lighting, stormwater sewer, green infrastructure, and landscaping. _x000a__x000a_Design and construction: Minimal project risk/unknowns with low probability of budget cost issues and/or project delays as defined in the cost estimate." u="1"/>
        <s v="The scope of work includes evaluating and designing to replacae: 1 new boiler, 3 new AHU's, new univents or alternative, 1 new RTU, new exhaust fans, VAV, new dampers, damper motors, valves, and sensors. This also includes controls and a workstation." u="1"/>
        <s v="Lifecycle replacement and deployment of end user devices (e.g., laptops, desktops, etc.) and network equipment (e.g., switches, routes, wireless access points, etc.) based on IMSDs asset tracking and end of life status." u="1"/>
        <s v="The scope of work includes the construction of a new electrical system to replace the obsolete / outdated system, to meet the current code. This construction includes replace all old electrical panels, subpanels and feeder wire from panels to panels and from panels to Unit Substations (USS). Replace all breakers. All floor, basement to penhouse (8th floor). Wiring from distribution panel." u="1"/>
        <s v="The scope of work includes modifiying Courthouse room, G2A for fire safety. This would like include adding fire suppression, modifying existing HVAC - removing out of date equipment, adding new computer room AC, updating walls and ceilings for fire rating. From an IMSD side, this may include updating, adding security cameras, door card reader, updating fiber and other cabling, new monitorings and work stations. " u="1"/>
        <s v="This project is a single year project, which will include identification and prioritization of the top 10 to 20 conference rooms for upgrade, purchase, and installation of audio, camera, and display equipment." u="1"/>
        <s v="UPS conditions (i.e., smooths out dips and spikes) the electrical power delivery to the datacenter and network closets.  These work to bridge the gap when there is a short power outage and ensure key technology infrastructure (e.g., servers, network equipment, phones, access points, etc.) remains powered and connected.  This applies to power events like brownouts, blackouts, etc. until a generator can take over or until utility power is restored._x000a__x000a_UPS batteries provide reduced power and uptime as they age.  The goal of this project is to begin lifecycling UPSes based upon size and depreciable life." u="1"/>
        <s v="The scope of work includes various items at each detention kitchen facility to complete the previously mentioned ARPA project. Items may include additional ovens, sinks, etc. This may also include review and correction to existing assets. _x000a__x000a_Design and construction: Project may include design and construction due to urgency. Contingency had been added due to this." u="1"/>
        <s v="Deploy fiber internet connections and associated networking hardware and capabilities (e.g., wired network connections, wireless access points, etc.) at the following senior centers:_x000a_ - Clinton &amp; Bernice Rose Senior Center_x000a_ - Kelly Senior Center_x000a_ - McGovern Park Senior Center_x000a_ - Washington Park Senior Center_x000a_ - Wilson Park Senior Center" u="1"/>
        <s v="The scope of work includes costs to demolish and remove the existing playground and surfacing at Wil-O-Way Underwood and Wil-O-Way Grant. Then furnish and install new ADA accessible playground equipment and surfacing._x000a__x000a_Design and construction: Minimal project risk/unknowns with low probability of budget cost issues and/or project delays as defined in the cost estimate." u="1"/>
        <s v="The scope of work includes design and construction for 2 bus lifts at FDL garage. Work consists of furnishing all labor, materials, supplies, equipment, tools and other services necessary for the removal and replacement of hydraulic in-ground bus lifts.  MCTS has completed a large amount of bus lift replacements in recent years (13 lift replacements since 2020) and this project sets to continue the updates in order to work on large buses._x000a__x000a_Design and Construction: Project requires minimal design. Minimal project risk/unknowns with low probability of budget cost issues and/or project delays as defined in the cost estimate and previously completed similar projects. " u="1"/>
        <s v="The scope of work includes designing excavation and replacements for underground fuel storage tanks (UST) at the Kinnickinnic Service area, including 3-15,000 gallon diesel USTs, 2-1,000 gallon oil UST, 2,000 gallon waste oil tank, and a 550 gallon transmission fluid UST. Also to be replaced are the associated piping, new ATG units, 7 new pumps/dispensers, leak detection system, and concrete.  " u="1"/>
        <s v="The scope of work includes design and planning of roof replacement on the FDL Maintenance Building (the garage)." u="1"/>
        <s v="The scope of work includes design and planning to completely tear-off and roof replacement on the KK Operating Building (the station) and the Maintenance Building (the garage)." u="1"/>
        <s v="The scope of work includes the implementation of ADA boarding pads and shelter bollards." u="1"/>
        <s v="The project scope includes updating and retrofitting activities at MCTS-managed bus shelters." u="1"/>
        <s v="The scope of work includes construction to upgrade the lighting at the MCTS Administration Building (1942 N. 17th Street) to LED. This includes select interior lighting of the building as well as the outdoor ground lighting." u="1"/>
        <s v="The scope of work includes construction to upgrade the lighting at the MCTS FDL facility grounds (3343 W Fond du Lac Ave). The grounds are approximately 7 acres, comprised of 9 buildings that will be part of the project (Bus Barns 1-6, Tank House, Transportation Building, and Garage)." u="1"/>
        <s v="The scope of work includes design and construction for 2 bus lifts at fleet facility. Work consists of furnishing all labor, materials, supplies, equipment, tools and other services necessary for the removal and replacement of hydraulic in-ground bus lifts.  MCTS has completed a large amount of bus lift replacements in recent years (13 lift replacements since 2020) and this project sets to continue the updates in order to work on large buses._x000a__x000a_Design and Construction: Project requires minimal design. Minimal project risk/unknowns with low probability of budget cost issues and/or project delays as defined in the cost estimate and previously completed similar projects. " u="1"/>
        <s v="The scope of work includes design and planning, specs, and construction estimate of the north addition to the existing Fleet Garage.  Approximately 32,000 S.F. addition with an 800 S.F. mezzanine for storage." u="1"/>
        <s v="The scope of work includes the design phase for excavation and replacement of underground storage tank system including tanks, piping, leak detection system, canopies, cameras, and other required/requested appurtenances. Design will consider solar panels on canopies.  " u="1"/>
        <s v="The scope of work includes design to power electrical vehicles and plus additional capacity to power 50 squad cars and 50 plows. The current power capacity is about 0.75 MW. The future demand should be 2MW. " u="1"/>
        <s v="The scope of work includes repairs and mill and overlay activities for the following roadway sections:    1.) W. Silver Spring Dr. between N. Lovers Lane (HWY 100) and Appleton Ave., zip code- Estimate $300,000 - repairs and mill &amp; overlay  2.) W. Beloit Road between Wollmer Road and Morgan Ave., zip code- Estimate $200,000  - repairs and mill &amp; overlay. The Wisconsin County Highway Association is estimating that these 2-inch &amp; Overlays are now lasting between 12 - 18 years." u="1"/>
        <s v="The scope of work includes analysis of the facilities to create design plans, for certain HVAC and sprinkler system. This would add a wet sprinkler system to the Garage and Mechanics Bays (~200,000 sq ft.) and tie into the existing fire Alarm system.  The scope also includes design to replacing the existing HVAC for the Garage and Mechanics Bays: Boilers, Unit Heaters, AHU's, and adding RTU with Energy Recovery for AC. Survey will include evaluating the feasibility of replacing the existing in floor radiant heat system. This may include ancillary systems such as pumping, piping, ducts, valves, dampers etc. Assets will be reused if possible, such as hot water distribution." u="1"/>
        <s v="The scope of work includes the continuation of the design phase and start of the right-of-way acquisition phase for S 76th St (CTH U) from S Creek View Ct to W High St.  The overall sub-project scope of work includes the reconstruction of a 1.40 mile segment of S 76th St (CTH U) from S Creek View Ct to W High St with consideration of bicycle and pedestrian accommodations. " u="1"/>
        <s v="The scope of work includes the continuation of the design phase for a 1.5 mile segment of W. College Ave. (CTH ZZ) from S. 26th St. to S. Howell Ave. The overall sub-project scope of work includes the reconstruction of W. College Ave (CTH ZZ) from S. 26th St. to S. 13th St. and reconditioning from S. 13th St. to S. Howell Ave., including consideration of bicycle and pedestrian accommodations." u="1"/>
        <s v="The scope of work includes the construction phase and start of the right-of-way acquisition phase for a 0.70 mile segment of N. Teutonia Ave. (CTH D)/N. 43rd St. (CTH G) from W. Bradley Rd. to N. Green Bay Rd. (STH 57). The overall sub-project scope of work includes the reconstruction of N. Teutonia Ave. (CTH D)/N. 43rd St. (CTH G) from W. Bradley Rd. to N. Green Bay Rd. (STH 57) with realignment to improve safety, including consideration of bicycle and pedestrian accommodations. _x000a_" u="1"/>
        <s v="The scope of work includes the start of the construction phase for the Lincoln Memorial Dr Signal Improvement Juneau Park to Water Tower Rd project in the Congestion Mitigation &amp; Air Quality Program (CMAQ). The work will include new communications equipment between intersections, flashing yellow arrow signals, new detection at intersections, improved traffic signal timings and other equipment associated with these upgrades. The intersections included in the project are on N. Lincoln Memorial Dr. at E. Lagoon Dr., E. Lafayette Hill Rd. and E. Water Tower Rd." u="1"/>
        <s v="The scope of work includes the construction phase for the Layton Avenue Signal Improvement 76th to 47th project in the Congestion Mitigation &amp; Air Quality Program (CMAQ). The work will include new communications equipment between intersections, flashing yellow arrow signals, new detection at intersections, improved traffic signal timings and other equipment associated with these upgrades. The intersections included in the project are on W. Layton Ave. (CTH Y) at S. 76th St., S. 68th St., S. 60th St., S. 57th St., S. 51st St., and S. 47th St." u="1"/>
        <s v="Scope of work includes the construction phase for the Signal at Layton Avenue Intersections of 84th, 68th, and Nicholson project. The overall project scope of work is to install overhead per lane signal heads for the through lanes to reduce crashes and eliminate the number of signal heads and poles in the median that have been repeatedly struck. Flashing yellow arrow left turn signals will be installed for better driver comprehension, reducing left turn crashes." u="1"/>
        <s v="The scope of work includes the continuation of the design phase and start of the right-of-way acquisition phase for S. 13th St. (CTH V) from W. Oakwood Rd. to W. Puetz Rd.  The overall sub-project scope of work includes the reconstruction of a 1.4 mile segment of S. 13th St. (CTH V) from W. Oakwood Rd. to W. Puetz Rd. with consideration of bicycle and pedestrian accommodations. " u="1"/>
        <s v="The scope of work includes the continuation of the design phase for a 1 mile segement of S. 76th St. (CTH U) from W. Layton Ave. to W. Howard Ave. The overall sub-project scope of work includes the reconstruction of S. 76th St. (CTH U) from W. Layton Ave. to W. Howard Ave., including  bicycle and pedestrian accommodations." u="1"/>
        <s v="The scope of work includes the continuation of the design phase and start of the right-of-way acquisition phase for W. Ryan Rd. (CTH H) from S. 96th St. to STH 100.  The overall sub-project scope of work includes the reconstruction of a 0.6 mile segment of W. Ryan Rd. (CTH H) from S. 96th St. to STH 100 with consideration of bicycle and pedestrian accommodations. " u="1"/>
        <s v="The scope of work includes the construction phase for W. Layton Avenue (CTH Y) from S. 68th St. to S. 60th St.  The overall sub-project scope of work includes the reconstruction of a 0.5 mile segment of  W. Layton Avenue (CTH Y) from S. 68th St. to S. 60th St. with improvements to exisitng pedestrian accommodations and consideration of bicycle accomodations. " u="1"/>
        <s v="Issue and award RFP, product selection, contract award, software reconciliation, implementation plan, execute software installation, conversion, interfaces and deployment to workstations and squads, purchase and rollout of new software." u="1"/>
        <s v="The scope of work includes the removal and replacement of approximately 1/3 of 128,000 lineal feet of caulking, clean approximately 1/3 of 217,000 square feet of stone, and repair damaged stone as needed." u="1"/>
        <s v="The scope of work includes construction to replace  Marcus Center's Fitchen Garden Area. This 3,200SF area is a full-tear of existing pavers and planters, down to existing concrete deck, repair deck, install new roof drains and drain lines, install stone panels where planters are removed, install new metal and PVC base flashing, install new pavers over pedestals and 80mil PVC roof assembly, install new pedestal-mounted planters, new LED light poles, and new ivy-planted trellis." u="1"/>
        <s v="Purchase of a body scanner and all related electrical, wiring, applications, construction, furniture and equipment for use inside the Milwaukee County Jail to make the scanning procedure efficient and operational.  Purchase should be complete within one year." u="1"/>
        <s v="The scope of work includes design and construction of 2 new holding cells and related construction as recommended in 2024 safety audit. Existing holding cell #17 in the booking room will be split into two observation cells. Items within the cell will be retrofitted for occupants' safety. Adding cameras in each cell with wiring, installation, and configuration._x000a__x000a_Design and construction: Minimal project risk/unknowns with low probability of budget cost issues and/or project delays as defined in the cost estimate." u="1"/>
        <s v="The scope of work includes designing &quot;safe room&quot; modifications to (2) 4th floor and (1) 2nd floor rooms in the CJF.  For temporary holding to prevent self harm, pursuiant to recommendatoins from 2024 safety audit. Considerations include retrofitting to safe, door, toilet, sink, windows, bars, ceiling, walls, bed, HVAC, lighting, and sprinkler system. Also includes design for l intercom and cameras in each safe room, plus integrate to existing floor control system." u="1"/>
        <s v="The scope of work includes renovating the CJF detention pods for safety. This includes finalizing the design and implementing a lighting/power control system for CJF. This will remove all light switches from the cells that have the light fixture inside them, which currently provides the occupants full control of their cell lighting and tying into the current computerized door locking system (Master Control for staff control). Mental Health Unit is priority 1, balance of detention pods is priority 2. _x000a__x000a_Design and construction: Lesser project risk/unknowns with low probability of budget cost issues and/or project delays as defined in the cost estimate. The design is at 60%; there are safety components." u="1"/>
        <s v="The scope of work includes replacing 19 worn and damaged detention cell doors in the Mental Health Unit on 2nd floor CJF, including glass visibility panes in doors and glazing. Door condition and visibility issues into these rooms were noted in the 2024 safety audit of the CJF._x000a__x000a_Design and construction: Minimal project risk/unknowns with low probability of budget cost issues and/or project delays as defined in the cost estimate." u="1"/>
        <s v="The scope of work includes the purchase of 408 cameras and mounts to replace EOL cams that are failing at a high rate, resulting in lost video footage and increases the risk to the county. The county can reuse the existing camera license and storage along with the cat6 network cable.  Tech will remove old camera and dispose of the equipment and install new camera and mount.  The new cameras are higher resolution, better IR capability for nighttime viewing and AI capable to allow for object detection (person, face, vehicle type, plate, person tracking), digital auto tracking, and other capabilities.  " u="1"/>
        <s v="The scope of work includes construction to refurbish the Whitnall golf course: modify and enhance selected greens, tees, fairway, and bunkers, new irrigation &amp; golf cart paths. Construction will be broken into two phases over the course of two golf seasons in order to keep 9 holes open through construction." u="1"/>
        <s v="The scope of work includes upgrading the electrical system which anticipates demolition of the high voltage equipment, installation of new WE Engergies service, and replacement of all the aged panels. Planning and 90% design plans for construction have been completed." u="1"/>
        <s v="The scope of work includes planning and design for replacing the parking lot, new LED lighting, new storm drainage system, new ornamental fencing, turft restoration, green infrastructure, and storm water best management practices. Asphaltic concrete mixes used for surface course, and binder course may contain salvaged or reclaimed asphaltic material. Project also includes a new 3rd shift security building/booth, with heating and windows on 3 sides with removal protective boards.  Replace wood stairways from tenant slip lot to dock. Evaluation of, and planning for power to serve future camera installations in conjunction with lighting upgrades to be included in scope." u="1"/>
        <s v="The scope of work includes planning and design of the Greenfield Cool Waters overflow parking lot near the service building, plus the Service Yard Lot. This includes 4 inches of asphalt pavement on 8 inches of stone base, concrete curb and gutter, concrete pavement, drainage and storm sewers, and other potential utility replacement under new pavement.  Storm water best management practices, green infrastructure, natural areas restoration and management shall be incorporated where applicable.  LED Lighting upgrades in Service Yard and parking lot. Evaluation of, and planning for power to serve future camera installations in conjunction with lighting upgrades to be included in scope. Potential Speed Table/Raised Pedestrian Crossing from Lot to cool waters.  Security Fence and Gates at Service Yard." u="1"/>
        <s v="The scope of work includes construction for Whitnall Park Clubhouse's HVAC system that supplies the kitchen and dining. This also includes major kitchen upgrades and ADA compliance required to provide an efficient and effective HVAC system. Also included is an addition of access ramps and a new ADA accessible bathroom. HVAC controls with IMSD are also included." u="1"/>
        <s v="The scope of work includes construction to install a double wall heat exchanger and 2 new boilers. This includes associated systems such as plumbing and electrical: duct work, piping, pumps, transformer upgrade, valves, etc." u="1"/>
        <s v="The scope of work involves construction of the land-based new revetment along the shore of Bay View Park. The south shore breakwater (SBW) will be left to degrade, thus reducing the capital cost.  The remnants of the SBW will continue to provide partial protection to the shoreline over the intended service life of the shore protection concept (of the order of 50 years).  The new revetment is not expected to stabilize the bluff, which is expected to regrade to a stable slope following construction of the new revetment. The design was completed to 90% designs in 2024 and the remaining 10% design work will be included in this request and completed prior to bidding of the project." u="1"/>
        <s v="The scope of work includes the full design for Roof and Skylight phase. Work also includes schematic design of all improvements to the Kozy Community Center recommended from April 2022 study, including: architectural improvements, playground, field, HVAC/ lighting/ fire protection upgrades, site improvements, northwest addition including weight room building addition/renovation, add interior walls, and northeast addition including boxing gym building addition/renovation, add interior walls._x000a__x000a_Year 1 scope of design work also includes final design of Phase 1 (replace precast panels with new cladding, replace storefront, reroofing, and new skylights). Phasing and phase cost estimates from April 2024 update to report." u="1"/>
        <s v="The scope of work includes construction to replace the pool grates, repair the concrete pool gutter, including applying a waterproofing pool gutter coating.  " u="1"/>
        <s v="The scope of work includes planning and design for the parking segment in Cooper Park with a new asphalt parking lot. Size to be reduced to what is needed (original asphalt was a low grade quality). Includes new striping, landscaping, storm, curb and gutter, and lighting, building new shed and demo existing shed, parking lot entrance and exit. A barrier to separate service vehicles and pedestrian access shall be installed.  Better ADA accessibility. Signage for entrances to parks and new front entrance signage for park. Modification of existing playground fence to extend to the south with pedestrian gates (ornamental/black vinyl chain link – 4' height). Evaluation of, and planning for power to serve future camera installations in conjunction with lighting upgrades to be included in scope." u="1"/>
        <s v="The scope of work includes locating and assessing existing structural based river walls. Assessment includes: structure type, location,  condition, solutions that could be used to remediate or resolve the existing conditions. The Final Assessment Report will primarily serve an internal Parks function; however, Parks staff will need to confirm that the final GIS data provided is in a format that is usable for the City Works software system and meets the general project requirements the staff identified to the consultant in the information gathering stages of the project.  This project does have an IMSD technology component. The GIS data would be a IMSD deliverable." u="1"/>
        <s v="The scope of the work includes construction of the design" u="1"/>
        <s v="The scope of work includes planning and design for replacing the tennis court, new LED lighting, new ornamental fencing around the new storage building. New storage building is needed to store equipment and supplies currently located on the existing tennis courts.  With respect to Sustainability and Energy Efficiency, LED lighting planned to be provided for users with respect to natural areas, asphaltic concrete mixes used for surface course, and binder course may contain salvaged or reclaimed asphaltic material.  The existing asphaltic pavement will be pulverized and regraded to be kept and reused onsite in the base material.  Base course material may include crushed stone, crushed gravel, crushed concrete, reclaimed asphaltic pavement, reprocessed material or blended material. Evaluation of, and planning for power to serve future camera installations in conjunction with lighting upgrades to be included in scope." u="1"/>
        <s v="The scope of work includes removal and replacment of the existing electrical distribution, potential inclusion of light poles, installation of new WE-Energies service, installation of new LED lighting system and distribution, scoreboards, and associated pathways and parking. Evaluation of, and planning for power to serve future camera installations in conjunction with lighting upgrades to be included in scope. Planning and 90% design plans have been completed for construction." u="1"/>
        <s v="Full replacement of class-1 playground to ADA and current safety standards. Work to include all demo, installation, equipment, and supporting amenities for playground." u="1"/>
        <s v="Full replacement of class-3 playground to ADA and current safety standards. Work to include all demo, installation, equipment, and supporting amenities for playground. Site selection to be determined during design." u="1"/>
        <s v="The scope of work includes design for Grant Park's main roadway, starting at soccer field 4 intersection to the Hawthorne / Oak Creek Pkwy intersection. Project includes curb, gutter, signage and storm water sewers. Project also includes evaluating and possibly designing a long-tern sustainable solution for the parking area off the main road that formerly supported a picnic area, lost to erosion. This includes restoring that parking lot to turf. As is Parks practice, best management practices for storm water management and pavement reduction will be explored to the greatest extent possible." u="1"/>
        <s v="The scope of work is to design a modernized Joe Harden Field, in Zablocki Park. This includes importing new soil, laser grade and compact screened topsoil to interior infield to achieve design grade, irrigation, fencing, backstop, LED lighting, artifical turf infield or entire field alternates." u="1"/>
        <s v="The scope of work includes construction:  building envelope, facade cleaning and restoration, entry and exit doors, foyer, lobby, and staff entry office. Architectural improvements includes redesigning/ reconfiguring &quot;secure&quot; entrance with staff booth, remodel front canopy,  replace sealant joints at all sides of elevations," u="1"/>
        <s v="The scope of the work includes evaluation all existing Doyne Park assets and usage, and designing the envisioned Doyne Park based on public engagement. Past engagement highlighted three primary amenities: native prairie through walking trails, mountain bike trails, and a pump track. Design would also include operation supporting needs such as staff vehicle garage and storage sheds. This project will also include monumenting of the property line and designing removal of structures encroaching into Doyne Park. Additional public outreach will be conducted as design development continues." u="1"/>
        <s v="The scope of work includes design and planning of several Parks' roofs. Design for removal and complete roof replacement at McCarty Pavilion/Pool, Grant Service (Partial), Grant Beach House, Green Park Pavilion, Oakwood Clubhouse, and Zablocki Pavilion. " u="1"/>
        <s v="The scope of work includes design of 3 courts at LaFollette Park and hardscape near them. Part of hardscape will become a parking lot with entrance and exit. The remaining hardscape will become green space. The project will also include fencing, bleachers, benches, court amenities, parking lot lighting, and other site furnishings as appropriate based on site conditions and operational needs." u="1"/>
        <s v="The scope of work includes design and planning of roof replacement. This includes removal of existing system - built-up roofing, metal roofing and installation of new EPDM roofing system, metal roofing and skylights." u="1"/>
        <s v="The scope of work includes planning and design for a new parking lot. This design includes new pavement, base, sanitary, storm sewer, other utilities as needed, two gate access, railing, fence, dumpster enclosures, LED lighting and electrical, sidewalk, trees, and green infrasturature. Evaluation of, and planning for power to serve future camera installations in conjunction with lighting upgrades to be included in scope." u="1"/>
        <s v="The scope of work includes full replacement of class-2 playground to ADA and current safety standards. Work to include all demo, installation, equipment, and supporting amenities for playground." u="1"/>
        <s v="The scope of work is construction to remove the current lighting infrastructure and installs new light poles with energy-efficient LED fixtures in the north interior parking lot and along key pathways of Mitchell Park. To further addresss safety concerns, the project also includes the evaluation of and planning for power infrastructure to serve future camera installations. The new lighting system will be connected to the County’s electrical grid. These upgrades will significantly enhance safety for both park visitors and staff. The design phase of this project was funded through non-capital sources. " u="1"/>
        <s v="The scope of the project includes planning/design and installation of 18,000SF of Poured in Place (PIP) rubberized safety surfacing. The scope will include excavating existing areas of rubberized surfacing, mulch or other playground surfaces. New surfacing will be installed over new compacted stone base material for the entire surface of the play area.  " u="1"/>
        <s v="The scope of work includes a design of a paved bike path connection near the Little Menomonee River from Bradley Rd. to near County Line Rd. Work includes site analysis to evaluate the potential challenges with floodplain, wetlands, soil contamination, and major transportation arteries. Evaluate the condition of an existing pedestrian bridge and determine if repairs or replacement is needed. Consider the addition of 2 pedestrian bridges if trail were to cross Little Menomonee River. Site survey to occur once preliminary path alignment has been determined. Develop construction plan set along with documentation needed to proceed to construction the following years." u="1"/>
        <s v="The scope of work includes evaluating current Wilson Park and Wilson Park Recreation Center site and assets. Planning future uses, public engagement, space analysis, climate evaulations to create standards for this site and future parks' needs based on Parks 2050 Plan, public needs, and the future systemwide goals for recreational amenities." u="1"/>
        <s v="The scope of work includes an engineering evaluation of the concrete stairway conditions at Caesar Park (enterance to bridge area), Lake Park (histrorical Grand Staircase) and, Pulaski Milwaukee Park (various areas not completed in previous projects). Complete design solutions to safely rehabilitate and/or replace these deteriorated stairways. This may include immediate adjacent systems such as pavers, landscaping, railings, electrical, and other utilities. " u="1"/>
        <s v="This scope includes design and reconstruction of basketball courts at various locations based on pavement ratings. The scope will vary by site, depending on specific needs. Improvements may include: mill and overlay of court surfaces, painting and striping, installation of new amenities such as hoops, backboards, rims, fencing, benches, bleachers, pathways, bollards, and gates. In some cases, the scope may also include the removal of adjacent pavement, installation of green space, and/or lighting.  _x000a__x000a_" u="1"/>
        <s v="The scope of work includes the design of Wilson Park’s ice rink area’s refrigeration, HVAC, and subfloor / base upgrade. Part of this would include the spacial study for possible changes in space or expansion. " u="1"/>
        <s v="Design for reconstruction of new aquatic feature based on 2025 Aquatic Study, including demo of existing facility." u="1"/>
        <s v="The scope of work includes planning and design for replacement of 124th St to W Cleveland Ave. (west), including 4 inches of asphalt pavement on 10 inches of stone base, concrete curb and gutter, LED lighting, drainage and storm sewers, and other potential utility replacement under new pavement. Storm water best management practices, green infrastructure, natural areas restoration and management shall be incorporated where applicable. Lighting will be replaced with LED fixtures. Asphaltic concrete mixes used for surface course and binder course may contain salvaged or reclaimed asphaltic material. Base course will also contain reclaimed base material." u="1"/>
        <s v="Project scope shall include demolition of the existing outdoor activity and wading pools, and design of a new aquatic feature to complement the existing splashpad. Support facilities to run and operate the aquatic feature will be considered incidental to the broader aquatic scope." u="1"/>
        <s v="In alignment with the 2025 Aquatic Study, Parks seeks to both decommission 3 wading pools and convert 2 wading pools to flow-through splashpads. The wading pools to flow-through splashpad are in locations within the County that offer heat relief and summer recreation without overlapping other aquatic facility service areas. " u="1"/>
        <s v="The scope of the project includes scan, capture, and image processing  of vital records (Birth 1931 - 1985, Death 1931 - 2013, Marriage 1931 - 1985).   This also includes image cropping, border removal,  image enhancements and grouping/naming of images.  Add-on indexing of all documents." u="1"/>
        <s v="The scope of work includes modernizing the passenger electric traction elevator with microprocessor controls. This also includes new traction machines, controls, door operator equipment, signal fixtures, and car enclosure renovations. _x000a__x000a_" u="1"/>
        <s v="The scope of work includes designing the modernization of WMC's Saarinen freight elevator (JAWS)." u="1"/>
        <s v="The scope of work is construction to make the Milwaukee County War Memorial Center pedestal concrete safe. The site has been / is being observed and studied for recommended construction. Finalize a make-safe repair detail for the spalled concrete area. Perform masonry, concrete work to install the make-safe repair measures in accordance with the detail’s requirements. Perform on-site field observations during the installation of the make safe repair measures." u="1"/>
        <s v="The scope of work includes investigation of running cracks on face of exterior mosaic mural panel on westerly facade. Estimates includes installation of crack gauge (monitoring). Based on inspection this may include immediate safety repairs. Also included is design to complete work." u="1"/>
        <s v="The scope of work includes construction alteration of the storm sewer in the garage area at the War Memorial Center, de-coupling the existing storm sewer and installing a new lift station with water pumps to reroute the water and prevent flooding in the garage area.  " u="1"/>
        <s v="The scope of work includes construction to replacement of the WMC's gallery windows, immediately related window systems, and repairs as needed to adjacent EIFS exterior wall." u="1"/>
        <s v="The scope of work includes design and engineering to demolishes the Zoo ocean Connection Pool area. Project includes environmental testing and abatements as needed. Design includes fill of pool, upgrades perimeter fencing to a privacy fencing structure, and adds new concrete or gravel in locations where existing structures were demolished for demo, utilitites/electrical demo work, and backfill work. " u="1"/>
        <s v="The scope of work includes the complete design for HVAC unit replacement at the Zoofari Building, including related electrical, structural and plumbing work.  The scope of work also includes design and planning of Zoofari Building's roof with a new TPO membrane and insulation. The design basis is a complete roof tear off and replacement. HVAC controls with IMSD are also included." u="1"/>
        <s v="The scope of work includes evaluation of existing conditions and design for a complete tear off and roof replacement of low pitched roof. Scope shall include but not limited to roof accessories, such as: fascia, guttres, down soputs, guard rail, roof access hatch. Also, part of scope to include asbestos testing._x000a_" u="1"/>
        <s v="The scope of work includes includes assessment, code review, the gutters, soffit, and potentially the greenhouse’s roof. The scope includes designing those systems as well as designing the main complete tear-off and replacement of existing roof. " u="1"/>
        <s v="The scope of work includes an assessment of basement work, drainage work from roof, pond drainage work, HVAC and ducting replacement. Project to consider if hazardous material assessment is needed to identify asbestos for remediation. Lifecycle analysis of building and systems to be included. Also, add BAS controls and work station for HVAC monitoring with IMSD.The intent of the design project is to address air quality, basement's pond infiltration. The new mechanical equipment will require a BMS upgrade, the existing system is beyond its useful life._x000a__x000a_As of 25 April Economic Development is begining a feasibility study for the potential of a new senior center at McGovern Park but are in the very early stages. No action in the short term is expected." u="1"/>
        <s v="The scope of work includes designing WOWs' fire alarm system, HVAC controls, and security system controls. WOW Grant has a fire alarm system installed in '04, local thermostat HVAC controls, and no security system.  WOW Underwood has no fire alarm system, local thermostat HVAC controls, and no security system. An evaluation of existing HVAC equipment (AHU's, boilers) to determine replacement needs to be conducted as well.  Provisions for internet fiber to be brought to the buildings should be made." u="1"/>
        <s v="The scope of work includes evaluating and designing HVAC at two Kelly buildings: roof top units and window units._x000a_Associated piping, duct, valves, and dampers as needed. Also includes entire HVAC Controls/ DDC/ System – Hybrid for system optimization, basic pc control, moderate sensor types and quantities. System includes pneumatic activation of control valves and dampers. Remote monitoring at each facility and workstation. Interconnect with boiler system. " u="1"/>
        <s v="The scope of work includes construction to renovate an existing space into classroom. This would also include renovation of existing file storage  space into new admin workspace. This project will reconfigure/remodel the existing file storage area to address the build out of new administrative office spaces, while still accommodating DHHS file storage needs. " u="1"/>
        <s v="The scope also includes upgrading of the Master Control Panel, door control/Intercom control equipment upgrade and upgrade of the millwork of control stations. " u="1"/>
        <s v="The scope of work includes the purchase of 40 clean diesel buses (including FTA-required bus inspections)." u="1"/>
        <s v="The scope of work includes construction of the designed holding cell/inmate processing area and relocation of the evidence room in the Sheriff Patrol Substation.  The inmate processing area  the construction of a secure room with furnishings in the existing substation that tie in with existing building systems: HVAC, electrical, fire protection, etc.  The new evidence room will be updated with a new fume hood. " u="1"/>
        <s v="The scope of work includes designing the Fleet building's solar photovoltaic system. This includes roof analysis and design of reinforcement and joint roof improvements, electrical analysis, upgrades and controls, and the renewable energy solar power system." u="1"/>
        <s v=" The scope of work includes designing the replacement of the existing HVAC system in the Sports Complex Facility. Design to replace nine (9) Roof Top Units units and related systems- electrical, controls, piping, ductwork, possible abatement, etc. New HVAC equipment will incorporate the latest Standards and Guidelines currently offered by ASHRAE that include the current energy efficiency and sustainability provisions.  Field house units currently do not provide cooling.  Design phase will investigate adding cooling (and requisite electrical and structural study)." u="1"/>
        <s v="Scope of work includes design for tank removal (plans and specs). This design includes excavation and disposal of existing 8,000-gallon underground storage tank, backfilling and site resoration of excavation, tank removal site assessment, and installing gas line." u="1"/>
        <s v="The scope of work includes design of new carousel, 50-person event space, and concessions for year-round use near the Zoo Terrace stage and plaza.  Carousel will be designed for year round use to replace the existing 30 year old outdoor carousel. Event space will be connected to the carousel to increase rental opportunites.  A new connected concessions / food service area to replace the 25 year old stand-alone building." u="1"/>
        <s v="The scope of work includes design and planning of Zoofari Building's roof. The design basis is complete roof tear off and replacement." u="1"/>
        <s v="The scope of work includes the complete design for HVAC unit replacement at the Zoofari Building, including related electrical, structural and plumbing work." u="1"/>
        <s v="The scope of work includes designing to replacement an air handler and corresponding condensing unit.  It is critical to maintain the air exchange as currently designed due to the nature of the macaque environment. An investigation and into adding redundancy into the supply and exhaust air systems should be considered at the begining of the project, including a building survey and cost esitmate for construtction. HVAC controls with IMSD are also included." u="1"/>
        <s v="The scope of work includes evaluation and design for the AHU serving the penguin exhibit. Temperature control is critical to the space, so an evaluation of adding redundancy to the system (additional chiller, right sizing cooling coils in the air handler) will be conducted. HVAC controls with IMSD are also included." u="1"/>
        <s v="Assess the current CAD system, identify any known problems, issues, lack of functionality, compare functionality with other major players in this space, and make a recommendation based on current and future business needs. If recommendation is to replace, then build out system requirements, specs, and assist with preparing the RFP specs.  " u="1"/>
        <s v="The scope includes confirming current conditions, updating existing design, and construction- re-building the safety needs of facade related work. Work may include gable parapets and associated repointing of the façade brick.  Also included is roof replacement / repair of adjacent roof area and flashing, rebuild of north, south, and east chimneys, re-pointing of the courtyard wall, gates (with reconstruction as needed)." u="1"/>
        <s v="The scope of work includes evaluating and repairing/replacing exterior Villa Terrace systems. Construction of any make-safe repairs for work that needs to be done to correct any immediate life-safety issues. Create design drawings for repairs needed based on safety/water intrusion needed in out years. This may include brick exterior for damage and repair; removing wrought iron grates, replacing window fixtures, lentils, frames, glass as needed; install previously removed shutters; waterproof the space between ground and wall; south east deteriorating wall(s) in garage._x0009__x0009__x0009__x0009__x0009__x0009__x000a__x0009__x0009__x0009__x0009__x0009__x0009__x000a__x0009__x0009__x0009__x0009__x0009__x0009__x000a__x0009__x0009__x0009__x0009__x0009__x0009__x000a__x0009__x0009__x0009__x0009__x0009__x0009__x000a__x0009__x0009__x0009__x0009__x0009__x0009__x000a__x0009__x0009__x0009__x0009__x0009__x0009__x000a__x0009__x0009__x0009__x0009__x0009__x0009_" u="1"/>
        <s v="The scope of work includes planning and design of complete roof tear-off and replacement of the Lotter Building roof (27,574 sq ft)." u="1"/>
        <s v="The scope of work includes planning and design of complete roof tear-off and replacement of the Surges Building roof (37,461 sq ft)." u="1"/>
        <s v="The scope of work includes planning and design, using 4 inches of asphalt on 8 inches of stone base, concrete curb and gutter, and pervious pavers.  Provide turf area to create separation between roadway and parking lot.  Storm water best management practices, green infrastructure, natural areas restoration and management shall be incorporated where applicable.  Approximately three quarters of the asphalt parking lot will drain into one quarter of the parking lot of pervious pavers.  With respect to Sustainability and Energy Efficiency, Asphaltic concrete mixes used for surface course and binder course may contain salvaged or reclaimed asphaltic material.  Crushed gravel base course may include crushed stone, crushed gravel, crushed concrete, reclaimed asphaltic pavement, reprocessed material or blended material. _x000a__x0009_" u="1"/>
        <s v="The scope of work includes the design and planning of CRC's 600 &amp; 400 Bed Dormintory Roof. Design to be based on a complete roof tear off and replacement." u="1"/>
        <s v="The scope of work includes design for renovating a storage room in County Clerk area (room 105) of Courthouse. The existing storage room is to be turned into approximately 9 workstation. Work includes demoing a wall, painting, new equipment, IMSD needs, new doors, moving items, and installing equipment.  _x000a__x000a_Also included is to remodel room G-7 to accommodate existing elections staff and secure storage for election related materials. In addition to partitioning the space and bringing the lighting to current standards, the remodel involves adequate security enhancement to protect staff and the critical election infrastructure in the Election Commission. Once staff is moved the existing space, G10, would be modified as needed._x000a__x000a_" u="1"/>
        <s v="The scope of work includes design for a pre-action sprinkler system and related smoke detector upgrades for 25 cells and dayroom in block 4D and floor drain improvements. _x000a__x000a_" u="1"/>
        <s v="The scope of work includes planning and design for Courthouse Café Improvements. This design includes: providing ADA access to lower level cafe seating, demo of ceiling and floors, new ceiling and floors, paint, new food service equipment, furniture, fire suppression/alarm, plumbing, electrical, HVAC, and IMSD." u="1"/>
        <s v="The scope of work in 2025 includes continued planning and design and project coordination, including but not limited to advancing planning and design for new building, renovations to Historic Courthouse, swing space, demolition of the existing Public Safety Building." u="1"/>
        <s v="The scope of work includes designing a new electrical system to replace the obsolete / outdated system, to meet the current CODE. This design includes replace all old electrical panels, subpanels and feeder wire from panels to panels and from panels to Unit Substations (USS). Replace all breakers. All floor, basement to penhouse (8th floor). Wiring from distribution panel." u="1"/>
        <s v="The scope of work includes designing a new system that will replace the existing, obsolete stair pressurization unit (SPU) #2 in CFJ with one or two units and includes assessment of existing ductwork. If the existing ductwork is useable and in good condition, design will include adapters to join the new ductwork to the existing ductwork. Otherwise, design may include one or two new HVAC units on the roof of the stair towers if the space is available. Design drawings also include demolition plans and any related architectural and electrical updates required. " u="1"/>
        <s v="The scope of work includes design and specification of an enhanced screening and grinding system on the sanitary drain side to replace hook-style traps that are contributing to waste water overflow situations. Includes design of basin, sanitary piping and electrical for installation of unit.  " u="1"/>
        <s v="The scope of work includes field survey, locate, mark &amp; measure expansion joints in horizontal runs of steam piping. Anticipated locations are basement and 8th floor. Expose joints (remove enough insulation to inspect and work on). Order new joints, install and reinsulate.  Up to (6) locations are anticipated._x000a__x000a_Design and Construction: Project requires minimal design and involves mostly trades work. Minimal project risk/unknowns with low probability of budget cost issues and/or project delays as defined in the cost estimate." u="1"/>
        <s v="The scope of work includes completing design and construction of safety partitions in various departments located in the Courthouse, CJF and Safety Building. Certain areas may also include doors, transaction windows, panic buttons and access controls. County employees require additional safety measures due to real threats of physical harm. The following areas are included in this project:                                                                                                                                                                          Courthouse G-1 (Facilities Main Office), CJF 110, CJF 102, Safety Building 303, Safety Building 405 (DA’s Office), Courthouse 207 (Probate), Courthouse 105-1 (County Clerk), Courthouse 609-A (Chief Justice’s Office)_x000a__x000a_Design and construction: Project addresses potential life-safety issues. Project requires non intensive design and involves mostly trades work. Minimal project risk/unknowns with medium probability of budget cost issues and/or project delays as defined in the cost estimate." u="1"/>
        <s v="The scope of work includes designing a new control system to replace the obsolete existing unit. This includes upgraded Large Engine, AHU Controller, DX Controller, UNT Controller, and VMA/ VAV Controller." u="1"/>
        <s v="The scope of work includes designing and creating plans for the replacement of the 20 year old water cooled chiller at Clinton Rose Sr. Center. The existing chiller is 100 ton water cooled with cooling tower on the roof. Design includes electrical, controls, environment, and potentially abatement. " u="1"/>
        <s v="The scope of work includes designing and creating construction plans for the Washington Senior Center HVAC system: replacement of the existing system that includes Air handling Units, Chilled Water System, hot water system, ventilators, cabinet heater, and exhaust fans. " u="1"/>
        <s v="The scope of work includes an assessment of basement work, drainage work from roof, pond drainage work, HVAC and ducting replacement. Project to consider if hazardous material assessment is needed to identify asbestos for remediation. Lifecycle analysis of building and systems to be included. The design of project to address air quality, basement's pond infiltration. " u="1"/>
        <s v="The scope of work includes evaluating and replacement of (400) steamtraps in the Courthouse building. Steamtrap(s) will be replaced if beyond its useful life._x000a__x000a__x000a_Design and Construction: Project involves only trades labor and equipment replacement work, requiring minimal to no design plans. Minimal project risk/unknowns with low probability of budget cost issues and/or project delays as defined in the cost estimate._x000a__x000a_" u="1"/>
        <s v="Scope of work is to complete a Wisconsin Department of Natural Resources-approved closure plan for the former Allis Chalmers landfill.  Elements of the closure plan include installing a new landfill cap, including removal of vegetation, grading for drainage, placement and final grading of fill soils.  The scope also includes required erosion control, security fencing, reestablishment of vegetation, regulatory agency coordination and construction oversight.  Monitoring well improvements for the landfill will also be installed.  Year 1 includes a scope of work that is not based on a 90% completed design.  The WDNR has approved the closure plan, but because a sale of the property was anticipated design work ceased.  The WDNR provided a deadline of 12/31/25 to sell the property or complete the closure plan, after which the potenital sale fell through, requiring immediate action to complete the closure plan." u="1"/>
        <s v="The scope of work includes creating design / drawings to convert existing WOW Underwood wading pool into a ADA accessible splash pad. ADA consideration for path to and from splash pad. Water main to be replaced with larger pipe for addition water needs, fences, seating, controls and splash pad accessories.   " u="1"/>
        <s v="Purchase and lifecycle existing phone system server hardware and virtualization licensing. " u="1"/>
        <s v="The scope of work includes design and construction to replace existing hard-wired control panels in the Detention Center's Central Control and add card access control to doors within the Detention Center. Project includes new touchscreen control stations and a new security management computer system, plus associated carpentry to install equipment. " u="1"/>
        <s v="Addition of new SANS secure storage solution and associated equipment to support additional cameras, as well as changing retention period to 120 days per Wisconsin statute. The additional storage will support the increasing storage needs for the addition of the SRCCY. " u="1"/>
        <s v="The scope of work includes design to renovate an existing space into classroom. This would also include renovation of existing file storage  space into new admin workspace. This project will reconfigure/remodel the existing file storage area to address the build out of new administrative office spaces, while still accommodating DHHS file storage needs. " u="1"/>
        <s v="The scope of work includes construction to replace the existing 3 boilers with 2 high efficiency condensing boilers. This includes demolition of 3 existing boilers and to furnish and installation 2 new high efficiency condensing boilers with new pumps, piping, insulation and required electrical work.  " u="1"/>
        <s v="The scope of work includes design and construction for 2 bus lifts at Kinnickinnic garage. Work consists of furnishing all labor, materials, supplies, equipment, tools and other services necessary for the removal and replacement of hydraulic in-ground bus lifts.  _x000a__x000a_Design and Construction: Project requires minimal design. Minimal project risk/unknowns with low probability of budget cost issues and/or project delays as defined in the cost estimate and previously completed similar projects. MCTS has completed a large amount of bus lift replacements in recent years (11 lift replacements since 2020) and this project sets to continue the updates in order to work on large buses." u="1"/>
        <s v="The scope of work includes designing the excavation and replacements of underground fuel storage tanks (UST) at FDL including three 15,000 gallon diesel USTs and one 1,000 gallon oil UST. Also to be replaced are the associated piping, 3 new fuel pumps, electric line leak detection, teak monitoring system, and concrete.   " u="1"/>
        <s v="The project scope includes the strategic deployment and installation of bus curb extensions." u="1"/>
        <s v="The scope of work includes replacing the HVAC systems and related gas and electrical in buildings 102 (Maintenance Building), 103 (Service/Wash Building), 103A (Bus Storage Building), and 104 (A,B,C,D,E) Bus Storage Building.  Additional design services during construction for submittal review, inspections, RFI's, and Construction Bulletins.  The scope of work includes the construction of the design.  _x000a__x000a_" u="1"/>
        <s v="The scope of work includes design and construction for 2 bus lifts at FDL garage. Work consists of furnishing all labor, materials, supplies, equipment, tools and other services necessary for the removal and replacement of hydraulic in-ground bus lifts.  MCTS has completed a large amount of bus lift replacements in recent years (11 lift replacements since 2020) and this project sets to continue the updates in order to work on large buses._x000a__x000a_Design and Construction: Project requires minimal design. Minimal project risk/unknowns with low probability of budget cost issues and/or project delays as defined in the cost estimate and previously completed similar projects. " u="1"/>
        <s v="The scope of work includes the design phase for excavation and replacement of underground storage tank system including tanks, piping, leak detection system, canopies and other required/requested appurtenances. Design will consider solar panels on canopies.  " u="1"/>
        <s v="The scope of work includes the construction phase for S. 76th St. (CTH U) Bridge B-40-0164 over W. Forest Home Ave. (STH 24). The rehabilitation of bridge B-40-0164 S. 76th St. (CTH U) Bridge over Forest Home Ave. (STH 24) in the City of Greenfield is a 255-foot four span prestressed concrete girder deck bridge built in 1963. Bridge rehabilitation will address concrete and expansion joint deterioration, approach pavement settlement, functional obsolescence and other structural deficiencies. " u="1"/>
        <s v="The scope of work includes completion of the design phase and start of construction phase for W. Rawson Ave. (CTH BB) from S. 13th Street to S. Howell Avenue. The overall sub-project scope of work includes the reconstruction of a 1-mile segment of W. Rawson Ave. (CTH BB) from S. 13th St. to S. Howell Ave. with consideration of bicycle and pedestrian accommodations. " u="1"/>
        <s v="The scope of work includes the construction phase for E. Mason St. Bridge B-40-0524 over Lincoln Memoril Dr. The rehabilitation of bridge B-40-0524 E. Mason St. Bridge over Lincoln Memoril Dr. in the City of Milwaukee is a 675-foot four span prestressed concrete girder deck bridge built in 1982. Bridge rehabilitation will include repairing concrete, epoxy injecting/sealing, replacing expansion joints, patching/removing loose concrete and spalled areas, and addressing other structural deficiencies. " u="1"/>
        <s v="The scope of work includes the construction phase for a 1.5 mile segment of S. 76th St. (CTH U) from S. County Line Rd. to S. Creek View Ct. The overall sub-project scope of work includes the reconstruction of S. 76th St. (CTH U) from S. County Line Rd. to S. Creek View Ct., including consideration of bicycle and pedestrian accommodations. " u="1"/>
        <s v="The scope of work includes the design phase for the Layton Avenue Signal Improvement from Pine to Packard. The work will include new communications equipment between intersections, flashing yellow arrow signals, new detection at intersections, improved traffic signal timings and other equipment associated with these upgrades. The intersections included in the project are on E. Layton Ave. at S. Pine Ave., S. Brust Ave., S. Pennsylvania Ave., S. Whitnall Ave. (West), S. Whitnall Ave. (East), S. Nicholson Ave., S. Sweet Applewood Dr., and S. Packard Ave. " u="1"/>
        <s v="The scope of work includes the start of the design phase for S. 13th St. (CTH V) from W. Oakwood Rd. to W. Puetz Rd.  The overall sub-project scope of work includes the reconstruction of a 1.4 mile segment of S. 13th St. (CTH V) from W. Oakwood Rd. to W. Puetz Rd. with consideration of bicycle and pedestrian accommodations. " u="1"/>
        <s v="The scope of work includes the start of the design phase for W. Ryan Rd. (CTH H) from S. 96th St. to STH 100.  The overall sub-project scope of work includes the reconstruction of a 0.6 mile segment of W. Ryan Rd. (CTH H) from S. 96th St. to STH 100 with consideration of bicycle and pedestrian accommodations. " u="1"/>
        <s v="The scope of work includes the start of the design phase for S 76th St (CTH U) from S Creek View Ct to W High St.  The overall sub-project scope of work includes the reconstruction of a 1.40 mile segment of S 76th St (CTH U) from S Creek View Ct to W High St with consideration of bicycle and pedestrian accommodations. " u="1"/>
        <s v="The scope of work includes the assessment and design of Marcus Center's Fitch Garden walkway/roof in order to address leaks. Project requires full investigation of leaking. This will determine design – repairs or full replacement._x000a__x000a_Assessment likely requires removal of pavers and replacing, expansion joint(s), removal, abandoning of planters on east side of roof area and, drains investigation.  " u="1"/>
        <s v="The scope of work includes construction for the replacement of the Sheriff's Training Academy Parking Lot. This includes 4 inches of asphalt on 8 inches of stone base, concrete curb and gutter, pervious pavers, drainage and storm sewers, lighting, and other potental utility replacement under new pavement.  Storm water best management practices, green infrastructure, natural areas restoration and management shall be incorporated where applicable.  Approximately two thirds of the asphalt parking lot will drain into one third of the parking lot of pervious pavers.  With respect to Sustainability and Energy Efficiency, Lighting will be replaced with LED fixtures.  Asphaltic concrete mixes used for surface course and binder course may contain salvaged or reclaimed asphaltic material.  Crushed gravel base course may include crushed stone, crushed gravel, crushed concrete, reclaimed asphaltic pavement, reprocessed material or blended material. " u="1"/>
        <s v="Purchase of a body scanner and all related electrical, wiring and equipment for use inside the Milwaukee County Jail.  Purchase should be complete within one year." u="1"/>
        <s v="The scope of work includes design and construction to improve overall security of the building. This includes: 1) New building security system that would monitor doors, motion sensors and glass breakage;  2) Access control system to add schlage card capabilities to entry doors as well as critical interiors door;.  3) Security Cameras to capture the building perimeter, main hallways, and parking lot; 4) Bullet resistance vestibule along main entryway. The project will leverage existing technologies that are currently used in the county. " u="1"/>
        <s v="The scope of work includes a study to confirm design, and design to replacement the HVAC. Design to replace the two existing condensing units (70 ton and a 1.5 ton) and associated systems, refrigerant piping, reclaim referigerant, electrical, controls, heater, pump, air handling unit. Design the installation of new condensing unit(s) along with associated systems. The new HVAC equipment will incorporate the latest Standards and Guidelines currently offered by ASHRAE." u="1"/>
        <s v="The scope of work includes design for Grant Park's main roadway, starting at soccer field 4 intersection to the Hawthorne / Oak Creek Pkwy intersection. Project includes curb, gutter, signage and storm water sewers. Project also includes evaluating and designing a long-tern sustainable solution for the parking area off the main road that formerly supported a picnic area, lost to erosion. As is Parks practice, best management practices for storm water management and pavement reduction will be explored to the greatest extent possible." u="1"/>
        <s v="The scope of work includes planning and design for replacement of Root River Parkway - 124th. to Cleveland Ave. (east), including 4 inches of asphalt pavement on 8 inches of stone base, concrete curb and gutter, LED lighting, drainage and storm sewers, and other potential utility replacement under new pavement.  Storm water best management practices, green infrastructure, natural areas restoration and management shall be incorporated where applicable.  Lighting will be replaced with LED fixtures.  Asphaltic concrete mixes used for surface course and binder course may contain salvaged or reclaimed asphaltic material.  Crushed gravel base course may include crushed stone, crushed gravel, crushed concrete, reclaimed asphaltic pavement, reprocessed material or blended material.   " u="1"/>
        <s v="The scope of work includes planning and design for replacement of 124th St to W Cleveland Ave. (west), including 4 inches of asphalt pavement on 8 inches of stone base, concrete curb and gutter, LED lighting, drainage and storm sewers, and other potential utility replacement under new pavement.  Storm water best management practices, green infrastructure, natural areas restoration and management shall be incorporated where applicable.  Lighting will be replaced with LED fixtures. Asphaltic concrete mixes used for surface course and binder course may contain salvaged or reclaimed asphaltic material.  Crushed gravel base course may include crushed stone, crushed gravel, crushed concrete, reclaimed asphaltic pavement, reprocessed material or blended material.   " u="1"/>
        <s v="The scope of work includes planning and design for replacing the parking lot, new LED lighting, new storm drainage system, new ornamental fencing, green infrastructure and storm water best management practices. With respect to Sustainability and Energy Efficiency, LED lighting replacements, asphaltic concrete mixes used for surface course, and binder course may contain salvaged or reclaimed asphaltic material.  The existing asphaltic pavement will be pulverized and regraded to be kept and reused onsite in the base material.  Base course material may include crushed stone, crushed gravel, crushed concrete, reclaimed asphaltic pavement, reprocessed material or blended material.  Project also includes a new 3rd shift security building/booth, with heating and windows on 3 sides with removal protective boards.  Replace wood Stairways from tenant slip lot to dock." u="1"/>
        <s v="The scope of work includes planning and design of the Greenfield Cool Waters overflow parking lot near the service building, including the Service Yard Lot. This includes 4 inches of asphalt pavement on 8 inches of stone base, concrete curb and gutter, concrete pavement, drainage and storm sewers, and other potential utility replacement under new pavement.  Storm water best management practices, green infrastructure, natural areas restoration and management shall be incorporated where applicable. Asphaltic concrete mixes used for surface course and binder course may contain salvaged or reclaimed asphaltic material.  Crushed gravel base course may include crushed stone, crushed gravel, crushed concrete, reclaimed asphaltic pavement, reprocessed material or blended material.  LED Lighting upgrades in Service Yard and parking lot.  Potential Speed Table/Raised Pedestrian Crossing from Lot to cool waters.  Security Fence and Gates at Service Yard." u="1"/>
        <s v="The scope of work involves construction of the land-based new revetment along the shore of Bay View Park. The south shore breakwater (SBW) will be left to degrade, thus reducing the capital cost.  The remnants of the SBW will continue to provide partial protection to the shoreline over the intended service life of the shore protection concept (of the order of 50 years).  The new revetment is not expected to stabilize the bluff, which is expected to regrade to a stable slope following construction of the new revetment. The design was completed to 90% designs in 2024 and the remaining 10% design work will be included in this request and completed prior to 2025 bidding of the project." u="1"/>
        <s v="The scope of work includes construction to regrade the existing structure to provide suitable base for rehabilitation/upgrade works, including salvage and reuse of suitable materials excavated from the existing structure; and placement of new filter and armor stone materials, sized to withstand design wave and ice conditions, with the crest elevation and width as required to provide the required level of wave protection to existing and proposed infrastructure located behind the structure." u="1"/>
        <s v="The scope of work includes planning and design for the park road segment within Cupertino Park. It is considered to be an extension of nearby Lincoln Memorial Drive. The road has fallen into disrepair and was last rated a 50/100, with conditions continuing to deteriorate. The function of this pavement as a one-way road is redundant to nearby South Shore Drive, and in fact provides the same connectivity for vehicular movement. There is ample street parking to enjoy this portion of Cupertino Park and its community gardens as well as the Oak Leaf Trail, and there is also a large parking lot at South Shore Park that is directly connected to Cupertino Park. It is Parks intention, therefore, to remove this existing road segment and restore with turf and eliminate pavement and its related operational and capital investment demands. " u="1"/>
        <s v="The scope of work includes planning and design for the parking segment in Cooper Park with a new asphalt parking lot. Size to be reduced to what is needed (original asphalt was a low grade quality). Includes new striping, landscaping, storm, curb and gutter, and lighting, building new shed and demo existing shed, parking lot entrance and exit. A barrier to separate service vehicles and pedestrian access shall be installed.  Better ADA accessibility. Signage for entrances to parks and new front entrance signage for park. Modification of existing playground fence to extend to the south with pedestrian gates (ornamental/black vinyl chain link – 4' height)." u="1"/>
        <s v="The scope of work includes planning and design for replacing the tennis court, new LED lighting, new ornamental fencing around the new storage building . New storage building is needed to store equipment and supplies currently located on the existing tennis courts.  With respect to Sustainability and Energy Efficiency, LED lighting planned to be provided for users with respect to natural areas, asphaltic concrete mixes used for surface course, and binder course may contain salvaged or reclaimed asphaltic material.  The existing asphaltic pavement will be pulverized and regraded to be kept and reused onsite in the base material.  Base course material may include crushed stone, crushed gravel, crushed concrete, reclaimed asphaltic pavement, reprocessed material or blended material. " u="1"/>
        <s v="The scope of work includes planning and design for the replacement of Olmsted Way by reducing the number of travel lanes from four to two.  Proposed roadway includes parking on both side of the road as well as on street bicycle accommodations with a buffer zone, new storm sewer, and LED lighting." u="1"/>
        <s v="The scope of work includes design and construction of a new trail access ramp at Hampshire and Cambridge Avenue to the existing Oak Leaf Trail. This will also address an old tunnel that threatens the existing trail." u="1"/>
        <s v="The scope of work includes completing conceptual design and drawings options based on File 19-942 to Replace Lake Park Ravine Drive (LAK04). Use these to establish public opinion and support to create final design and drawings. Cost estimate based on option to replace Lake Park Ravine Drive- approximately 1,110 ft including sanitary sewers, water mains, and storm sewers. One way 14’ lane. For pedestrians, bikers, and motor vehicles. Concrete Barrier between. _x000a__x000a_This may include traffic calming measures, storm water best management practices, green infrastructure, natural areas restoration and management, and connections to city Milwaukee County streets – Lincoln Memorial and Lake Park Road. Possible need for retaining wall or earthwork, striping, and curbing." u="1"/>
        <s v="The scope of work includes design of 3 courts at LaFollette Park and hardscape near them. Part of hardscape will become a parking lot with entrance and exit. The remaining hardscape will become green space." u="1"/>
        <s v="The scope of work includes the design to replace the service road south and east of Wilson Rec Center, from the main parking lot south and east to 20th Street. Any electrical lighting and storm sewer work to be included. " u="1"/>
        <s v="The scope of work includes plannning and design for a new pedestrian Oak Leaf Trail Bridge over IH-43. This includes design for grading, traffic control, bridge removal, bridge installation, and new OLT on new bridge." u="1"/>
        <s v="The scope of work includes planning and design for a new parking lot. This design includes new pavement, base, sanitary, storm sewer, other utilities as needed, two gate access, railing, fence, dumpster enclosures, LED lighting and electrical, sidewalk, trees, and green infrasturature." u="1"/>
        <s v="The scope of work includes construction to refurbish the Whitnall golf course: modify and enhance selected greens, tees, fairway, and bunkers, new irrigation &amp; golf cart paths.  Construction will be broken into two phases over the course of two golf seasons in order to keep 9 holes open through construction." u="1"/>
        <s v="The scope of the project includes planning and design for the rehabilitation of the Lake Park Steel Arch Bridge. Design includes partial demolition, preserving Historic Elements/Cast Iron Arch/rail, a new structure (narrowed to 7' for peds only), lighting and approach roadway restoration. Design of the rehabilitation or replacement bridge is being coordinated with historic preservation.  " u="1"/>
        <s v="The scope of work includes construction for replacement of the North Point parking lot including asphalt, stone base, concrete curb and gutter, colored concrete, dumpster enclosure, drainage and storm sewers, lighting, lake path, overlook, stone wall, and other potential utility replacement under new pavement.  Storm water best management practices, green infrastructure, natural areas restoration and management shall be incorporated where applicable.  With respect to Sustainability and Energy Efficiency, Lighting will be replaced with LED fixtures.  Asphaltic concrete mixes used for surface course and binder course may contain salvaged or reclaimed asphaltic material.  Crushed gravel base course may include crushed stone, crushed gravel, crushed concrete, reclaimed asphaltic pavement, reprocessed material or blended material.  " u="1"/>
        <s v="The scope of the work includes the construction phase for the replacement of Underwood Creek Parkway from the Round-About to Swan Drive. This includes best management practices for storm water, accommodations for the Oak Leaf Trail that is within the road, and facilities served from Underwood Creek Parkway including but not limited to Wil-O-Way, Firefly Ridge, and Hansen Golf Course. Lighting will be evaluated for appropriateness in consideration of both safety and natural resource impacts. Construction will also include the reconstruction of an existing retaining wall along the route of the parkway._x000a_" u="1"/>
        <s v="The scope of work includes construction for Alternative C which includes in-kind replacement of approximately 400' of City of Milwaukee owned street on the west, reconstruction of the road with reduced width to 53rd street, conversion of the road to a 10ft trail between 53rd street and 51st street, reconstruction of the road with a reduced width and an adjacent 10ft trail from 51st street to Cleveland at 47th. Other work includes ancillary utility re-construction and removals, adjacent landscaping installation, wayfinding signage, and restoration. " u="1"/>
        <s v="The scope of work includes a site analysis of the potential efficiency and suitability of relocation of Whitnal service yard. Size evaluation includes environmental testing and potentially combining other nearby aging service yards / buildings. Create the design of site, demo, buildings, and associated services such as sanitary, storm, and water. Create construction documents, specifications, and permitting. " u="1"/>
        <s v="The scope of work includes construction of Washington Park service yard, maintenance garage, and cold storage building. This will provide approximately (15) truck storage spaces; maintenance bay; wash bay; (3) offices; lunch room; men's and women's locker rooms; conference room; tool room and workshop. The cold storage building will be sized for approximately (19) spaces to store mowers, carts, pick-up trucks, trailers and other seasonal equipment. The project includes site improvements for vehicular circulation, stormwater best management practices, bulk material storage, fueling components, refuse management, and a rooftop photovoltaic system.  " u="1"/>
        <s v="The scope of work includes assessment and testing of water distribution at parks. This may include Bradford Beach, Brown Deer Park, Currie Clubhouse, Dineen Park, Dretzka Park, Grant Park, Greenfield Park, Estabrook Park, Hales Corners Service Yard, Hoyt Pool, Jacobus Park, Lincoln Park, Jackson Park, Kletzsch Park, Lake Park, Madison Park, McKinley Park, McCarty Park, Mitchell Park, Noyes Park, Oakwood Golf, Root River Parkway, Scout Lake, Washington Park, Whitnall Gardens, Wilson Recreation, Veterans, and Zablocki.  Testing includes, but not limited to, piping and components from municipal water systems and county owned water systems, meter pit, hydrant, piping, valves, etc  Based on assessment, design construction plans to meet local code, state code, and permitting. Assessment to include long term planning for buildings at sites and possible reduction of infrastructure. It would also include data collection, modeling and entering into GIS and CAD. " u="1"/>
        <s v="The scope of work includes construction phases to eliminate storm sewer backup within the WMC and under the Mason Street Bridge. Project includes demo / abandonment of existing sewers, sewer system installation, pumps, electrical work, and associated site restoration.  " u="1"/>
        <s v="The scope of work includes the inspection of the underside of the War Memorial Center pedestal (the portion of the structure that is cantilevered over the war memorial center terrace and exterior stairways), as well as inspection of the reinforced concrete columns that support the pedestal. Scope includes the installation of permanent roof anchors to allow for the inspection and subsequent repairs, as well as funds for immediate repair of isolated areas that are identified as high-risk as part of the inspection." u="1"/>
        <s v="The scope of work includes designing the modernization of Saarinen passenger elevator's #3 and 4. " u="1"/>
        <s v="The scope of work includes assessing existing conditions, develop drawings and narrative to understand the various HVAC and electrical systems and what they serve. Design and specify new equipment for penthouse and County portion of condo agreement.  Delinieate work by other entities. " u="1"/>
        <s v="The scope of work includes designing the moderization of WMC's Saarinen freight elevator (Jaws)." u="1"/>
        <s v="The scope of work includes designing an air conditioning system (and related electrical, plumbing and patching work) for Primate Building interior holding, visitor and habitat areas outside of skylit area.  " u="1"/>
        <s v="The scope of work includes design and construction to replace the Flamingo Cafe boiler. Project includes replacement of two 1.4 Million BTU boilers, valves, pumps and expansion tank, tie in to existing pipes and ductwork, electric, insulation, abatement, and basic controls._x000a__x000a_Design and Construction: One of the two existing boiler is does not work and cannot be repaired.  If the second boiler fails over winter, the building will be left with no heat.  Replacing two boilers is not anticipated to be a complex project. Construction funds are needed in 2025 to order equipment, otherwise with lag time, work cannot start in Spring of 2026. The work needs to be completed over the summer when the boilers are not needed and will need to be up and ready to use by late fall of 2026 or the project will push another full year.  _x000a_" u="1"/>
        <s v="This project is a single year project, which will include identification and prioritization of the 24 conference rooms for upgrade, purchase, and installation of audio, camera, and display equipment." u="1"/>
        <s v="The scope of work includes repairs and mill and overlay activities for the following roadway sections:  1.) XXXXXXXXX; 2.) XXXXXXXX; 3.) XXXXXX; 4.) XXXXXXXXXXXX." u="1"/>
        <s v="The scope of work includes the start of the design phase for a 1.5 mile segment of W. College Ave. (CTH ZZ) from S. 26th St. to S. Howell Ave. The overall sub-project scope of work includes the reconstruction of W. College Ave (CTH ZZ) from S. 26th St. to S. 13th St. and reconditioning from S. 13th St. to S. Howell Ave., including consideration of bicycle and pedestrian accommodations. With the major Federal funding made available attributable to the Bipartisan Infrastructure Law (BIL), it is anticipated the Wisconsin Department of Transportation (WISDOT) under the Surface Transportation Program (STP) will approve the design, right-of-way acquisition and construction phases in 2023 for a total estimated cost of $8,000,000 where 80% ($6,400,000) is the Federal share and 20% ($1,600,000) is the Milwaukee County share.  The BIL funding expires in 2026 and it is important to approve the funding to start the project in 2023 to be able to complete all phases of the project to meet WisDOT project deadlines." u="1"/>
        <s v="The scope of work includes XXXXXXXXXXXXXX." u="1"/>
        <s v="The scope of work includes design for replacement and upgrading of the following walkway areas: Baran Park and KK River Parkway Sports Center. Also included in design is lighting and gate in KK's project area." u="1"/>
        <s v="The scope of work includes construction for Alternative B which includes in-kind replacement of 400’ of City of Milwaukee-owned street on the west and the conversion of Jackson Park Drive into ten-foot trail between approximately the 5600 block and 51st street, with a reconstruction of the road with reduced capacity and an adjacent 10ft trail from 51st to Cleveland at 47th street. Other work includes ancillary utility re-construction and removals, adjacent landscaping installation, wayfinding signage, and restoration. " u="1"/>
        <s v="This project is for the design of the full renewal of the lobby and bathrooms in the rental car center at Milwaukee Mitchell International Airport (MKE).  Within the bathrooms, included in the project are wall and floor finishes, light fixtures, plumbing fixtures, toilet partitions, and drinking fountains.  For the lobby area, included in the project are wall and floor finishes, light fixtures, wayfinding signage, updated casework, and counters.  The lobby project includes new vending areas with seating, and the creation of ADA compliant height transaction surfaces.  " u="1"/>
        <s v="This project consists of design for the removal of airfield runway and taxiway pavement.  This includes both asphalt and concrete pavement sections and associated support systems.  These systems include edge lighting, electrical conduit and wiring, drainage structures and final grading and restoration of the areas to turf.  The removal area work area is approximately the full length of Runway 13-31 and Taxiways G &amp; U.  Some pavement rework will be required where pavement disconnects occur.  " u="1"/>
        <s v="The scope of work includes construction to replace passenger loading bridges and preconditioned air units as needed at gates C9 (fixed walkway), C12, C15, and C25 with new equipment of similar size and function. This includes modifications to fuel pits, foundations, and electrical infrastructure as necessary." u="1"/>
        <s v="This project is for the design of the rehabilitation of Saver Lot A at Milwaukee Mitchell International Airport (MKE).  This work will include soil testing if needed, and storm sewer investigation.  The scope of eventual construction work includes asphalt replacement or overlay, subgrade repair where needed, replacement of underground utilities where needed, fencing, pavement marking and other associated items.  The construction is anticipated to occur in two phases." u="1"/>
        <s v="This project replaces, upgrades, and modernizes the data center virtual infrastructure with the current supported generation storage and services.  This project will replace existing server virtualization technologies.  Included within this replacement is servers, storage units, and other associated equipment.  This project is an equipment procurement." u="1"/>
        <s v="This project replaces, upgrades, and modernizes the paging systems at Milwaukee Mitchell International Airport (MKE) with current generation technology.  Equipment within this replacement include servers, audio power amplifier, microphone stations, and other associated equipment.  This project is equipment procurement." u="1"/>
        <s v="This project is for replacement of two vehicles for the Aircraft Rescue and Fire Fighting (ARFF) team at MKE.  The first vehicle to be replaced is Rescue 717, A class 5 -3,000 Gallon ARFF vehicle with a Class 4 -1,500 Gallon ARFF vehicle.  The second vehicle to be replaced is Rescue 718, a Class 5–3000-gallon ARFF vehicle with a 3,000-gallon ARFF Vehicle. Rescue 718 will have 460 pounds of Halotron on it.  Both vehicles will have a roof and bumper turret with 1,250 Gallon per Minute (GPM) high flow and 650 GPM low flow and have 500-pound capacity of dry chemical with hydro-chemical systems.  These vehicles will comply with Advisory Circulars and NFPA 414.  " u="1"/>
        <s v="The project will be for the replacement of one (1) rotary plow.  The unit will be a 500 horsepower diesel engine, Environmental Protection Agency (EPA) Tier 4 Final (T4F) emission certified, with a high-speed dual stage rotary plow.  " u="1"/>
        <s v="This project involves the replacement of 3 existing sand and plow trucks needed for winter maintenance of airport pavements outside of runways and taxiways.  The equipment includes all accessories needed for snowplow operations.  " u="1"/>
        <s v="This project involves the next phase of construction for the replacement of existing expansion joints in the parking structure at MKE. This is a multi-year effort to renew all the expansion joints of the parking garage.  This work includes joint replacement and other associated work related to keeping water/salt from critical elements of the garage including concrete repair, reinforcement/tendon repair, membranes, and sealants." u="1"/>
        <s v="The scope of work includes the second phase of construction for the renewal or placement of membranes or sealants on the driving surface of the parking garage at Milwaukee Mitchell International Airport (MKE).  In areas where existing membrane is in place, the existing membrane will be renewed.  In locations where membrane or sealant are not existing, new sealant will be applied.  This project includes repairs as needed to the structure prior to placement of the new sealants, and testing and planning for future phases.  This will include work on partial floors of the garage according to the 5-year phasing plan.  " u="1"/>
        <s v="This project is for the design of the roofing, insulation, and air handling equipment at the south maintenance facility at Milwaukee Mitchell International Airport (MKE).  Included in this design is testing of the current insulation to verify that replacement is required, the replacement of the roofing and air handling equipment.  In addition, this project would investigate the need for renewal of the structural deck and joists where visible damage is noted from below. " u="1"/>
        <s v="This project is for the design of the rehabilitation of the pedestrian corridor in the parking garage at Milwaukee Mitchell International Airport (MKE).  The scope of the project includes removal of the four moving walkways and replacing them with a new floor structure.  The existing carpeting in the entire area would be removed and replaced with more durable materials." u="1"/>
        <s v="The scope of work includes procurement and installation of surveillance cameras to be placed along the lakefront near Bradfor Beach.  This would include establishing network connectivity to the county, and running new fiber to each pole to connect the cameras back to the county network. Fiber along with special power will be pulled to each pole, run up the pole to the camera mount using serface mounted conduit." u="1"/>
        <s v="The scope of work includes construction of 100% design. This includes enclosing the space between Pachyderm East and West to create an indoor exhibit for Rhinos, Hippos, and hoofstock. Renovate the current Rhino yards,  the old Elephant yard, and the warthog habitat. Construction will also include an improvement to the elephant outdoor pool." u="1"/>
        <s v="The scope of work includes design and planning of Charles Allis's windows and door systems. This includes studying the existing conditions to determine specific needs of each window and door system. This design includes demo, install of panes, chaulking, painting, labor installing, trim, and abatement. " u="1"/>
        <s v="The scope of work includes design and planning of Foundation drainage and leaking repairs affecting the north side and courtyard of facility.  Adjusting exterior drainage slopes and possibe waterproofing of exterior foundation walls.  Landscape of exterior will need to be restored after waterproofing." u="1"/>
        <s v="The scope includes construction to re-build nine (9) gable parapets and associated repointing of the façade brick.  Also included is roof replacement / repair of adjacent roof area and flashing, rebuild of north, south, and east chimneys, re-pointing of the courtyard wall (with reconstruction as needed), and gate repair." u="1"/>
        <s v="The scope of work includes design of CRC's Powerhouse Building windows. There are five windows that are 8ft wide by 12ft high, eight windows that are 5ft wide by 12ft high, and 1 window that is 4ft wide by 8 ft high. Design to replacing the windows with standard sizes and blocking up the rest of the area since such large windows are no longer needed. Reduce existing opening to half the size with in-fill CMU and 20&quot;x20&quot; casement style window at each location.  " u="1"/>
        <s v="Replace current readers with new readers that support data signatures and encryption to prevent unauthenticated read access and added protection_x000a__x000a_Issue RFP to bring in consultant in to assess the overall security footprint and the CRC and make recommendations for improvements that align with best practices. Consultant will then assist with preparing bid specifications for phase II, work with department to prepare new 2024 capital request." u="1"/>
        <s v="The scope of work includes study of existing conditions, planning, and design for renovation one of a Safety Building's evidence/file storage room, SB 223, into a central evidence repository for the Clerk of Circuit Court’s Criminal Division. Considerations include mechanical, plumbing, security, flooring, electrical, vault, furniture, ceiling, fire detection and dry sprinkler protection, secure doors, windows, bullet proof drop of window, paint, equipment, and hazardous material assessment." u="1"/>
        <s v="The scope of work includes design and construction of replacing the carpet at Vel Phillips. This includes the actual carpet, labor, glue, base, removal of old carpet, and movers to move furniture in &amp; out. " u="1"/>
        <s v="The scope of work includes design and depending on the funding source, construction of revonating a 21000 SF storage room in County Clerk area of Courthouse. The existing storage room is to be turned into approximately 9 workstation. Work includes demoing a wall, painting, new equipment, IMSD needs, new doors, moving items, and installing equipment.  Work may expand beyond year 1 depending on funding requirements and work needed." u="1"/>
        <s v="The scope of work includes buying and installing a new flush control system for CJF. This will provide remote flushing capabilities, schedule usage, and control all of the parameters for a single cell, multiple cells, or even the entire facility." u="1"/>
        <s v="Scope of Work Detail: Scope of work includes planning &amp; design of skywalk rehabilitation. This includes assessment report of skwalk conditions - internal &amp; external, and structural." u="1"/>
        <s v="Enter sub-project scope narrative in this text box: _x000a_*Text box is for PROJECT SCOPE LANGUAGE ONLY._x000a_*PLEASE, DO NOT copy/paste the project justification text from the CE REQ FORM tab into this text box." u="1"/>
        <s v="The scope of work includes design for tear-off and complete roof replacement." u="1"/>
        <s v="The scope of work includes evalating steamtraps in the Courthouse. Replace if at end of life, approximately 400 steam traps." u="1"/>
        <s v="The scope of work includes final planning and design of improvements to leased space at the Historic Courthouse to accommodate a reduced footprint and more modern administrative space. This may include needs such as electric, IMSD, mechanical, funiture. " u="1"/>
        <s v="The scope of work includes design and construction. This would reconfigure and remodel of the Family Court Commission space on the seventh floor of the Historic Courthouse. enlarging commissioner hearing rooms and waiting space. Considerations include asbestos testing, walls, funiture, IMSD, and equipment." u="1"/>
        <s v="The scope of work includes retaining and engaging consultants to advance planning and design to completion of schematic design: Owner's rep for assistance in project management and cost estimate updates, design consultant, construction manager for pre-construction services, public engagement consultant, and speciality contractors (i.e. conduct geotechnical investigations)." u="1"/>
        <s v="Lifecycle replacement and deployment of end user devices (e.g., laptops, desktops, etc.) and network equipment (e.g., switches, routes, wireless access points, etc.) based on IMSD's asset tracking and end of life status._x000a_" u="1"/>
        <s v="The scope of work includes planning and design for renovations to existing restrooms in Milwaukee County facilities to provide for gender-inclusive restroom facilities. Upgrades range from ADA improvements to total renovation." u="1"/>
        <s v="The scope of work includes design and construction activities related to a long-term parking solution consisting of upgrades to existing surface parking and acquistion/development of new surface parking, additional associated sitework, and/or artwork. Construction of the new building started in 2023, and is slated to be completed in approximately 18 months." u="1"/>
        <s v="The scope of work is based on sanitary sewer field inspections (including televising sewer pipes) in 2022/23. This will be reviewed to compile a list of deficiencies to be completed within 18 months.  Anticipated scope of work includes restoring manholes by fixing chimneys or bringing low manholes to grade;  pipe-related work including CIPP lining, Grouting, Root Cutting and partial or complete replacements. With respect to sustainability and energy efficiency, continuous efforts to keep clear water of the sewer will reduce the overall amount of pumping that lift stations will have to perform and therefore save on the amount of electricity used. _x000a_" u="1"/>
        <s v="The scope of work includes design of a new sanitary lift station and forcemain and the abandonment of the old system for the Mitchell Park Pavillion. The design will include the creation of construction plans, specifications and a construction estimate. The design would include necessary electrical, alarms, control panels, manholes, and landscaping." u="1"/>
        <s v="The scope of work includes construction to abandon existing lift station and forcemain and construct new lift station and forcemain. This also includes earthwork, hydroexcavating Existing Utilities and Existing Building Foundation, tree removal, clearing and grubbing, electrical, and fencing. Part of this work is directional drilling, part of it is open sawing. " u="1"/>
        <s v="The scope of work is construction of CJF roof replacement. This request is to provide additional funding, now required based on construction material increases and inflation." u="1"/>
        <s v="The scope of work includes a phased shutdown and replacement County Courthouse facility elevators. " u="1"/>
        <s v="The scope of work includes construction to replace existing hard-wired control panels in the Detention Center's Central Control as well as add card access control to doors within the Detention Center. Currently, doors are either left ajar or a Youth Correctional Officer (YCO) must wait for the control center to unlock the door.  " u="1"/>
        <s v="The scope includes addition design and construction funds on the previously requested Secure Youth Facility (new, 32-bed + facility within the Vel Phillips Center). The addition request addresses an increase Outdoor recreation area to include Green Space, additional square footage for clinicians in behavioral health services area, add a classroom, remodel of existing rooms in current MCAP pods, and adding Dental Office." u="1"/>
        <s v="The scope of work includes creating design / drawings to convert existing WOW Underwood wading pool into a ADA accessible splash pad. ADA consideration for path to and from splash pad. Water main to be replaced with larger pipe for addition water needs, fences, seating, controls and splash pad accessories," u="1"/>
        <s v="The scope of work includes creating design / drawings to convert existing WOW Grant wading pool into a ADA accessible splash pad. ADA consideration for path to and from splash pad. Water main to be replaced with larger pipe for addition water needs, fences, seating, controls and splash pad accessories," u="1"/>
        <s v="The scope of work includes design and planning of a full renovation of the kitchen facility with new flooring, wall coverings, kitchen equipment, and tables." u="1"/>
        <s v="The scope of work includes repairs and mill and overlay activities for the following roadway sections:  1.) North Mill Rd. From 115th St. to 118th St. - repairs and mill &amp; overlay; 2.) Beloit Rd. From S. Wollmer Rd. to W. Morgan Avenue - repairs and mill &amp; overlay; 3.) Entire intersection of S. 76th St. and W. Layton Avenue - 300ft in each direction all lanes with a mill &amp; overlay; 4.) West Forest Home Ave. From W. Speedway Drive to HWY 100 - repairs and mill &amp; overlay." u="1"/>
        <s v="The scope of work includes design and construction for 4 bus lifts at FDL garage. Work consists of furnishing all labor, materials, supplies, equipment, tools and other services necessary for the removal and replacement of hydraulic in-ground bus lifts.  MCTS has completed a large amount of bus lift replacements in recent years (11 lift replacements since 2020) , and this project sets to continue the updates in order to work on large buses." u="1"/>
        <s v="The scope of work includes designing replacements for underground fuel storage tanks (UST) at KK including 3-15,000 gallon diesel USTs, 2-1,000 gallon oil UST, 2,000 gallon waste oil tank, and a 550 gallon transmission fluid UST. Also to be replaced are the associated piping, new ATG units, 7 new pumps/dispensers, leak dection system, and concrete.   " u="1"/>
        <s v="The scope of work includes consultant services (and related work activities) to produce the Safe Streets and Roads for All (SS4A) Action Plan development." u="1"/>
        <s v="The scope of work includes consultant services to perform feasibility study and project development._x000a_1) Community outreach and education_x000a_2) Conceptual engineering, design, and environmental review" u="1"/>
        <s v="The scope of work including consultant services for the following:_x000a_1) Consolidation of MCTS facilities, reduction in fleet size and overall service, infrastructure, and capital footprint_x000a_2) Title VI Service Equity Analysis" u="1"/>
        <s v="_x000a_The project scope includes updating and retrofitting activities at MCTS-managed bus shelters." u="1"/>
        <s v="The project scope includes the purchase and installation of traffic signal priority hardware/software for  approximately 85 MCTS buses to be used on up to five of its busiest routes.  Also included is the purchase and installation of upgraded traffic signal hardware at an estimated 20 intersections.." u="1"/>
        <s v="Strategic deployment of ADA boarding pads and shelter bollards." u="1"/>
        <s v="The scope of work includes design and construction for 2 bus lifts at Kinnickinnic garage. Work consists of furnishing all labor, materials, supplies, equipment, tools and other services necessary for the removal and replacement of hydraulic in-ground bus lifts.  MCTS has completed a large amount of bus lift replacements in recent years (11 lift replacements since 2020) and this project sets to continue the updates in order to work on large buses." u="1"/>
        <s v="Purchase of 30 clean diesel buses." u="1"/>
        <s v="The scope of work includes designing replacements for underground fuel storage tanks (UST) at FDL including three 15,000 gallon diesel USTs and one 1,000 gallon oil UST. Also to be replaced are the associated piping, 3 new fuel pumps, electric line leak detection, teak monitoring system, and concrete.   " u="1"/>
        <s v="The scope of work includes the first phase of construction for the renewal of existing concrete membranes in portions of the 1977 section and the addition of a new concrete membranes in portions of the 1989 and 2002 sections of the parking garage at Milwaukee Mitchell International Airport (MKE).  This will include work on one partial floor of the garage and approximately 98,000 SF of new membrane.  This project will provide a renewal to the existing membrane or addition of new.  " u="1"/>
        <s v="The scope of work includes design for the rehabilitation of pavements and shoulders inside hold lines of Runways 1L-19R and 7RL-25L at Milwaukee Mitchell International Airport (MKE).  The specific rehabilitation approach will be finalized in design.  Anticipated in scope:  _x000a_•_x0009_2.5” depth mill and overlay of asphalt runway area shared by both runways and all shoulders within the safety area of both runways._x000a_•_x0009_3” depth concrete mill and asphalt overlay of concrete pavement areas within the safety area of both runways._x000a_•_x0009_Grooving and pavement marking._x000a_•_x0009_Remove and replace existing storm sewer under Runway 1L/19R, south of Runway 7R/25L." u="1"/>
        <s v="The scope of work includes design for the rehabilitation of GRE apron and access taxilane at Milwaukee Mitchell International Airport (MKE).  The specific rehabilitation approach will be finalized in design.  Anticipated in scope:_x000a_•_x0009_Renew all joints; Sawcut, clean and seal any cracks._x000a_•_x0009_Repair all spalls._x000a_•_x0009_Renew damaged concrete slabs _x000a_•_x0009_Pavement marking._x000a_•_x0009_Targeted replacement of lights, signs, and cabling." u="1"/>
        <s v="The scope of work includes construction to rehabilitate existing concrete pavement on Taxiway A3 between Runway 7R/25L and the existing Cessna Apron at Milwaukee Mitchell International Airport (MKE).  Included in scope:_x000a_•_x0009_Remove and replace top concrete pavement layer. _x000a_•_x0009_Improve taxiway geometry along the east edge of the connecting taxiway._x000a_•_x0009_Remove and replace small portion of existing Runway 7R/25L shoulder to facilitate construction._x000a_•_x0009_New underdrain and pavement markings._x000a_•_x0009_Replace targeted portion of the existing electrical system in the project vicinity including lights, signs, cable, surface sensor and cable, new in-pavement Runway Guard Lights (RGL)._x000a__x000a_" u="1"/>
        <s v="The scope of work includes design for the rehabilitation of Taxiway F between Runways 1L/19R and 7L/25R at Milwaukee Mitchell International Airport (MKE).  The specific rehabilitation approach will be finalized in design.  Anticipated in scope:_x000a_•_x0009_3” depth mill and overlay of asphalt._x000a_•_x0009_Replace underdrains_x000a_•_x0009_Pavement marking_x000a_•_x0009_Targeted replacement of lights, signs, and cabling_x000a_" u="1"/>
        <s v="The scope of work includes design for the rehabilitation of Taxiway Y at Milwaukee Mitchell International Airport (MKE).  The specific rehabilitation approach will be finalized in design.  Anticipated in scope:_x000a_•_x0009_Renew all joints; Sawcut, clean and seal any cracks._x000a_•_x0009_Repair all spalls._x000a_•_x0009_Renew damaged concrete slabs _x000a_•_x0009_Pavement marking._x000a_•_x0009_Targeted replacement of lights, signs, and cabling." u="1"/>
        <s v="The scope of work includes construction to remove Taxiway A1 full depth between Taxiways A &amp; B at Milwaukee Mitchell International Airport (MKE).  Included in scope:_x000a_•_x0009_Full depth pavement removal_x000a_•_x0009_Replacement of Taxiway A &amp; B shoulders in removal areas_x000a_•_x0009_Re-connection of Taxiway A &amp; B electrical &amp; underdrain_x000a_•_x0009_Infield grading to match_x000a_•_x0009_Leave a portion of existing pavement/embankment to construct an Aircraft Rescue and Fire Fighting (ARFF) access road" u="1"/>
        <s v="The scope of work includes developing specifications, bid, purchase, delivery, and installation of 12 new overhead garage doors at the MKE firehouse (ARFF).  This includes door panels and operators.  " u="1"/>
        <s v="The scope of work includes the design to replace all phones, strobes, and auditable alarms.  This would also review existing backbone infrastructure (networking cables, support switches, UPS equipment) to confirm any needed upgrades and/or replacements. " u="1"/>
        <s v="The scope of work includes construction to provide a new hydrant fueling pit in the C12 gate area.  This includes concrete removal, fuel infrastructure modifications, and placement of new concrete." u="1"/>
        <s v="This project includes construction for the addition of waterproofing protection to post-tensioned ends of parking garage slab.  The products may include concrete plug removal and replacement, waterproofing application, grouting, spall repairs and caulking.  " u="1"/>
        <s v="The scope of work includes construction to replace passenger loading bridges and preconditioned air units at gates C11, C14, C25, D54, and D55 with new equipment of similar size and function. This includes modifications to foundations and electrical infrastructure as necessary." u="1"/>
        <s v="The scope of work includes the design phase for an underground storage tank system including tanks, piping, leak detection system, canopies and other required/requested appurtenances. Design will consider solar panels on canopies.  " u="1"/>
        <s v="The scope of work includes design and planning to install a sally port on the east side of the MCSO Patrol Substation located within the Fleet Management Facility. This space would also be utilized for field sobriety tests to reduce the need to administer them in traffic putting deputies and the public at risk. The garage would be sufficent space for 1-2 cars with n Overhead garage door on the north end and a garage door on the south end. Two man doors, Heat and Electric to the space,  security cameras and remote access.  Asphalt and concrete work around the exterior would need minimal replacement and an access drive from north will be included.  The space will be approximately 30 x 68 feet or 2,000 s.f.  IMSD will be needed  for design input." u="1"/>
        <s v="Purchase of replacement vehicles and equipment per atatched detail." u="1"/>
        <s v="The scope of work includes an assessment only. The evaluation and feasibility assessment for: HVAC for Central Fleet Maintenance Building – Garage (300,000 sf), Central Fleet Maintenance Building – Parts Room, Central Fleet Maintenance Building – Mezzanine Above Parts Room. This includes evaluting 47 hot water unit heaters, 11 HVG fan coil units, one makeup air unit." u="1"/>
        <s v="The scope of work includes the start of the construction phase for S. 13th St. (CTH V) from W. Puetz Rd. to W. Drexel Ave.  The overall sub-project scope of work includes the reconstruction of a 1-mile segment of S. 13th St. (CTH V) from W. Puetz Rd. to W. Drexel Ave., consisting of an urban section with consideration of bicycle and pedestrian accommodations. The Federal funding from the Wisconsin Department of Transportation (WISDOT) under the Surface Transportation Program (STP) was approved for a total estimated cost of $6,800,000 where the Federal share is $4,984,000 and the County share is $1,816,000.  THE STP FUNDING EXPIRES ON JUNE 30, 2026." u="1"/>
        <s v="The scope of work includes continuation of the right-of-way acquisition phase for W. Rawson Ave. (CTH BB) from S. 13th Street to S. Howell Avenue. The overall sub-project scope of work includes the reconstruction of a 1-mile segment of W. Rawson Ave. (CTH BB) from S. 13th St. to S. Howell Ave. with consideration of bicycle and pedestrian accommodations. The Federal funding from the Wisconsin Department of Transportation (WISDOT) under the Surface Transportation Program (STP) was approved for a total estimated cost of $8,210,000 where the Federal share is $5,904,000 and the County share is $2,446,000. There is an additional $965,000 of County funds for increased project costs and ineligible items that are not covered by WisDOT. THE STP FUNDING EXPIRES ON JUNE 30, 2026." u="1"/>
        <s v="The scope of work includes the start of the construction phase for the S. 76th St., S. 92nd St., W. Oklahoma Ave. Traffic Signal System project in the Congestion Mitigation &amp; Air Quality Program (CMAQ). The work is to model, select, implement, and calibrate a traffic adaptive signal system on both corridors of S. 76th St. (CTH U) from Cold Spring Rd. to Oklahoma Ave., S. 92nd St. (CTH N) from Cold Spring Rd. to Oklahoma Ave, and W. Oklahoma Ave. (CTH NN) from 92nd St. to 76th St. The Federal funding from the Wisconsin Department of Transportation (WISDOT) under CMAQ was approved for a total estimated cost of $782,000 where the Federal share is $625,760 and the County share is $156,440.  There is an additional $108,800 of County funds for ineligible items that are not covered by WISDOT. THE CMAQ FUNDING EXPIRES ON JUNE 30, 2026." u="1"/>
        <s v="Scope of work includes the start of the construction phase for the Signal at Forest Home Ave &amp; Speedway Dr Intersection project. The overall project scope of work is to install overhead per lane signal heads for the through lanes to reduce crashes and eliminate the number of signal heads and poles in the median that have been repeatedly struck. Flashing yellow arrow left turn signals will be installed for better driver comprehension, reducing left turn crashes. Federal funding from Wisconsin Department of Transportation (WISDOT) under the Highway Safety Improvement Program (HSIP) was approved for a total estimated cost of $261,900 where the Federal share is $177,944 and the County share is $83,956.  This project will be jointly designed and constructed with Project WH25601- Signal at Rawson Ave Intrsctns 68th, 51st, 31st.  THE HSIP FUNDING EXPIRES ON JUNE 30, 2025." u="1"/>
        <s v="The scope of work includes the start of the design phase for the Layton Avenue Signal Improvement 76th to 47th project in the Congestion Mitigation &amp; Air Quality Program (CMAQ). The work will include new communications equipment between intersections, flashing yellow arrow signals, new detection at intersections, improved traffic signal timings and other equipment associated with these upgrades. The intersections included in the project are on W. Layton Ave. at S. 76th St., S. 68th St., S. 60th St., S. 57th St., S. 51st St., and S. 47th St. The Federal funding from the Wisconsin Department of Transportation (WISDOT) under CMAQ was approved for a total estimated cost of $555,000 where the Federal share is $444,000 and the County share is $111,000.  THE CMAQ FUNDING EXPIRES ON JUNE 30, 2031." u="1"/>
        <s v="The scope of work includes continuation of the design phase and start of the right-of-way acquisition for a 1.3 mile segment of W. Silver Spring Dr. (CTH E) from N. 124th St. to W. Appleton Ave. (STH 175). The overall sub-project scope of work includes the reconstruction of W. Silver Spring Dr. (CTH E) from N. 124th St. to W. Appleton Ave. (STH 175), including bicycle and pedestrian accommodations. It is anticipated that the Wisconsin Department of Transportation (WISDOT) under the Surface Transportation Program (STP) will approve the design, right-of-way acquisition and construction phases in 2023 for a total estimated cost of $11,150,000 where the Federal share is $8,920,000 and the County share is $2,230,000.  " u="1"/>
        <s v="The scope of work includes the start of the design phase for Honey Creek Bridge P-40-0570 over Honey Creek in the Local Bridge Program (LBP). The rehabilitation of bridge P-40-0570 Honey Creek Bridge over Honey Creek in the City of Milwaukee is a single span 30 feet long concrete_x000a_spandrel arch bridge built in 1933. The bridge rehabilitation involves repair of deteriorated areas on the structure. Federal funding from the Wisconsin Department of Transportation (WISDOT) under the LBP is pending approval for a total estimated cost of $1,050,000 where the Federal share is $840,000 and the County share is $210,000. " u="1"/>
        <s v="The scope of work includes the continuation of the design phase and start of the right-of-way acquisition phase for a 0.70 mile segment of N. Teutonia Ave. (CTH D)/N. 43rd St. (CTH G) from W. Bradley Rd. to N. Green Bay Rd. (STH 57). The overall sub-project scope of work includes the reconstruction of N. Teutonia Ave. (CTH D)/N. 43rd St. (CTH G) from W. Bradley Rd. to N. Green Bay Rd. (STH 57) with realignment to improve safety, including consideration of bicycle and pedestrian accommodations. The State funding from Wisconsin Department of Transportation (WISDOT) under the County Highway Improvement Program Supplemental (CHIS) is a maximum of $2,631,332 for eligible project costs._x000a__x000a_" u="1"/>
        <s v="The scope of work includes the start of the design phase for the Layton Avenue Signal Improvement from Pine to Packard project in the Congestion Mitigation &amp; Air Quality Program (CMAQ). The work will include new communications equipment between intersections, flashing yellow arrow signals, new detection at intersections, improved traffic signal timings and other equipment associated with these upgrades. The intersections included in the project are on E. Layton Ave. at S. Pine Ave., S. Brust Ave., S. Pennsylvania Ave., S. Whitnall Ave. (West), S. Whitnall Ave. (East), S. Nicholson Ave., S. Sweet Applewood Dr., and S. Packard Ave. The Federal funding from the Wisconsin Department of Transportation (WISDOT) under CMAQ was approved for a total estimated cost of $860,000 where the Federal share is $688,000 and the County share is $172,000.  THE CMAQ FUNDING EXPIRES ON JUNE 30, 2030." u="1"/>
        <s v="Scope of work includes the start of the construction phase for the Signal at Rawson Ave Intersection of S 68th Street, S 51st Street, &amp; S 31st Street project. The overall project scope of work is to install overhead per lane signal heads for the through lanes to reduce crashes and eliminate the number of signal heads and poles in the median that have been repeatedly struck. Flashing yellow arrow left turn signals will be installed for better driver comprehension, reducing left turn crashes. Federal funding from Wisconsin Department of Transportation (WISDOT) under the Highway Safety Improvement Program (HSIP) was approved for a total estimated cost of $892,660 where the Federal share is $490,603 and the County share is $402,057.  This project will be jointly designed and constructed with Project WH25501- Signal at Forest Home Ave &amp; Speedway Dr Intersection.  THE HSIP FUNDING EXPIRES ON JUNE 30, 2025." u="1"/>
        <s v="The scope of work includes the start of the design phase for the Lincoln Memorial Dr Signal Improvement Juneau Park to Water Tower Rd project in the Congestion Mitigation &amp; Air Quality Program (CMAQ). The work will include new communications equipment between intersections, flashing yellow arrow signals, new detection at intersections, improved traffic signal timings and other equipment associated with these upgrades. The intersections included in the project are on N. Lincoln Memorial Dr. at E. Lagoon Dr., E. Lafayette Hill Rd. and E. Water Tower Rd. The Federal funding from the Wisconsin Department of Transportation (WISDOT) under CMAQ was approved for a total estimated cost of $437,000 where the Federal share is $349,600 and the County share is $87,400.  THE CMAQ FUNDING EXPIRES ON JUNE 30, 2031." u="1"/>
        <s v="The scope of work includes the continuation of the design phase and start of the right-of-way acquisition phase for a 1.5 mile segment of S. 76th St. (CTH U) from S. County Line Rd. to S. Creek View Ct. The overall sub-project scope of work includes the reconstruction of S. 76th St. (CTH U) from S. County Line Rd. to S. Creek View Ct., including consideration of bicycle and pedestrian accommodations. The State funding from Wisconsin Department of Transportation (WISDOT) under the County Highway Improvement Program Discretionary (CHID) is a maximum of $1,467,167 for eligible project costs." u="1"/>
        <s v="The scope of work includes the start of the design phase for W. Layton Ave. (CTH Y) Bridge B-40-0163 over W. Forest Home Ave. (STH 24) in the Local Bridge Program (LBP). The rehabilitation of bridge B-40-0163 W. Layton Ave. (CTH Y) Bridge over Forest Home Ave. (STH 24) in the City of Greenfield is a 273-foot long, four span, steel open girders with a cast-in-place reinforced concrete built in 1963. The bridge rehabilitation involves repair of deteriorated areas on the structure. Federal funding from the Wisconsin Department of Transportation (WISDOT) under the LBP is pending approval for a total estimated cost of $2,200,000 where the Federal share is $1,760,000 and the County share is $440,000. " u="1"/>
        <s v="The scope of work includes the design and implementation of the Signal Upgrades for Improved Efficiency-Mobility project including equipment, data collection, studies of traffic signal timing modifications and other related items. The project will make improvements to County owned traffic signals along the County Trunk Highways (CTH), enhancing efficiency and mobility for both motorists and pedestrians.  It will specifically focus on intersections with known accessibility and mobility issues for users that are disabled and users of transit. It will also focus on those intersections that need traffic signal timing improvements which are not eligible for Federal and/or State funding. " u="1"/>
        <s v="The scope of work includes continued construction for North Shop. This request is for additional funding if determined by bids that would come in during late August. " u="1"/>
        <s v="Scope of work includes the start of the design phase for the Signal at Layton Avenue Intersections of 84th, 68th, and Nicholson project. The overall project scope of work is to install overhead per lane signal heads for the through lanes to reduce crashes and eliminate the number of signal heads and poles in the median that have been repeatedly struck. Flashing yellow arrow left turn signals will be installed for better driver comprehension, reducing left turn crashes. Federal funding from Wisconsin Department of Transportation (WISDOT) under the Highway Safety Improvement Program (HSIP) was approved for a total estimated cost of $1,839,134 where the Federal share is $1,650,721 and the County share is $188,413.  THE HSIP FUNDING EXPIRES ON JUNE 30, 2026._x000a_" u="1"/>
        <s v="Scope of work includes the design and construction phases for the Speed, Pedestrian, and School Safety Upgrades project. The overall project scope of work is to upgrade traffic and safety equipment at various locations throughout Milwaukee County on county highways and county park roads. At locations that have experienced a lot of speeding, speed feedback signs will be installed at static speed limit sign locations to alert drivers of their speed and if they’re exceeding the speed limit. At signalized intersections that do not have pedestrian count-down indications, old indications will be replaced with count-down indications. In school zones, flashing beacons will be replaced with solar flashing beacons that have more visibility, as well as, other miscellaneous safety upgrades. The total estimated cost for the project is $400,000." u="1"/>
        <s v="The scope of work includes the continuation of the design phase and start of the right-of-way acquisition phase for a 0.70 mile segment of W. Beloit Rd. (CTH T) from S. 108th St. to W. Morgan Ave. The overall sub-project scope of work includes the reconstruction of W. Beloit Rd. (CTH T) from S. 108th St. to W. Morgan Ave., including consideration of bicycle and pedestrian accommodations. The State funding from Wisconsin Department of Transportation (WISDOT) under the County Highway Improvement Program (CHI) is a maximum of $1,518,814 for eligible project costs." u="1"/>
        <s v="Issue RFP_x000a_Execute Contract_x000a_Install new equipment side-by-side with old equipment_x000a_Connect and test with NG911 circuit_x000a_Install position workstations and related equipment_x000a_Vendor driven installation_x000a_" u="1"/>
        <s v="Scope of project would be procurement of all assets year one for Countywide deployment. Assets would be included in a 4 year contract to purchase, effectively securing the best price and spreading the cost over multiple years. " u="1"/>
        <s v="The scope of work includes the purchase and installation of a new 911 CAD system.  Work would include reconciling software with business requirements, hardware installation, interfaces, and training." u="1"/>
        <s v="All procurement and installation would be completed year 1. " u="1"/>
        <s v="Issue RFP_x000a_Execute contract_x000a_Configure software for county use_x000a_Interface with CAD_x000a_Marketing and promotional campaign" u="1"/>
        <s v=" This project intends to replace (10) dispatch console operator positions at Backup 911. This equipment includes PCs, speakers, screens, and back-end server equipment applicable to operate the equipment as needed. This equipment will be identical to the CFSPM equipment to provide for a seamless transition to Backup 911. This equipment will also be cloud-based, further building upon equity and efficiency of County dollars. The cost to operate equipment is becoming far less by moving to off-premises hosted systems, rather than constantly upgrading to operate normally. " u="1"/>
        <s v="Scope of work includes the procurement and buildout of an integrated stations alerting system for consolidated fire dispatch. This system will be able to integrate OEM911 dispatch to other firehouses around the county for faster and more efficient station alerting and deployment of assets for emergency services. Equipment will be procured and installed year 1.  " u="1"/>
        <s v="Purchase 5 channel Site on Wheels for Milwaukee County. This site will tie into the existing OASIS system, if needed, with a customer provided backhaul, such as LTE Cradlepoint router, or it can be deployed standalone. The site on wheels will utilize the Pepro setup with a trailer, three 1/2 racks, and a 60ft telescopic tower. tandard Cutover is included. Network Connectivity between the Master site and the ASR Site is the responsibility of the Customer. The ESS rack will be Motorola's demarcation point. Network connections will need to meet Motorola's requirements as well as ARMER requirements._x000a__x000a_Training" u="1"/>
        <s v="Procurement of direction finding equipment to identify mallicious or unintentional interfearence of all public safety radio/IT components within Milwaukee County. Equipment will be procured and installed at all OASIS radio sites within year one.  " u="1"/>
        <s v="Procurement of conventional repeater equipment that can aid in life safety scenarios, and can greatly increase the preservation of life. All assets will be procured within 2024 (Year 1) " u="1"/>
        <s v="Purchase ALPR equipment, coordinate vendor installation on squads, configure software, train users.  " u="1"/>
        <s v="Install additional security cameras, add access control to front entrance door to create a secured vestibule entry, video intercom system, door controls and 3 locations to unlock front door.  " u="1"/>
        <s v="The scope of work includes a study to confirm design, design to include replacement of the existing 70 ton condensing unit and a 1.5 ton condensing unit by removing existing condensing units along with refrigerant piping and reclaim referigerant. Install new condensing units along with new refrigerant piping.  With respect to sustainability, the design and specification for the new HVAC equipment will incorporate the latest Standards and Guidelines currently offered by ASHRAE." u="1"/>
        <s v="The scope of work includes the purchase, replacement, and installation of 10 x-ray machines, 16 magnetometers and 14 hand-held wands to support the security screening stations in the Courthouse Complex, Vel Philips Juvenile Justice Center (JJC) and the Milwaukee County Jail. The equipment requires electrical outlets and connections which already exist but would include any costs that may arise from any upgrades that may be needed. This project will cover the purchase of equipment, adding electrical outlets where necessary, configuration of units and training of Public Safety Officers (PSO)." u="1"/>
        <s v="Install 10 new KeyWatcher Touch systems in the CJF building at the following Locations: Floors 2, 3, 4, 5, Jail Records, LT’s Office, Administration, and Master Control.  Install electrical outlet(s) and run network data jack at each install location.  Configure each new system in our existing enterprise KeyWatcher software environment. Import new users and register user prints for cabinet access.  Configure security groups and assign users." u="1"/>
        <s v="Contraband is a significant problem for correctional facilities across the United States.  Loosely defined as anything inmates are prohibited from possessing, contraband poses a threat to the safety of individuals both inside and outside the correctional_x000a_system. While weapons, tools, and narcotics are the most obvious risks within the community, items such as money, electronic devices, food, and tobacco products all pose both a prevalent threat and unique detection challenge.  _x000a__x000a_Purchase and install a new Mail Scanner solution to assist with narcotics and dangerous chemical detection.  " u="1"/>
        <s v="RFP for new camera trailer or leverage existing cooperative price agreements._x000a_Purchase hardware_x000a_Register Modems_x000a_Configure software_x000a_Train users_x000a_Deploy" u="1"/>
        <s v="Issue RFP_x000a_Execute contract_x000a_Configure software_x000a_Build two way Interfaces to CMS_x000a_Install physical equipment_x000a_Train Staff_x000a_Go live" u="1"/>
        <s v="Purchase of barrier system should be within 1 year." u="1"/>
        <s v=" The scope of work includes designing the replacement of the existing HVAC system to replace nine (9) Make Up Air (MUA) units in the Sports Complex Facility in Franklin, WI.    With respect to sustainability, the design and specification for the new HVAC equipment will incorporate the latest Standards and Guidelines currently offered by ASHRAE that include the latest energy efficiency and sustainability provisions." u="1"/>
        <s v="The scope of work includes planning and design for replacement of Root River Parkway (02) - Lincoln Ave. to Cleveland Ave. (east) including 4 inches of asphalt pavement on 8 inches of stone base, concrete curb and gutter, LED lighting, drainage and storm sewers, and other potential utility replacement under new pavement.  Storm water best management practices, green infrastructure, natural areas restoration and management shall be incorporated where applicable.  With respect to Sustainability and Energy Efficiency, lighting will be replaced with LED fixtures.  Asphaltic concrete mixes used for surface course and binder course may contain salvaged or reclaimed asphaltic material.  Crushed gravel base course may include crushed stone, crushed gravel, crushed concrete, reclaimed asphaltic pavement, reprocessed material or blended material.   " u="1"/>
        <s v="The scope of work includes planning and design for replacement of Root River Parkway (01) - 124th Street to Cleveland Ave. (west) including 4 inches of asphalt pavement on 8 inches of stone base, concrete curb and gutter, LED lighting, drainage and storm sewers, and other potential utility replacement under new pavement.  Storm water best management practices, green infrastructure, natural areas restoration and management shall be incorporated where applicable.  With respect to Sustainability and Energy Efficiency, lighting will be replaced with LED fixtures.  Asphaltic concrete mixes used for surface course and binder course may contain salvaged or reclaimed asphaltic material.  Crushed gravel base course may include crushed stone, crushed gravel, crushed concrete, reclaimed asphaltic pavement, reprocessed material or blended material.   " u="1"/>
        <s v="The scope of work includes an asssessment/study of approximately 154 sites (reference: 'Parks VFA Accessibility Requirements – April 2017') and updated. Audit costs are based on an average of eight (8) man-hours per assessed site. Allowance for reports and database backup covering 339 freestanding structures is included." u="1"/>
        <s v="The scope of work includes the design phase (including permitting costs) related to moving the harbor entrance to deeper water.  This alternative will greatly reduce the frequency of dredging operations needed to keep the harbor entrance open.  With respect to sustainability/energy efficiency, reducing the frequency of required dredging will be a cost and energy savings to the County.  Prior studies and concepts have been completed for this project.  These studies and further design analysis will be used to create an engineering construction plan.  Final design analysis will need to include cost analysis of new design vs dredging costs with risks in mind with minimal maintenance, operation and maintenance plan, the feasibility of purchasing equipment to dredge by Parks staff, and the feasibility to provide access road on the jetties (for dredging)." u="1"/>
        <s v="The scope of work includes demolition of buidlings that are no longer in use such as Dretzka rope pole/well buildings, Meaux service building, Hanson Golf storage building, former barn from land acquisition years ago (Loomis), Rose Park poll and building, King Park skate building and rink, Mitchell Park building, Noyes Park tennis court, Center Street Park backstops. This year, Dineen Park starter builiding was added. With respoect to sustainability/energy efficiency, demolition of these stuctures will result in an increase in overall green space, reduce hard surface (impervious) area related to storm water run off, and eliminate resources currently used to keep the building from becoming more of a public hazard. Many require continued, boarding up, removal of graffiti and other activities to maintain the structures in their current state." u="1"/>
        <s v="The scope of work includes planning and design for replacing the parking lot, new LED lighting, new storm drainage system, new ornamental fencing, green infrastructure and storm water best management practices. With respect to Sustainability and Energy Efficiency, LED lighting replacements, asphaltic concrete mixes used for surface course, and binder course may contain salvaged or reclaimed asphaltic material.  The existing asphaltic pavement will be pulverized and regraded to be kept and reused onsite in the base material.  Base course material may include crushed stone, crushed gravel, crushed concrete, reclaimed asphaltic pavement, reprocessed material or blended material.  Project also includes a new 3rd shift security building/booth, with heating and windows on 3 sides with removal protective boards.  Replace wood Stairways from tenant slip lot to dock" u="1"/>
        <s v="Retain a consultant to conduct a review of the existing Parks facility portfolio and provide recommendations for short-, medium- and long-term facility strategies." u="1"/>
        <s v="The scope of work includes planning and design.  This includes 4 inches of asphalt pavement on 8 inches of stone base, concrete curb and gutter, concrete pavement, drainage and storm sewers, and other potential utility replacement under new pavement.  Storm water best management practices, green infrastructure, natural areas restoration and management shall be incorporated where applicable.  With respect to Sustainability and Energy Efficiency, asphaltic concrete mixes used for surface course and binder course may contain salvaged or reclaimed asphaltic material.  Crushed gravel base course may include crushed stone, crushed gravel, crushed concrete, reclaimed asphaltic pavement, reprocessed material or blended material.  LED Lighting upgrades in Service Yard and parking lot.  Potential Speed Table/Raised Pedestrian Crossing from Lot to cool waters.  Security Fence and Gates at Service Yard." u="1"/>
        <s v="The scope of work involves construction of the land-based new revetment along the shore of Bay View Park. The south shore breakwater (SBW) will be left to degrade, thus reducing the capital cost.  The remnants of the SBW will continue to provide partial protection to the shoreline over the intended service life of the shore protection concept (of the order of 50 years).  The new revetment is not expected to stabilize the bluff, which is expected to regrade to a stable slope following construction of the new revetment. _x000a_" u="1"/>
        <s v="The scope of work includes the design of recommended Option A improvements to the Kozy Community Center, broken out by phases as follows:_x000a__x000a_Phase 0 - fix plumbing leaks, fix associated structural issues, replace precast panels on exterior_x000a_Phase 1 -interior and exterior architectural improvements, HVAC/lighting/fire protection upgrades, site improvements_x000a_Phase 2A - northwest addition including weight room building addition/renovation, add interior walls_x000a_Phase 2B - northeast addition incluing boxing gym building addition/renovation, add interior walls" u="1"/>
        <s v="The proposed assessment of the existing Structural based river walls shall incorporate the following survey framework:What existing structure is in place?  Where is the structure located?  What is the existing condition of the structure at each location?  What are recommended solutions that could be used to remediate or resolve the existing conditions? The Final Assessment Report will primarily serve an internal Parks function; however, Parks staff will need to confirm that the final GIS data provided is in a format that is usable for the City Works software system and meets the general project requirements the staff identified to the consultant in the information gathering stages of the project.  This project does have an IMSD technology component. The GIS data would be a IMSD deliverable." u="1"/>
        <s v="The scope of work includes construction of 7,000 feet of 10’-wide paved asphalt trail spanning the length of Bender Park which is located along the Lake Michigan shoreline in the City of Oak Creek. Other work includes wayfinding signs, potential overlook area, rest area, and native restoration of existing walking path.  Parks is currently seeking the remainder of the 20% match for the project plus contingency funds." u="1"/>
        <s v="The scope of work includes construction of 2.36 miles (12472 L.F) of 10’-wide paved asphalt trail through Kohl Park, connecting to the existing OLT Zip Line in AC Hansen Park.  It is in the northwest corner of Milwaukee County, in the City of Milwaukee, and adjacent to Ozaukee County. The project would help close the gap in the Oak Leaf Trail between the Zip Line and the Menomonee River Line, and provide a cross-county connection via the Granville side path and Interurban Trail.  A future phase is planned to connect this Kohl Park OLT segment to the Menomonee River Line. " u="1"/>
        <s v="The scope of work includes planning and design for the parking segment in Cooper Park.  New asphalt parking lot. Size to be reduced to what is needed (original asphalt was a low grade quality). Needed to support the 60-person rental hall (used 2 times/week). Beer garden is hosted in parking lot. This location is also a voting site for 2 wards. New striping, landscaping, storm, curb and gutter, and lighting will be part of this project. Parking lot entrance and exit need to be addressed. A barrier to separate service vehicles and pedestrian access shall be installed. Include move of existing storage shed to new location in project. Current condition is fair. Include costs for building new shed and demo existing in budget. Better ADA accessibility. Signage for entrances to parks and new front entrance signage for park. Modification of existing playground fence to extend to the south with pedestrian gates (ornamental/black vinyl chain link – 4' height)." u="1"/>
        <s v="The scope of work includes design for the main roadway in Grant Park. This is one of the poorest rated roadways in the park system, rated 28/100 in 2019. In addition to everyday challenges this creates for users and staff, the road condition also makes maitenance tasks such as snowplowing and managing drainage systems very challenging. During the planning phase of this project Parks will also evaluate the parking area off the main road that formerly supported a picnic area within the park that has now been lost to erosion, and consider long-term need and sustainability. As is Parks practice, best management practices for storm water management and pavement reduction will be explored to the greatest extent possible." u="1"/>
        <s v="The scope of work includes construction. This includes installation of new steel sheet piling outboard of the existing wall alignment as well as removal of existing concrete cap; Installation of a new tieback system consisting of steel or concrete deadman and tie rods.  Filling the space between the existing timber Wakefield walls and new steel sheet piling with granular fill; Installation of Fiber Reinforced Polymer (FRP) panels outboard of the existing wall and filling the space between with grout to extend the life of the existing bulkhead; New sidewalk construction along the southern wall; Site restoration within the land side of wall rehabilitation disturbance limits." u="1"/>
        <s v="The scope of work includes planning and design for the replacement of Olmsted Way by reducing the number of travel lanes from four to two.  Proposed roadway includes parking on both side of the road as well as on street bicycle accomodations with a buffer zone, new storm sewer and LED lighting." u="1"/>
        <s v="The scope of work includes final design (including permitting) and construction phase to dredge and dispose of excess sand in the harbor.  Plan is to dredge project prior to the planned 2024 WP0748 Oak Leaf Trail Connectivity -Bender Park construction and planned 2025 WP0750 Bender Park Roadway and Related Drainage construction project. Dredging and disposal is required to provide the public with a safe and navigable harbor for the 2024 and future boating seasons.  In 2007, the County dredged approximately 1450 cubic yards to achieve a navigable harbor entrance. In 2011, 7750 cubic yards were dredged and in 2013 3,000 cubic yards.  Dredging activities have been conducted by mechanical means as required under permit with the WDNR.  Milwaukee County is aware of the costs, permits, and work needed to complete the final design and construction.  Approx. 10,000 Cubic Yards of dredging is estimated and designed in the preliminary plans." u="1"/>
        <s v="The scope of work includes planning and designing to removing the existing 8' wide asphalt trail and replacing it with a new 10' wide trail from 100th Street to 115th.  The design also includes 3&quot; of asphalt on 6 inches of stone base to create a new pedestrian trail that meets the Wisconsin Bicycle Guidelines." u="1"/>
        <s v="Parks' received a TAP grant (File 21-614) for $2,665,620. This project cost is a 20% match and contingency. The scope of work includes design and construction of widening and repaving substandard segments of trail based on width or condition and add/improve ramps with a focus on any ADA non-compliant areas. Provide way-finding signage in all repaved segments to highlight destinations and support transportation use. Install permanent trail counters to monitor use on trail lines that do not yet have one (Root River, Kinnickinnic, and Oak Creek Lines)." u="1"/>
        <s v="Parks' received a TAP grant (File 21-614) for $1,305,244.80. This project cost is a 20% match and contingency.  The scope of work includes design and construction of a new trail access ramp at Hampshire and Cambridge Avenue to the existing Oak Leaf Trail. This will also address an old tunnel that threatens the existing trail." u="1"/>
        <s v="The scope of work includes design and planning of Community Center roof  - to replace existing built-up roof (complete tear-off) with EPDM roof system &amp; replace original skylights." u="1"/>
        <s v="The scope of work includes design and planning of Koscuiszko Community Center's Façade and Entrance." u="1"/>
        <s v="The scope of the work includes designing the envisioned Doyne Park with three primary amenities: native prairie through walking trails, mountain bike trails, and a pump track. During the engagement around the future use of the park many encroachments from neighboring properties were discovered. This project will also include monumenting of the property line and removal of structures encroaching into Doyne Park. Additional public outreach will be conducted as design development continues." u="1"/>
        <s v="Planning, site analysis, schematic layouts, cost estimates, and related public outreach for a new Dog Exercise Area in the south region of the park system. Selected site option will have full design bid set prepared." u="1"/>
        <s v="The scope of work includes design, planning, and construction to address the third (phase 3) highest priorities identified in 2020 study.  This project is anticipated to have multiple phases, with priorities set based on safety, timeframes for action as determined by structural engineers, as well as park user equity considerations.    The scope will cover 90 pedestrian bridges ranging in repair to replacement.  Bridges are located in areas such as East Side Bike Trail, Kinnickinnic River Parkway, Dretzka Park, Copernicus Park, Dineen Park, Grant Park, Brown Deer Park, Whitnall Park, Oak Creek Parkway, and Root River Parkway.  This project also includes inspection and assessment of a select portion of bridges with an updated inventory identified since the initial assessment." u="1"/>
        <s v="The scope of work includes completing conceptual design and drawings options based on File 19-942 to Replace Lake Park Ravine Drive (LAK04). Use these to establish public opinion and support to create final design and drawings. Cost estimate based on option to replace Lake Park Ravine Drive- approximately 1,110 ft including sanitary sewers, water mains, and storm sewers. One way 14’ lane. For pedestrians, bikers, and motor vehicles. Concrete Barrier between. _x000a_This may include traffic calming measures, storm water best management practices, green infrastructure, natural areas restoration and management, and connections to city Milwaukee County streets – Lincoln Memorial and Lake Park Road. Possibly need for retaining wall or earthwork. Striping. Curbs. " u="1"/>
        <s v="The scope of work includes design of Scout Lake's Parking Lot and the Walkway immediately adjacent to the Lake.  Scout Lake offers an accessible fishing pier that is reached from both the parking lot and the pathway. As a part of any reconstruction project the scope would include drainage solutions, storm water best management practices, lighting evaluation and replacement with Dark Skies and energy efficient solutions. Property line and real estate ownership corrections will be completed as required through the course of this project." u="1"/>
        <s v="The scope of work includes design of 3 courts at LaFollette Park and hardscape near them. Public engagement is planned to gauge community court preferences for the 3 courts but to include new nets, equipment, surface, and striping. Part of hardscape will become a parking lot with entrance and exit. The remaining hardscape will become green space." u="1"/>
        <s v="The scope of work includes planning and design for the pavement reconstruction design and construction of Wilson Park Recreation Center service road from the main parking lot to 20th Street. It also includes drainage facilities, signage, lighting, and adjoining pedestrian routes and parking areas as applicable." u="1"/>
        <s v="The scope of work includes planning and design for parking lot. This design includes new pavement, base, sanitary, storm sewer, other utilities as needed, two gate access, railing, fence, dumpster enclosures, LED lighting and electrical, sidewalk, trees, and green infrasturature." u="1"/>
        <s v="The scope of the work includes design and planning for installing a permanent perimeter fence to protect garden plantings from deer grazing, vandalism and ensure admission fees are paid. This project will include public input and an alternatives analysis for closing portions of Whitnall Park Drive, impacts to circulation in Whitnall Park, and protection of Natural Areas. " u="1"/>
        <s v="The scope of work includes design and planning of roof replacement. This includes removal of existing system - built-up roofing, metal roofing and installation of new EPDM roofing system, metal roofing and skylights" u="1"/>
        <s v="Pursuant to adopted File# 22-922 (and related agreements with the UEC), the UEC is to provide overall project management and scheduling and the County is to provide general review and approval of the final plans. Commitment of funds to contribute to construction of the new lot by Existing Urban Ecology Center (UEC). Based on current plans from the UEC, the lot scope will include work related to gas service, storm, and sanitary replacements. Paths to be removed and replaced adjacent to the lot. The  83,000 SF parking lot and driveway plus storm and electric to be removed and replaced.  Adding ADA parking near building." u="1"/>
        <s v="The scope of work includes construction for improving the boat launch, dredging, and disposal of excess material and debris next to the boat launch.  Work includes 8” thick reinforced cast-in-place concrete with textured “v” grooves and 8&quot; thick pre-cast (on-site or off-site) reinforced and textured &quot;v&quot; grooves concrete panels as prescribed in the plans. Plans have Project Management, Construction Management, Planning, and Design efforts are needed to complete the permitting efforts, management, inspection, and bidding on the already completed plans." u="1"/>
        <s v="Carry out planning and design work that results from the 2023 consultant recommendations." u="1"/>
        <s v="The scope of work includes planning and design for replacing the tennis court, new LED lighting, new ornamental fencing around the new storage building . New storage building is needed to store equipment and supplies currently located on the existing tennis courts.  With respect to Sustainability and Energy Efficiency, LED lighting planned to be provided for users with respect to natural areas, asphaltic concrete mixes used for surface course, and binder course may contain salvaged or reclaimed asphaltic material.  The existing asphaltic pavement will be pulverized and regraded to be kept and reused onsite in the base material.  Base course material may include crushed stone, crushed gravel, crushed concrete, reclaimed asphaltic pavement, reprocessed material or blended material.  " u="1"/>
        <s v="The scope of work includes refurbishing the Whitnall golf course through a redesign, new irrigation, golf cart paths, driving range, natural areas mitigation as needed, and vehicle circulation improvements. This includes roadway work as well as greens, tees, fairway, and bunker modifications. " u="1"/>
        <s v="The scope of work includes restruction of Old Loomis Road. The road work will include pulverizing the existing 0.47 mile asphalt pavement, undercutting the poor subsoils per the soils report, improve drainage at the adjacent Hollow Lane, and relaying four inches of new asphalt as well as integrated vegetation management, and review opportunities for pavement and stormwater infrastructure reductions. " u="1"/>
        <s v="The scope of work includes design based on the 2023 assessment. The design will first evaluate options for the multiple parts of the windows systems: panels, glass, clading, chaulking, painting etc. The selected design will have construction plans and specifications created. _x000a_" u="1"/>
        <s v="The scope of work includes completion of Development agreement work with the War Memorial Center and Art Museum by completing the ADA restroom upgrades and the south entrance door upgrades.  Design is complete and will be going through City plan review.   Construction work to be completed by Spring 2024." u="1"/>
        <s v="Construction as required to repair leaking into the Art Museum from the recommended repairs                                                   Design is funded.  Construction planned 2025  " u="1"/>
        <s v="The scope of work includes construction of replacing the Zoo Adminstration Roof.  This includes tear off of the existing roof (to deck) and installation of a new EPDM roof system with flashings and drainage and IMSD needs such as cameras." u="1"/>
        <s v="The scope of work includes complete architectural, civil engineer and traffic engineer services to redesign the east vehicular entry/egress, traffic pattern and new ticketing facilities. The goal is better flow with no congestions. The services shall include (3) conceptual designs. Project must be phased throughout construction to maintain zoo operations and address pedestrians, parking, emergencies, services and gatherings. Remove existing ticket booths, redesign access road for traffic cue and place automatic parking machines at the south end of the access road. Provide new directions for traffic ingress/egress. Eight ticketing booths with turnstiles shall be provided, four at the main entry and four off Lot #4 at the picnic area. An entry canopy shall be provided off Lot #4 at the picnic area. Complete a secure perimeter at the east end of the campus and allow walk-up patrons." u="1"/>
        <s v="The scope of work includes reusing existing metal mesh to secure glazing system of west exterior exhibit wall, creating enclosed cage and extendin entry into the exhibit space and extending existing wall up to roof structure with metal mesh. " u="1"/>
        <s v="The scope of work includes design and planning of watermain pipe replacement for Phase 1 and Phase 2 work.  The 2024 scope of work will also include construction of Phase 1 that will fix the immediate replacement needs.  Construction consists of Horizontal Direction Drilling in Watermain and Open Cut Watermain.  Water distribution will be replaced on both the well system and city water.  Watermain at the zoo grounds is very deep (22'+) at locations.  New watermain will be installed 6' below existing/proposed ground to allow for frost protection and manageable future maintenance and access." u="1"/>
      </sharedItems>
    </cacheField>
    <cacheField name="Out-Year Scope" numFmtId="0">
      <sharedItems containsBlank="1" containsMixedTypes="1" containsNumber="1" containsInteger="1" minValue="0" maxValue="0" longText="1"/>
    </cacheField>
    <cacheField name="Cost Estimator" numFmtId="0">
      <sharedItems containsBlank="1"/>
    </cacheField>
    <cacheField name="CE Dept" numFmtId="0">
      <sharedItems containsBlank="1"/>
    </cacheField>
    <cacheField name="Complete Site Acquisition" numFmtId="0">
      <sharedItems containsBlank="1"/>
    </cacheField>
    <cacheField name="PS-Complete Preliminary Plan (YR -QTR)" numFmtId="0">
      <sharedItems containsBlank="1"/>
    </cacheField>
    <cacheField name="PS-Complete Final Plans &amp; Specs (YR-QTR)" numFmtId="0">
      <sharedItems containsBlank="1"/>
    </cacheField>
    <cacheField name="PS-Begin Implementation/Purchase Asset (YR-QTR)" numFmtId="0">
      <sharedItems containsBlank="1"/>
    </cacheField>
    <cacheField name="PS-Substantially Completed (YR-QTR)" numFmtId="0">
      <sharedItems containsBlank="1"/>
    </cacheField>
    <cacheField name="PS-Scheduled Closeout (YR-QTR)" numFmtId="0">
      <sharedItems containsBlank="1"/>
    </cacheField>
    <cacheField name="Useful Life (Yrs)" numFmtId="0">
      <sharedItems containsBlank="1"/>
    </cacheField>
    <cacheField name="IMSD-Phase 2 Can be Split?" numFmtId="0">
      <sharedItems containsBlank="1"/>
    </cacheField>
    <cacheField name="Level of Project Risk/Unknowns/Complexity" numFmtId="0">
      <sharedItems containsBlank="1"/>
    </cacheField>
    <cacheField name="Specialized Consultant(s) Retained:" numFmtId="0">
      <sharedItems containsBlank="1" containsMixedTypes="1" containsNumber="1" containsInteger="1" minValue="0" maxValue="0"/>
    </cacheField>
    <cacheField name="Design Level Completed for Phase 2 CE" numFmtId="0">
      <sharedItems containsBlank="1" containsMixedTypes="1" containsNumber="1" minValue="0.3" maxValue="1"/>
    </cacheField>
    <cacheField name="Design Only REQ?" numFmtId="0">
      <sharedItems containsBlank="1" containsMixedTypes="1" containsNumber="1" containsInteger="1" minValue="0" maxValue="0"/>
    </cacheField>
    <cacheField name="Date of CE" numFmtId="0">
      <sharedItems containsBlank="1"/>
    </cacheField>
    <cacheField name="Managing Dept" numFmtId="0">
      <sharedItems containsBlank="1"/>
    </cacheField>
    <cacheField name="Open_2" numFmtId="0">
      <sharedItems containsNonDate="0" containsString="0" containsBlank="1"/>
    </cacheField>
    <cacheField name="Open_3" numFmtId="0">
      <sharedItems containsNonDate="0" containsString="0" containsBlank="1"/>
    </cacheField>
    <cacheField name="Open_4" numFmtId="0">
      <sharedItems containsNonDate="0" containsString="0" containsBlank="1"/>
    </cacheField>
    <cacheField name="Open_5" numFmtId="0">
      <sharedItems containsNonDate="0" containsString="0" containsBlank="1"/>
    </cacheField>
    <cacheField name="Withdrawn by REQ DEPT" numFmtId="0">
      <sharedItems containsBlank="1" count="3">
        <s v="YES"/>
        <s v="NO"/>
        <m/>
      </sharedItems>
    </cacheField>
  </cacheFields>
  <extLst>
    <ext xmlns:x14="http://schemas.microsoft.com/office/spreadsheetml/2009/9/main" uri="{725AE2AE-9491-48be-B2B4-4EB974FC3084}">
      <x14:pivotCacheDefinition pivotCacheId="1876913380"/>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61">
  <r>
    <s v="PF_WO999999_SHAREPOINTMASTERFILE_DO NOT MOVE.XLSM"/>
    <s v="1011"/>
    <s v="1011_COUNTY EXECUTIVE"/>
    <x v="0"/>
    <n v="1850"/>
    <x v="0"/>
    <s v=""/>
    <s v=""/>
    <s v="None."/>
    <s v="None."/>
    <n v="0"/>
    <n v="0"/>
    <n v="0"/>
    <n v="0"/>
    <n v="0"/>
    <n v="0"/>
    <n v="0"/>
    <n v="0"/>
    <n v="0"/>
    <n v="0"/>
    <n v="0"/>
    <n v="0"/>
    <n v="0"/>
    <n v="0"/>
    <n v="0"/>
    <n v="0"/>
    <s v="YES"/>
    <s v="YES_BUDGET MODULE ACCT IMPORT tab for SHERPA import is balanced"/>
    <b v="1"/>
    <n v="0"/>
    <s v="YES"/>
    <s v="YES"/>
    <x v="0"/>
    <s v="*"/>
    <s v="PLEASE ENTER PRIMARY DEPT STAFF CONTACT RESPONSIBLE FOR REQ"/>
    <s v="Enter Phone #"/>
    <s v="Please enter email"/>
    <x v="0"/>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s v="00____CIP and/or Strategic Plan Doc page number reference(s): "/>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4-SAME AS REQUESTING DEPT/AGENCY (EXCLUDES DOT, FCLTY MNGMNT, AND IMSD)"/>
    <s v="NA-0"/>
    <s v="NA-0"/>
    <s v="NA-0"/>
    <s v="NA-0"/>
    <s v="NA-0"/>
    <s v="NA-0"/>
    <s v="00"/>
    <s v=""/>
    <s v=""/>
    <s v=""/>
    <s v=""/>
    <s v=""/>
    <s v="00/00/20XX"/>
    <s v="4-Same as Requesting Dept/Agency (Excludes DOT, Fclty Mngmnt, and IMSD)"/>
    <m/>
    <m/>
    <m/>
    <m/>
    <x v="0"/>
    <s v="NO"/>
    <s v="NO"/>
    <s v="NO"/>
  </r>
  <r>
    <s v="PF_WU060202_VT DEVELOPMENT AGRMNT - DEFERRED MAINTENANCE 2027.XLSM"/>
    <s v="1918"/>
    <s v="1918_CULT_FRIENDS OF VILLA TERRACE (FOVT)"/>
    <x v="1"/>
    <n v="1455"/>
    <x v="1"/>
    <s v="2 - Construction &amp; Implementation"/>
    <s v="2"/>
    <s v="2 - Construction &amp; Implementation"/>
    <s v="2"/>
    <n v="400000"/>
    <n v="0"/>
    <n v="0"/>
    <n v="400000"/>
    <n v="2"/>
    <n v="2"/>
    <n v="400000"/>
    <s v="CASH"/>
    <n v="0"/>
    <n v="400000"/>
    <n v="400000"/>
    <n v="0"/>
    <n v="0"/>
    <n v="0"/>
    <n v="400000"/>
    <n v="0"/>
    <s v="YES"/>
    <s v="YES_BUDGET MODULE ACCT IMPORT tab for SHERPA import is balanced"/>
    <b v="1"/>
    <n v="0"/>
    <s v="YES"/>
    <s v="YES"/>
    <x v="1"/>
    <n v="46063"/>
    <s v="ERICA GOBLET/VINCE MASTERSON"/>
    <s v="414-278-4162"/>
    <s v="erica.goblet@milwaukeecountywi.gov; vincent.masterson@milwaukeecountywi.gov"/>
    <x v="1"/>
    <s v="NO"/>
    <s v=""/>
    <s v="00__NO__Annual financial impact includes: "/>
    <s v="Facility_Rehab or Major Maint"/>
    <s v="NO"/>
    <s v="NO__"/>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24-940__SD Uploaded: YES__Detail:  County Board approved term sheet and agreement negotiations in file 24-940 for CA and VT building transition to CAVT and FOVT based on initial County contributions towards operating and capital needs to the CAVT and FOVT. "/>
    <s v="00__Citations Addressed by Project?: NO__Description of Citation(s) addressed: "/>
    <s v="02__Primary Asset Zip Code: 53202__Total Pop Srvd: 23650__Minority Pop Srvd: 709.5__Addresses Racial Equity by: CAVT is building up its resources for BIPOC community members at this time and has ambitious goals for 2023 and 2024. CAVT Museums are creating summer camps and programming that will be guaranteed 1/3 of students who receive free and reduced lunches. Additional programs include supporting women, femme, and nonbinary artists at the museum. The museum is a part of Blue Star Museums, Museums for All, and currently works with MPS to involve students and families and exhibitions. "/>
    <s v="NO"/>
    <s v="00__NO"/>
    <s v="00__NO"/>
    <s v="00__YES__Category 2 = Addresses Assets anticipated to fail within the next 12 - 24 months__Deferred Maint issues addressed by project: "/>
    <n v="0"/>
    <n v="53202"/>
    <s v=""/>
    <s v=""/>
    <s v=""/>
    <x v="1"/>
    <n v="0"/>
    <n v="0"/>
    <n v="0"/>
    <s v="Milwaukee"/>
    <n v="0"/>
    <n v="0"/>
    <n v="0"/>
    <s v="2220 N Terrace Ave"/>
    <n v="0"/>
    <n v="0"/>
    <n v="0"/>
    <s v="00"/>
    <s v="No Climate Reduction Impact reported by Requesting Department"/>
    <n v="0"/>
    <s v="00_No Climate Reduction Impact reported by Requesting Department"/>
    <m/>
    <m/>
    <x v="1"/>
    <s v="Pusrusant to the agreement authorized by File #24-940, the 2028 County contribution ($400,000) will address deferred maintenance needs at the VT building related to issues of health and safety, compliance with the Americans with Disabilities Act (ADA) related to accessibility, the safety of the art collection, and the structural integrity of the building as determined by the County (WU060203 - DEVELOPMENT AGREEMENT - VILLA TERRACE DEFERRED MAINT - 2028)."/>
    <s v="VINCE MASTERSON/ERICA GOBLET (BASED ON PROPOSED TERM SHEET FUNDING ALLOCATIONS)"/>
    <s v="4-SAME AS REQUESTING DEPT/AGENCY (EXCLUDES DOT, FCLTY MNGMNT, AND IMSD)"/>
    <s v="NA-0"/>
    <s v="NA-0"/>
    <s v="NA-0"/>
    <s v="2027-1"/>
    <s v="2029-3"/>
    <s v="2029-4"/>
    <s v="NA"/>
    <s v=""/>
    <s v="LOW"/>
    <s v="NO"/>
    <s v="Conceptual"/>
    <s v="NO"/>
    <s v="2/10/26"/>
    <s v="4-Same as Requesting Dept/Agency (Excludes DOT, Fclty Mngmnt, and IMSD)"/>
    <m/>
    <m/>
    <m/>
    <m/>
    <x v="1"/>
    <s v="NO"/>
    <s v="YES"/>
    <s v="NO"/>
  </r>
  <r>
    <s v="PF_WU050202_CA DEVELOPMENT AGRMNT - DEFERRED MAINTENANCE 2027.XLSM"/>
    <s v="1915"/>
    <s v="1915_CULT_VILLA TERRACE/CHARLES ALLIS"/>
    <x v="2"/>
    <n v="1454"/>
    <x v="2"/>
    <s v="2 - Construction &amp; Implementation"/>
    <s v="2"/>
    <s v="None."/>
    <s v="None."/>
    <n v="250000"/>
    <n v="0"/>
    <n v="0"/>
    <n v="250000"/>
    <n v="2"/>
    <n v="2"/>
    <n v="250000"/>
    <s v="CASH"/>
    <n v="0"/>
    <n v="0"/>
    <n v="0"/>
    <n v="0"/>
    <n v="0"/>
    <n v="0"/>
    <n v="0"/>
    <n v="0"/>
    <s v="YES"/>
    <s v="YES_BUDGET MODULE ACCT IMPORT tab for SHERPA import is balanced"/>
    <b v="1"/>
    <n v="0"/>
    <s v="YES"/>
    <s v="YES"/>
    <x v="2"/>
    <n v="46063"/>
    <s v="ERICA GOBLET/VINCE MASTERSON"/>
    <s v=""/>
    <s v="erica.goblet@milwaukeecountywi.gov"/>
    <x v="2"/>
    <s v="NO"/>
    <s v=""/>
    <s v="00__NO__Annual financial impact includes: "/>
    <s v="Facility_Rehab or Major Maint"/>
    <s v="NO"/>
    <s v="NO__"/>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24-940__SD Uploaded: YES__Detail:  County Board approved term sheet and agreement negotiations in file 24-940 for CA and VT building transition to CAVT and FOVT based on initial County contributions towards operating and capital needs to the CAVT and FOVT. "/>
    <s v="00__Citations Addressed by Project?: NO__Description of Citation(s) addressed: "/>
    <s v="02__Primary Asset Zip Code: 53202__Total Pop Srvd: 23650__Minority Pop Srvd: 709.5__Addresses Racial Equity by: CAVT is building up its resources for BIPOC community members at this time and has ambitious goals for 2023 and 2024. CAVT Museums are creating summer camps and programming that will be guaranteed 1/3 of students who receive free and reduced lunches. Additional programs include supporting women, femme, and nonbinary artists at the museum. The museum is a part of Blue Star Museums, Museums for All, and currently works with MPS to involve students and families and exhibitions. "/>
    <s v="NO"/>
    <s v="00__NO"/>
    <s v="00__NO"/>
    <s v="00__YES__Category 2 = Addresses Assets anticipated to fail within the next 12 - 24 months__Deferred Maint issues addressed by project: "/>
    <n v="0"/>
    <n v="53202"/>
    <s v=""/>
    <s v=""/>
    <s v=""/>
    <x v="1"/>
    <n v="0"/>
    <n v="0"/>
    <n v="0"/>
    <s v="Milwaukee"/>
    <n v="0"/>
    <n v="0"/>
    <n v="0"/>
    <s v="1801 N Prospect Ave"/>
    <n v="0"/>
    <n v="0"/>
    <n v="0"/>
    <s v="00"/>
    <s v="No Climate Reduction Impact reported by Requesting Department"/>
    <n v="0"/>
    <s v="00_No Climate Reduction Impact reported by Requesting Department"/>
    <m/>
    <m/>
    <x v="2"/>
    <s v="None."/>
    <s v="VINCE MASTERSON (BASED ON PROPOSED TERM SHEET FUNDING ALLOCATIONS)"/>
    <s v="4-SAME AS REQUESTING DEPT/AGENCY (EXCLUDES DOT, FCLTY MNGMNT, AND IMSD)"/>
    <s v="NA-0"/>
    <s v="NA-0"/>
    <s v="NA-0"/>
    <s v="2026-1"/>
    <s v="2029-3"/>
    <s v="2029-4"/>
    <s v="NA"/>
    <s v=""/>
    <s v="LOW"/>
    <s v="NO"/>
    <s v="Conceptual"/>
    <s v="NO"/>
    <s v="2/10/26"/>
    <s v="4-Same as Requesting Dept/Agency (Excludes DOT, Fclty Mngmnt, and IMSD)"/>
    <m/>
    <m/>
    <m/>
    <m/>
    <x v="1"/>
    <s v="NO"/>
    <s v="YES"/>
    <s v="NO"/>
  </r>
  <r>
    <s v="PF_WJ012401_CRC BACK-UP GENERATOR REPLACEMENT.XLSM"/>
    <s v="4311"/>
    <s v="4311_CRC (FORMERLY HOC)"/>
    <x v="3"/>
    <n v="1800"/>
    <x v="3"/>
    <s v="1 - Basic Planning &amp; Design; 2 - Construction &amp; Implementation"/>
    <s v="1, 2"/>
    <s v="None."/>
    <s v="None."/>
    <n v="150000"/>
    <n v="150000"/>
    <n v="1"/>
    <n v="0"/>
    <n v="0"/>
    <n v="1"/>
    <n v="150000"/>
    <s v="BOND"/>
    <n v="0"/>
    <n v="0"/>
    <n v="0"/>
    <n v="0"/>
    <n v="0"/>
    <n v="0"/>
    <n v="0"/>
    <n v="0"/>
    <s v="YES"/>
    <s v="YES_BUDGET MODULE ACCT IMPORT tab for SHERPA import is balanced"/>
    <b v="1"/>
    <n v="0"/>
    <s v="YES"/>
    <s v="YES"/>
    <x v="3"/>
    <n v="45905"/>
    <s v="KAREN KASTENSON"/>
    <s v="414-427-4710"/>
    <s v="Karen.Kastenson@milwaukeecountywi.gov"/>
    <x v="3"/>
    <s v="NO"/>
    <s v="NO__Please provide an explanation of why alternative options were not researched:  No other option is available."/>
    <s v="02__YES__Annual financial impact includes: Currently paying $28K a month to rent a back-up generator."/>
    <s v="Facility_Rehab or Major Maint"/>
    <s v="NO"/>
    <s v="NO__"/>
    <s v="00__Technology Security Risk(s) Addressed: "/>
    <s v="10__Safety-Risk Issue(s) Addressed:  Without a generator the CRC may have to evuate the facility due to not being able to maintain door controls, camera, lighting, and A/C."/>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132__Total Pop Srvd: 30543__Minority Pop Srvd: 26217__Addresses Racial Equity by: By implementing the requested safety and security improvements for all residents we are striving toward the goal of making Milwaukee County the healthiest County in the state. These improvements will improve the mental health safety and security environment for our residents and staff from our community in the following areas:_x000a_1. Promoting Safety and Fair Treatment:  The enhanced monitoring through cameras and intercom systems will reduce the risk of suicide, violence, and neglect—issues that disproportionately affect residents from marginalized racial backgrounds. By improving safety, the facility ensures that every individual is treated with dignity and fairness, regardless of their race or ethnicity._x000a_2. Addressing Systemic Inequalities:  Historically, racial inequities in the justice system have led to disproportionate representation of minority groups in segregation units. By prioritizing safety and health improvements, the facility demonstrates a commitment to addressing these disparities and fostering an environment that mitigates harm to vulnerable populations._x000a_3. Reducing PREA Violations:  The improvements target the prevention of sexual assaults and other harmful incidents, including PREA violations. Communities of color are often overrepresented in facilities where such incidents occur. Sealed doors and better monitoring can help protect residents and staff, reducing trauma that has a lasting impact on racialized individuals._x000a_4. Improving Staff and Resident Relationships:  Enhanced communication via intercom systems enables staff to be more responsive to residents' needs, building trust and rapport. Improved relationships between staff and residents contribute to an equitable environment where everyone feels valued and heard._x000a_5. Aligning with Equity-Focused Recommendations:  While there may not be specific state mandates, the jail inspector's recommendation aligns with broader racial equity goals by identifying and addressing structural safety issues. Implementing these changes reflects the county’s dedication to equity-driven practices._x000a_6. Creating a Positive Cycle of Accountability:  Safety improvements create a facility that prioritizes accountability—both in terms of resident wellbeing and staff professionalism. This focus aligns with the county's racial equity goals, ensuring fair treatment and reducing negative outcomes tied to systemic biases."/>
    <s v="YES"/>
    <s v="00__NO"/>
    <s v="00__NO"/>
    <s v="03__YES__Category 2 = Addresses Assets anticipated to fail within the next 12 - 24 months__Deferred Maint issues addressed by project: Generator was installed in 1997 with a useful life of 20 years.  Should have been replaced 7 years ago."/>
    <n v="0"/>
    <n v="53132"/>
    <s v=""/>
    <s v=""/>
    <s v=""/>
    <x v="2"/>
    <n v="0"/>
    <n v="0"/>
    <n v="0"/>
    <s v="Franklin"/>
    <n v="0"/>
    <n v="0"/>
    <n v="0"/>
    <s v="8885 S 68th St"/>
    <n v="0"/>
    <n v="0"/>
    <n v="0"/>
    <s v="00"/>
    <s v="No Climate Reduction Impact reported by Requesting Department"/>
    <n v="0"/>
    <s v="00_No Climate Reduction Impact reported by Requesting Department"/>
    <m/>
    <m/>
    <x v="3"/>
    <s v="None."/>
    <s v="LENIUS / BRILL "/>
    <s v="1-FACILITIES MANAGEMENT (AE-EE-FM)"/>
    <s v="NA-0"/>
    <s v="2026-1"/>
    <s v="2026-1"/>
    <s v="2026-2"/>
    <s v="2027-2"/>
    <s v="2027-4"/>
    <s v="20"/>
    <s v=""/>
    <s v="LOW"/>
    <s v="Yes"/>
    <n v="0.9"/>
    <s v="NO"/>
    <s v="5/1/26"/>
    <s v="1-Facilities Management (AE-EE-FM)"/>
    <m/>
    <m/>
    <m/>
    <m/>
    <x v="1"/>
    <s v="YES"/>
    <s v="NO"/>
    <s v="NO"/>
  </r>
  <r>
    <s v="PF_WJ011001_CRC BOILER HOUSE REPAIR STRUCTURAL SLAB.XLSM"/>
    <s v="4311"/>
    <s v="4311_CRC (FORMERLY HOC)"/>
    <x v="3"/>
    <n v="1800"/>
    <x v="4"/>
    <s v="2 - Construction &amp; Implementation"/>
    <s v="2"/>
    <s v="None."/>
    <s v="None."/>
    <n v="1244430"/>
    <n v="1244430"/>
    <n v="1"/>
    <n v="0"/>
    <n v="0"/>
    <n v="1"/>
    <n v="1244430"/>
    <s v="BOND"/>
    <n v="0"/>
    <n v="0"/>
    <n v="0"/>
    <n v="0"/>
    <n v="0"/>
    <n v="0"/>
    <n v="0"/>
    <n v="0"/>
    <s v="YES"/>
    <s v="YES_BUDGET MODULE ACCT IMPORT tab for SHERPA import is balanced"/>
    <b v="1"/>
    <n v="0"/>
    <s v="YES"/>
    <s v="YES"/>
    <x v="4"/>
    <n v="46122"/>
    <s v="KAREN KASTENSON"/>
    <s v="414-427-4710"/>
    <s v="Karen.Kastenson@milwaukeecountywi.gov"/>
    <x v="4"/>
    <s v="NO"/>
    <s v="YES__CRC received three options and they consisted of Concrete Repairs and Combined Partial and Full Depth Replacement, Full Depth Removal and Replacement, and other options that are not recommended as they only place bandages over the repairs and do not help the current condition of the structure.  _x000a__x000a_Option 1: Concrete Repairs and Limited Full Depth Removal. The concrete floor slab of the existing Building Link between the Boiler House and the Main Facility of the Community Reintegration Center is in poor to failing condition. However, the areas that are in failing condition are primarily within two spans, with isolated failure in two other spans. Other portions of the slab that are in fair to poor condition can be addressed with concrete repair materials rather than complete demolition and replacement, which will help control the costs of the repair work. Limiting the extents of full depth removal also reduces the challenging impacts on building utilities that are routed_x000a_through the Building Link._x000a__x000a_With structural repairs and ongoing maintenance and condition monitoring, it is our opinion that the floor slab service life may be extended for an additional 15-20 years, possibly more, with the recommended approach. If the Option 1 approach is taken it would be advisable to plan for regular evaluation of the slab and implementation of patching repairs promptly if future issues arise. If chlorides in the slab (due to prior exposure) cause ongoing deterioration of areas that are currently in acceptable condition, then patching concrete and addressing cracks and leaks promptly will be important to the service life of the structure. However, the existing concrete has previously been exposed to road salts and moisture. It is also our understanding that ongoing use of the Building Link will likely continue exposure to salts to some extent if used for equipment parking and occasional loading/unloading. Concrete in severe service exposure deteriorates more rapidly than protected concrete. Existing microcracking as well as potential cracking at the interface between original and repair concrete will continue to expose the reinforcing steel to water and chlorides. If a longer ongoing service life and better long-term reliability are a higher priority than present costs, then Option 2: Full Depth Removal and Replacement might be considered. This option could be designed to provide an extended service life of 40 years or more, but costs would be higher.  CRC received three options and they consisted of Concrete Repairs and Combined Partial and Full Depth Replacement, Full Depth Removal and Replacement, and other options that are not recommended as they only place bandages over the repairs and do not help the current condition of the structure.  _x000a__x000a_Option 1: Concrete Repairs and Limited Full Depth Removal. The concrete floor slab of the existing Building Link between the Boiler House and the Main Facility of the Community Reintegration Center is in poor to failing condition. However, the areas that are in failing condition are primarily within two spans, with isolated failure in two other spans. Other portions of the slab that are in fair to poor condition can be addressed with concrete repair materials rather than complete demolition and replacement, which will help control the costs of the repair work. Limiting the extents of full depth removal also reduces the challenging impacts on building utilities that are routed_x000a_through the Building Link._x000a__x000a_With structural repairs and ongoing maintenance and condition monitoring, it is our opinion that the floor slab service life may be extended for an additional 15-20 years, possibly more, with the recommended approach. If the Option 1 approach is taken it would be advisable to plan for regular evaluation of the slab and implementation of patching repairs promptly if future issues arise. If chlorides in the slab (due to prior exposure) cause ongoing deterioration of areas that are currently in acceptable condition, then patching concrete and addressing cracks and leaks promptly will be important to the service life of the structure. However, the existing concrete has previously been exposed to road salts and moisture. It is also our understanding that ongoing use of the Building Link will likely continue exposure to salts to some extent if used for equipment parking and occasional loading/unloading. Concrete in severe service exposure deteriorates more rapidly than protected concrete. Existing microcracking as well as potential cracking at the interface between original and repair concrete will continue to expose the reinforcing steel to water and chlorides. If a longer ongoing service life and better long-term reliability are a higher priority than present costs, then Option 2: Full Depth Removal and Replacement might be considered. This option could be designed to provide an extended service life of 40 years or more, but costs would be higher."/>
    <s v="00__NO__Annual financial impact includes: "/>
    <s v="Facility_Rehab or Major Maint"/>
    <s v="NO"/>
    <s v="NO__"/>
    <s v="00__Technology Security Risk(s) Addressed: "/>
    <s v="00__Safety-Risk Issue(s) Addressed:  "/>
    <s v="05__Safety-Risk Issue(s) Addressed:  The concrete floor slab in the Building Link between the Boiler House and the Main Facility is exhibiting significant deterioration, including localized failures and widespread areas of poor condition. This degradation presents a potential life safety risk due to uneven surfaces, reduced structural integrity, and the possibility of trip hazards or further slab failure."/>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NO__Detail:  Federal ADA Requirements_x000a_The 2010 ADA Standards require floor and ground surfaces to be firm, stable, and slip-resistant. Any vertical change up to ¼″ is allowed; changes between ¼″ and ½″ must be beveled; changes over ½″ must be addressed with a compliant ramp._x000a__x000a_Wisconsin Statute § 66.0907_x000a_Municipalities have authority to inspect, order repairs for, or remove and replace sidewalks or concrete slabs that are unsafe, defective, or insufficient._x000a_Property owners must comply after notice; otherwise, the municipality may complete the work and charge the costs._x000a__x000a_WisDOT 2025 ADA Transition Plan_x000a_Commits to a “Path to Zero” barrier strategy in public right-of-way, aligning with ADA and Section 504 requirements._x000a_Embeds inclusive public engagement, equitable contracting, and standardized performance tracking."/>
    <s v="NO"/>
    <s v="00__Citations Addressed by Project?: NO__Description of Citation(s) addressed: "/>
    <s v="02__Primary Asset Zip Code: 53132__Total Pop Srvd: 30843__Minority Pop Srvd: 26217__Addresses Racial Equity by: The concrete slab repair to deliver a safe, ADA‑compliant, and uniformly accessible corridor that reduces trip hazards to zero and eliminates disparities in safety incidents, access disruptions, and user experience across racial groups. This will be achieved through inclusive engagement, equitable contracting and hiring, and disaggregated performance monitoring throughout design, construction, and turnover._x000a__x000a_Also, by implementing the requested safety and security improvements for all residents we are striving toward the goal of making Milwaukee County the healthiest County in the state. These improvements will improve the mental health, safety and security environment for our residents and staff from our community in the following areas:_x000a_1. Promoting Safety and Fair Treatment: Enhanced monitoring through cameras and intercom systems will reduce the risk of suicide, violence, and neglect—issues that disproportionately affect residents from marginalized racial backgrounds. By improving safety, the facility ensures that every individual is treated with dignity and fairness, regardless of their race or ethnicity._x000a_2. Addressing Systemic Inequalities:  Historically, racial inequities in the justice system have led to disproportionate representation of minority groups in segregation units. By prioritizing safety and health improvements, the facility demonstrates a commitment to addressing these disparities and fostering an environment that mitigates harm to vulnerable populations._x000a_3. Reducing PREA Violations:  The improvements target the prevention of sexual assaults and other harmful incidents, including PREA violations. Communities of color are often overrepresented in facilities where such incidents occur. Sealed doors and better monitoring can help protect residents and staff, reducing trauma that has a lasting impact on racialized individuals._x000a_4. Improving Staff and Resident Relationships:  Enhanced communication via intercom systems enables staff to be more responsive to residents' needs, building trust and rapport. Improved relationships between staff and residents contribute to an equitable environment where everyone feels valued and heard._x000a_5. Aligning with Equity-Focused Recommendations:  While there may not be specific state mandates, the jail inspector's recommendation aligns with broader racial equity goals by identifying and addressing structural safety issues. Implementing these changes reflects the county’s dedication to equity-driven practices._x000a_6. Creating a Positive Cycle of Accountability:  Safety improvements create a facility that prioritizes accountability—both in terms of resident wellbeing and staff professionalism. This focus aligns with the county's racial equity goals, ensuring fair treatment and reducing negative outcomes tied to systemic biases."/>
    <s v="YES"/>
    <s v="00__NO"/>
    <s v="00__NO"/>
    <s v="00__NO____Deferred Maint issues addressed by project: "/>
    <n v="0"/>
    <n v="53132"/>
    <s v=""/>
    <s v=""/>
    <s v=""/>
    <x v="2"/>
    <n v="0"/>
    <n v="0"/>
    <n v="0"/>
    <s v="Franklin"/>
    <n v="0"/>
    <n v="0"/>
    <n v="0"/>
    <s v="8885 S 68th Street"/>
    <n v="0"/>
    <n v="0"/>
    <n v="0"/>
    <s v="00"/>
    <s v="No Climate Reduction Impact reported by Requesting Department"/>
    <n v="0"/>
    <s v="00_No Climate Reduction Impact reported by Requesting Department"/>
    <m/>
    <m/>
    <x v="4"/>
    <s v="None"/>
    <s v="ELIEZER RAMIREZ"/>
    <s v="1-FACILITIES MANAGEMENT (AE-EE-FM)"/>
    <s v="NA-"/>
    <s v="2026-1"/>
    <s v="2026-3"/>
    <s v="2027-1"/>
    <s v="2027-2"/>
    <s v="2027-3"/>
    <s v="50"/>
    <s v=""/>
    <s v="HIGH"/>
    <s v="Yes"/>
    <n v="0.9"/>
    <s v="NO"/>
    <s v="5/20/26"/>
    <s v="1-Facilities Management (AE-EE-FM)"/>
    <m/>
    <m/>
    <m/>
    <m/>
    <x v="1"/>
    <s v="YES"/>
    <s v="NO"/>
    <s v="YES"/>
  </r>
  <r>
    <s v="PF_WJ011501_HOC CHILLERS REPAIRS (600 AND 400 FACS).XLSM"/>
    <s v="4311"/>
    <s v="4311_CRC (FORMERLY HOC)"/>
    <x v="3"/>
    <n v="1800"/>
    <x v="5"/>
    <s v="1 - Basic Planning &amp; Design; 2 - Construction &amp; Implementation"/>
    <s v="1, 2"/>
    <s v="None."/>
    <s v="None."/>
    <n v="967670"/>
    <n v="967670"/>
    <n v="1"/>
    <n v="0"/>
    <n v="0"/>
    <n v="1"/>
    <n v="967670"/>
    <s v="BOND"/>
    <n v="0"/>
    <n v="0"/>
    <n v="0"/>
    <n v="0"/>
    <n v="0"/>
    <n v="0"/>
    <n v="0"/>
    <n v="0"/>
    <s v="YES"/>
    <s v="YES_BUDGET MODULE ACCT IMPORT tab for SHERPA import is balanced"/>
    <b v="1"/>
    <n v="0"/>
    <s v="YES"/>
    <s v="YES"/>
    <x v="5"/>
    <n v="46127"/>
    <s v="KAREN KASTENSON"/>
    <s v="414-427-4710"/>
    <s v="Karen.Kastenson@milwaukeecountywi.gov"/>
    <x v="5"/>
    <s v="NO"/>
    <s v="YES__Two options evaluated:  Replacing chillers in subbasement or creating a garage outside   Two options evaluated:  Replacing chillers in subbasement or creating a garage outside "/>
    <s v="00__NO__Annual financial impact includes: "/>
    <s v="Facility_Rehab or Major Maint"/>
    <s v="YES__Charter last updated:  12.12.2022 SD_WJ011501_PROJECT CHARTER"/>
    <s v="YES__Construction in the fall &gt;winter; everything else ASAP and the concrete in the summer."/>
    <s v="00__Technology Security Risk(s) Addressed: "/>
    <s v="00__Safety-Risk Issue(s) Addressed:  "/>
    <s v="05__Safety-Risk Issue(s) Addressed:  The replacement of chillers and pumps is expected to reduce existing health and safety risks associated with aging equipment; however, it will not eliminate all hazards, as operational and maintenance-related risks will remain and must be managed through proper design, controls, and procedures."/>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__Detail:  Federal mandates The Clean Air Act - Section 608 (40 CFR Part 82); AIM Act (40 CFR Part 84, Subpart C) / Failing to repair leaks, track refrigerant, or transition refrigerants can quickly become a six-figure+ liability._x000a__x000a_State / Regional mandaes (Wisconsin) Energy codes; Environmental / Emissions Alignment (Section 608+AIM Act) penalties for non-compliance is operational risks increased inspections, documentation and reporting timelines."/>
    <s v="NO"/>
    <s v="00__Citations Addressed by Project?: NO__Description of Citation(s) addressed: "/>
    <s v="02__Primary Asset Zip Code: 53132__Total Pop Srvd: 30843__Minority Pop Srvd: 26217__Addresses Racial Equity by: By implementing the requested safety and security improvements for all residents we are striving toward the goal of making Milwaukee County the healthiest County in the state. These improvements will improve the mental health, safety and security environment for our residents and staff from our community in the following areas:_x000a_1. Promoting Safety and Fair Treatment: Enhanced monitoring through cameras and intercom systems will reduce the risk of suicide, violence, and neglect—issues that disproportionately affect residents from marginalized racial backgrounds. By improving safety, the facility ensures that every individual is treated with dignity and fairness, regardless of their race or ethnicity._x000a_2. Addressing Systemic Inequalities:  Historically, racial inequities in the justice system have led to disproportionate representation of minority groups in segregation units. By prioritizing safety and health improvements, the facility demonstrates a commitment to addressing these disparities and fostering an environment that mitigates harm to vulnerable populations._x000a_3. Reducing PREA Violations:  The improvements target the prevention of sexual assaults and other harmful incidents, including PREA violations. Communities of color are often overrepresented in facilities where such incidents occur. Sealed doors and better monitoring can help protect residents and staff, reducing trauma that has a lasting impact on racialized individuals._x000a_4. Improving Staff and Resident Relationships:  Enhanced communication via intercom systems enables staff to be more responsive to residents' needs, building trust and rapport. Improved relationships between staff and residents contribute to an equitable environment where everyone feels valued and heard._x000a_5. Aligning with Equity-Focused Recommendations:  While there may not be specific state mandates, the jail inspector's recommendation aligns with broader racial equity goals by identifying and addressing structural safety issues. Implementing these changes reflects the county’s dedication to equity-driven practices._x000a_6. Creating a Positive Cycle of Accountability:  Safety improvements create a facility that prioritizes accountability—both in terms of resident wellbeing and staff professionalism. This focus aligns with the county's racial equity goals, ensuring fair treatment and reducing negative outcomes tied to systemic biases."/>
    <s v="YES"/>
    <s v="00__NO"/>
    <s v="00__NO"/>
    <s v="00______Deferred Maint issues addressed by project: "/>
    <n v="0"/>
    <n v="53132"/>
    <s v=""/>
    <s v=""/>
    <s v=""/>
    <x v="2"/>
    <n v="0"/>
    <n v="0"/>
    <n v="0"/>
    <s v="Franklin"/>
    <n v="0"/>
    <n v="0"/>
    <n v="0"/>
    <s v="8885 S 68th Street"/>
    <n v="0"/>
    <n v="0"/>
    <n v="0"/>
    <s v="03"/>
    <s v="Reduces emissions by not using oversized chillers/ pump moters which is a energy savings."/>
    <n v="1"/>
    <s v="03_Reduces emissions by not using oversized chillers/ pump moters which is a energy savings."/>
    <m/>
    <m/>
    <x v="5"/>
    <s v="None"/>
    <s v="KEVIN LENIUS"/>
    <s v="1-FACILITIES MANAGEMENT (AE-EE-FM)"/>
    <s v="NA-0"/>
    <s v="2025-1"/>
    <s v="2026-2"/>
    <s v="2027-2"/>
    <s v="2027-3"/>
    <s v="2027-4"/>
    <s v="15"/>
    <s v=""/>
    <s v="MEDIUM"/>
    <s v="Yes"/>
    <n v="0.9"/>
    <s v="NO"/>
    <s v="5/30/26"/>
    <s v="1-Facilities Management (AE-EE-FM)"/>
    <m/>
    <m/>
    <m/>
    <m/>
    <x v="1"/>
    <s v="YES"/>
    <s v="NO"/>
    <s v="YES"/>
  </r>
  <r>
    <s v="PF_WJ011601_CRC POWERHOUSE WINDOWS.XLSM"/>
    <s v="4311"/>
    <s v="4311_CRC (FORMERLY HOC)"/>
    <x v="3"/>
    <n v="1800"/>
    <x v="6"/>
    <s v="1 - Basic Planning &amp; Design; 2 - Construction &amp; Implementation"/>
    <s v="1, 2"/>
    <s v="None."/>
    <s v="None."/>
    <n v="403250"/>
    <n v="403250"/>
    <n v="1"/>
    <n v="0"/>
    <n v="0"/>
    <n v="1"/>
    <n v="403250"/>
    <s v="BOND"/>
    <n v="0"/>
    <n v="0"/>
    <n v="0"/>
    <n v="0"/>
    <n v="0"/>
    <n v="0"/>
    <n v="0"/>
    <n v="0"/>
    <s v="YES"/>
    <s v="YES_BUDGET MODULE ACCT IMPORT tab for SHERPA import is balanced"/>
    <b v="1"/>
    <n v="0"/>
    <s v="YES"/>
    <s v="YES"/>
    <x v="6"/>
    <n v="46128"/>
    <s v="KAREN KASTENSON"/>
    <s v="414-427-4710"/>
    <s v="Karen.Kastenson@milwaukeecountywi.gov"/>
    <x v="6"/>
    <s v="NO"/>
    <s v="YES__Beyond repairing the windows  Beyond repairing the windows"/>
    <s v="00__NO__Annual financial impact includes: "/>
    <s v="Facility_Rehab or Major Maint"/>
    <s v="YES__A&amp;E Charter; SD_WJ011601_CRC Powerhouse Windows Project Charter "/>
    <s v="NO__"/>
    <s v="00__Technology Security Risk(s) Addressed: "/>
    <s v="00__Safety-Risk Issue(s) Addressed:  "/>
    <s v="05__Safety-Risk Issue(s) Addressed:  Some of the windows are starting to separate from the building which in time will cause structural issues to the building. Building then will not be useable which will cause issues in heating the buildings and the water which will then mean that the County will have evacuate the CRC."/>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NO__Detail:  DOC 350.12*(1) Facilities are required to be clean and in good repair. WI statute 301.37 authority is granted to the DOC to approve or disapprove the use of a facility for the detention of offenders.  The CRC has to go through a Jail inspection every year and possible multiple as the will of the jail inspector.  If the CRC fail its inspection, then the jail inspector has the ability to shut down the facility.  "/>
    <s v="NO"/>
    <s v="00__Citations Addressed by Project?: NO__Description of Citation(s) addressed: "/>
    <s v="02__Primary Asset Zip Code: 53132__Total Pop Srvd: __Minority Pop Srvd: __Addresses Racial Equity by: The CRC is a key component in the goal of making Milwaukee County the healthiest county in Wisconsin. The CRC reflects the mission and vision to comprehensively address the needs of justice involved individuals to increase the likelihood that they will become productive citizens. The CRC exists to ensure residents have the tools needed to successfully reintegrate into their community. It is not intended to be a harsh or punitive environment, but a structured rehabilitative environment that prepares individuals to return to their community in a better place than they were before. This structure will result in safer communities in Milwaukee County, and because the majority of the population is minority anything that prevents the CRC from achieving its mission will reduce Milwaukee County's goal.  The Powerhouse is very important to the needs of the CRC.  If the powerhouse is unable to function, then the CRC would have to shut down and all the residents would have to be relocated to a different prison limiting the amount of programing that the CRC would be able to do in the future.  "/>
    <s v="YES"/>
    <s v="00__NO"/>
    <s v="00__NO"/>
    <s v="03__YES__Category 2 = Addresses Assets anticipated to fail within the next 12 - 24 months__Deferred Maint issues addressed by project: Some of the windows are starting to separate from the building which could cause structural issues to the building. Building may not be habitable / safety risk."/>
    <n v="0"/>
    <n v="53132"/>
    <s v=""/>
    <s v=""/>
    <s v=""/>
    <x v="2"/>
    <n v="0"/>
    <n v="0"/>
    <n v="0"/>
    <s v="Franklin"/>
    <n v="0"/>
    <n v="0"/>
    <n v="0"/>
    <s v="8885 S 68th St"/>
    <n v="0"/>
    <n v="0"/>
    <n v="0"/>
    <s v="00"/>
    <s v="No Climate Reduction Impact reported by Requesting Department"/>
    <n v="0"/>
    <s v="00_No Climate Reduction Impact reported by Requesting Department"/>
    <m/>
    <m/>
    <x v="6"/>
    <s v="None"/>
    <s v="WALSH"/>
    <s v="1-FACILITIES MANAGEMENT (AE-EE-FM)"/>
    <s v="NA-0"/>
    <s v="2024-4"/>
    <s v="2025-1"/>
    <s v="2027-2"/>
    <s v="2027-3"/>
    <s v="2027-4"/>
    <s v="30"/>
    <s v=""/>
    <s v="LOW"/>
    <s v="Yes"/>
    <n v="1"/>
    <s v="NO"/>
    <s v="5/1/26"/>
    <s v="1-Facilities Management (AE-EE-FM)"/>
    <m/>
    <m/>
    <m/>
    <m/>
    <x v="1"/>
    <s v="YES"/>
    <s v="NO"/>
    <s v="YES"/>
  </r>
  <r>
    <s v="PF_WJ012101_CRC 600 &amp; 400 BED DORMITORY ROOF.XLSM"/>
    <s v="4311"/>
    <s v="4311_CRC (FORMERLY HOC)"/>
    <x v="3"/>
    <n v="1800"/>
    <x v="7"/>
    <s v="1 - Basic Planning &amp; Design"/>
    <s v="1"/>
    <s v="2 - Construction &amp; Implementation"/>
    <s v="2"/>
    <n v="347880"/>
    <n v="347880"/>
    <n v="1"/>
    <n v="0"/>
    <n v="0"/>
    <n v="1"/>
    <n v="347880"/>
    <s v="BOND"/>
    <n v="0"/>
    <n v="7550000"/>
    <n v="0"/>
    <n v="7550000"/>
    <n v="0"/>
    <n v="0"/>
    <n v="7550000"/>
    <n v="0"/>
    <s v="YES"/>
    <s v="YES_BUDGET MODULE ACCT IMPORT tab for SHERPA import is balanced"/>
    <b v="1"/>
    <n v="0"/>
    <s v="YES"/>
    <s v="YES"/>
    <x v="7"/>
    <n v="46127"/>
    <s v="KAREN KASTENSON"/>
    <s v="414-427-4710"/>
    <s v="Karen.Kastenson@milwaukeecountywi.gov"/>
    <x v="7"/>
    <s v="NO"/>
    <s v="YES__Please provide a brief listing of options/alternatives researched and why the option your are requesting for this Cost Est is the best alternative:  Minor repairs have been done over the last five years, but it is coming time where major repairs / upgrades are becoming necessary.  The leaks and repairs are becoming more frequent as time moves on. Evaluated repair vs. replace. Beyond repair. "/>
    <s v="02__YES__Annual financial impact includes: Currently the CRC Budget's about $100,000.00 for roofs per year, this can be reduced once new roofs are installed.  Outlined in the plan report SD_WJ012101_CRC 600 &amp; 400 Bed Dormitory Roof.pdf."/>
    <s v="Facility_Rehab or Major Maint"/>
    <s v="YES__A&amp;E Project Charter; SD_WJ012101_CRC 600 &amp; 400 Bed Dormitory Roof Replacement Project Charter  _x000a_"/>
    <s v="YES__Unable to work through inclement weather. No snow."/>
    <s v="00__Technology Security Risk(s) Addressed: "/>
    <s v="10__Safety-Risk Issue(s) Addressed:  Failure to proceed with this project presents significant safety, operational, and financial risks that could jeopardize the integrity of the facility. Prolonged leakage increases the likelihood of electrical shorts and fire hazards, posing a potentially fatal risk, while also accelerating structural deterioration that may lead to costly repairs or even collapse in compromised areas. Additionally, moisture buildup fosters mold growth, which can spread through the HVAC system, threatening the health of individuals, particularly those with asthma, allergies, or weakened immune systems. Operationally, vital spaces including the commercial kitchen, training areas, and laundry services face potential disruption, impacting essential services and community programs. The Family Center may also be at risk if the leaks expand. Without immediate intervention, ongoing maintenance costs will rise as frequent temporary fixes become necessary. A detailed 151-page report underscores the urgency of the situation, backed by photographic evidence identifying numerous concerns. The project also includes replacing parapet metal flashing while ensuring proper coordination with existing rooftop equipment. Timely action is critical to maintaining the facility’s longevity and ensuring a safe environment for all stakeholders."/>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132__Total Pop Srvd: 30843__Minority Pop Srvd: 26217__Addresses Racial Equity by: This project is an investment in the Milwaukee County's commitment to equity, safety, and fiscal responsibility. These roofs, which are in urgent need of repair, are essential to maintaining safe housing and the uninterrupted operation of key services, including the kitchen. The facility itself is designed not merely as a punitive space but as a supportive environment that fosters personal development, community reintegration, and long-term public safety. Given that the majority of the population served is from minority communities, any disruption to these services would directly undermine the County's broader equity, health, and safety goals. By addressing this issue proactively, the County ensures the continuity of vital services, supports resident job training programs, and aligns with TBE and DBE participation goals. This investment not only reduces long-term maintenance costs but also provides economic opportunities for underrepresented contractors, reinforcing the County's dedication to inclusion and equity. Ultimately, the roof replacement project is a strategic step toward preserving service continuity, advancing workforce training, and fostering transformative support for underserved populations."/>
    <s v="NO"/>
    <s v="00__NO"/>
    <s v="03__YES__See Page 182 of the CAPITAL IMPROVEMENTS FIVE-YEAR CAPITAL IMPROVEMENT PROGRAM 2024 - 2028"/>
    <s v="03__YES__Category 2 = Addresses Assets anticipated to fail within the next 12 - 24 months__Deferred Maint issues addressed by project: Repairs have been done each year but the roofs are aging to the point that replacements are needed."/>
    <n v="0"/>
    <n v="53132"/>
    <s v=""/>
    <s v=""/>
    <s v=""/>
    <x v="2"/>
    <n v="0"/>
    <n v="0"/>
    <n v="0"/>
    <s v="Franklin"/>
    <n v="0"/>
    <n v="0"/>
    <n v="0"/>
    <s v="8885 S 68th Street"/>
    <n v="0"/>
    <n v="0"/>
    <n v="0"/>
    <s v="01"/>
    <s v="Replacing the CRC 600 &amp; 400 Bed Dormitory roofs is one way to help lower the county’s emissions and strengthen its climate resilience. Modern, eco-friendly roofing systems help minimize disruption during extreme weather events by offering greater durability and structural integrity. These upgrades reduce strain on buildings, safeguard assets from flooding, and contribute to lower energy bills by improving insulation and energy efficiency. Environmentally conscious options such as Built-Up Roofing (BUR), metal roofing, and solar shingles offer distinct advantages. BUR systems are fire-retardant, highly impact-resistant, and require minimal maintenance. Metal roofs are long-lasting—some lasting up to 70 years—and can be designed to replicate traditional materials, offering both strength and aesthetic appeal. Solar shingles not only reduce electricity costs but also provide a modern, lightweight solution. By investing in these roofing technologies, the county can ensure its buildings are better protected against climate-related challenges while contributing to long-term sustainability goals and lowering its overall carbon footprint."/>
    <n v="1"/>
    <s v="01_Replacing the CRC 600 &amp; 400 Bed Dormitory roofs is one way to help lower the county’s emissions and strengthen its climate resilience. Modern, eco-friendly roofing systems help minimize disruption during extreme weather events by offering greater durability and structural integrity. These upgrades reduce strain on buildings, safeguard assets from flooding, and contribute to lower energy bills by improving insulation and energy efficiency. Environmentally conscious options such as Built-Up Roofing (BUR), metal roofing, and solar shingles offer distinct advantages. BUR systems are fire-retardant, highly impact-resistant, and require minimal maintenance. Metal roofs are long-lasting—some lasting up to 70 years—and can be designed to replicate traditional materials, offering both strength and aesthetic appeal. Solar shingles not only reduce electricity costs but also provide a modern, lightweight solution. By investing in these roofing technologies, the county can ensure its buildings are better protected against climate-related challenges while contributing to long-term sustainability goals and lowering its overall carbon footprint."/>
    <m/>
    <m/>
    <x v="7"/>
    <s v="The scope of work includes construction of the design. IMSD scope includes: remove conduit, cables, and cameras to allow for roof replacement.  Install new conduit and cabling, replace EOL cameras with current standards."/>
    <s v="TROY WOHLT"/>
    <s v="1-FACILITIES MANAGEMENT (AE-EE-FM)"/>
    <s v="NA-0"/>
    <s v="2027-2"/>
    <s v="2027-3"/>
    <s v="2029-1"/>
    <s v="2029-3"/>
    <s v="2029-4"/>
    <s v="30"/>
    <s v="NO"/>
    <s v="MEDIUM"/>
    <s v="Yes"/>
    <n v="0.3"/>
    <s v="YES"/>
    <s v="5/13/26"/>
    <s v="1-Facilities Management (AE-EE-FM)"/>
    <m/>
    <m/>
    <m/>
    <m/>
    <x v="1"/>
    <s v="YES"/>
    <s v="NO"/>
    <s v="NO"/>
  </r>
  <r>
    <s v="PF_WG004001-VEL PHILLIPS - SECURE COURTROOM (CHILDRENS COURT).XLSM"/>
    <s v="2851"/>
    <s v="2851_COURTS"/>
    <x v="4"/>
    <n v="1700"/>
    <x v="8"/>
    <s v="1 - Basic Planning &amp; Design"/>
    <s v="1"/>
    <s v="2 - Construction &amp; Implementation"/>
    <s v="2"/>
    <n v="641510"/>
    <n v="641510"/>
    <n v="1"/>
    <n v="0"/>
    <n v="0"/>
    <n v="1"/>
    <n v="641510"/>
    <s v="BOND"/>
    <n v="0"/>
    <n v="6529678"/>
    <n v="0"/>
    <n v="6529678"/>
    <n v="0"/>
    <n v="0"/>
    <n v="6529678"/>
    <n v="0"/>
    <s v="YES"/>
    <s v="YES_BUDGET MODULE ACCT IMPORT tab for SHERPA import is balanced"/>
    <b v="1"/>
    <n v="0"/>
    <s v="YES"/>
    <s v="YES"/>
    <x v="8"/>
    <n v="45401"/>
    <s v="STEPHANIE GARBO"/>
    <s v="414-278-5115"/>
    <s v="stephanie.garbo2@wicourts.gov"/>
    <x v="8"/>
    <s v="YES"/>
    <s v="YES__Please provide a brief listing of options/alternatives researched and why the option your are requesting for this Cost Est is the best alternative:  Restructuring an existing courtroom was considered. However, that would reduce the number of courtrooms available during the construction creating a problem for calendars and timely case processing. It would also require additional spaces to be repurposed expanding the project budget and timeline. "/>
    <s v="00__NO__Annual financial impact includes: "/>
    <s v="Facility_New Construction, Alteration, or Expansion"/>
    <s v="YES__AE Project Charter. The Charter is uploaded into the Capital SharePoint folder._x000a__x000a_SD_WG004001_Life Safety Risk"/>
    <s v="NO__"/>
    <s v="00__Technology Security Risk(s) Addressed: "/>
    <s v="10__Safety-Risk Issue(s) Addressed:  The lack of secure courtroom poses a significant safety/security risk for the staff, parties, and public who attend the respective hearings. There has been a substantial increase in the number of incidents due to the inadequate courtroom space. The hearings at Childrens Court can be very contentious and emotional and not having adequate space for the parties and MCSO to deescalate situations is problematic. See attached Incident Report (SD_WG004001_Life Safety Risk (pg 1)) for example."/>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3984__Minority Pop Srvd: __Addresses Racial Equity by: In calendar year 2023, there were 3,769 cases heard at Children’s Court. In addition, there were 11 adult jurisdiction cases in 2023 that are not included in the 3,769. In 2024, there were 3,984 cases opened at Children's Court and there were 22 juveniles referred in for original jurisdiction charges. In calendar year 2025, there were 3,167 cases heard at Children’s Court and an additional 18 adult jurisdiction cases. The criminal and juvenile justice systems have significant minority representation. The secure courtroom would allow for the youth to be treated like youth by appearing in the same physical space that has better access to youth focused rehabilitative services. It would eliminate the transportation need downtown which is very stressful and resource consuming. The space would also further encourage cooperating between youth justice proceedings and the adult proceedings."/>
    <s v="NO"/>
    <s v="00__NO"/>
    <s v="00__NO"/>
    <s v="00__NO____Deferred Maint issues addressed by project: "/>
    <n v="0"/>
    <n v="53226"/>
    <s v=""/>
    <s v=""/>
    <s v=""/>
    <x v="3"/>
    <n v="0"/>
    <n v="0"/>
    <n v="0"/>
    <s v="Wauwatosa"/>
    <n v="0"/>
    <n v="0"/>
    <n v="0"/>
    <s v="10201 W Watertown Plank Rd."/>
    <n v="0"/>
    <n v="0"/>
    <n v="0"/>
    <s v="00"/>
    <s v="No Climate Reduction Impact reported by Requesting Department"/>
    <n v="0"/>
    <s v="00_No Climate Reduction Impact reported by Requesting Department"/>
    <m/>
    <m/>
    <x v="8"/>
    <s v="The scope of work includes construction of the design. "/>
    <s v="NILLES, BRILL"/>
    <s v="1-FACILITIES MANAGEMENT (AE-EE-FM)"/>
    <s v="NA-0"/>
    <s v="2027-2"/>
    <s v="2027-4"/>
    <s v="2029-1"/>
    <s v="2030-2"/>
    <s v="2030-4"/>
    <s v="75"/>
    <s v="NO"/>
    <s v="HIGH"/>
    <s v="Yes"/>
    <s v="Conceptual"/>
    <s v="YES"/>
    <s v="5/12/26"/>
    <s v="1-Facilities Management (AE-EE-FM)"/>
    <m/>
    <m/>
    <m/>
    <m/>
    <x v="1"/>
    <s v="YES"/>
    <s v="NO"/>
    <s v="NO"/>
  </r>
  <r>
    <s v="PF_WI022001_ELECTION EQUIPMENT REPLACEMENTS.XLSM"/>
    <s v="3270"/>
    <s v="3270_CLERK"/>
    <x v="5"/>
    <n v="1770"/>
    <x v="9"/>
    <s v="4 - Equipment"/>
    <s v="4"/>
    <s v="4 - Equipment"/>
    <s v="4"/>
    <n v="2605390"/>
    <n v="0"/>
    <n v="0"/>
    <n v="2605390"/>
    <n v="2"/>
    <n v="2"/>
    <n v="2605390"/>
    <s v="CASH"/>
    <n v="0"/>
    <n v="2047970"/>
    <n v="0"/>
    <n v="2047970"/>
    <n v="0"/>
    <n v="0"/>
    <n v="2047970"/>
    <n v="0"/>
    <s v="YES"/>
    <s v="YES_BUDGET MODULE ACCT IMPORT tab for SHERPA import is balanced"/>
    <b v="1"/>
    <n v="0"/>
    <s v="YES"/>
    <s v="YES"/>
    <x v="9"/>
    <n v="46129"/>
    <s v="MICHELLE HAWLEY, ELECTION COMMISSION DIRECTOR"/>
    <s v="414-278-4061"/>
    <s v="michelle.hawley@milwaukeecountywi.gov"/>
    <x v="9"/>
    <s v="NO"/>
    <s v="NO__There are presently no alternative means, as prescribed by State Statute, to execute an election without requisite and State-certified elections equipment.   There are presently no alternative means, as prescribed by State Statute, to execute an election without requisite and State-certified elections equipment. "/>
    <s v="00__NO__Annual financial impact includes: The operating cost will remain same or similar to existing. Newer equipment may result in lower operating costs as it will require less maintenance and repair. "/>
    <s v="Technology &amp; Electronic Equipment"/>
    <s v="NO"/>
    <s v="YES__Due to the continually ongoing cycle of elections, the purchase and installation will have to be completed between the elections, specifically after the April 2027 election but prior to the deadline to begin preparing for the 2028 elections. "/>
    <s v="00__Technology Security Risk(s) Addressed: "/>
    <s v="00__Safety-Risk Issue(s) Addressed:  "/>
    <s v="00__Safety-Risk Issue(s) Addressed:  "/>
    <s v="YES__Adopted Board File: __Agreement(s) Uploaded: __Partners and nature of Agreement(s): While currently there is no County Board file or agreement associated with this project, the Election Commission anticipates a cost sharing agreement with 19 municipalities within Milwaukee County.__Next Board cycle if agreement(s) not yet adopted: "/>
    <m/>
    <s v="00"/>
    <s v="YES__Board File: Forthcoming__SD Uploaded: NO__Detail:  1) Wisconsin State Statutes, Chapters 5 through 12. 2) Yes, failure to execute an election due to fauly equipment may result in legal challenges. 3) N/A at this time. "/>
    <s v="YES__Board File: Forthcoming__SD Uploaded: NO__Detail:  1) Wisconsin State Statutes, Chapters 5 through 12. 2) Yes, failure to execute an election due to fauly equipment may result in legal challenges. 3) N/A at this time. "/>
    <s v="00__Citations Addressed by Project?: NO__Description of Citation(s) addressed: "/>
    <s v="03__Primary Asset Zip Code: 53233__Total Pop Srvd: 939489__Minority Pop Srvd: 488534__Addresses Racial Equity by: This project advances the County's racial equity goals by ensuring secure, accessible, reliable, and accurate election process for all Milwaukee County residents. "/>
    <s v="NO"/>
    <s v="00__NO"/>
    <s v="00__NO"/>
    <s v="00__NO____Deferred Maint issues addressed by project: "/>
    <n v="0"/>
    <n v="53233"/>
    <s v=""/>
    <s v=""/>
    <s v=""/>
    <x v="4"/>
    <n v="0"/>
    <n v="0"/>
    <n v="0"/>
    <s v="Milwaukee"/>
    <n v="0"/>
    <n v="0"/>
    <n v="0"/>
    <s v="Countywide"/>
    <n v="0"/>
    <n v="0"/>
    <n v="0"/>
    <s v="00"/>
    <s v="No Climate Reduction Impact reported by Requesting Department"/>
    <n v="0"/>
    <s v="00_No Climate Reduction Impact reported by Requesting Department"/>
    <m/>
    <m/>
    <x v="9"/>
    <s v="Project scope includes the modernization of the current ExpressVote Universal Voting System."/>
    <s v="MICHELLE HAWLEY"/>
    <s v="4-SAME AS REQUESTING DEPT/AGENCY (EXCLUDES DOT, FCLTY MNGMNT, AND IMSD)"/>
    <s v="NA-0"/>
    <s v="NA-0"/>
    <s v="NA-0"/>
    <s v="2027-1"/>
    <s v="2027-4"/>
    <s v="2028-1"/>
    <s v="10"/>
    <s v=""/>
    <s v="LOW"/>
    <s v="Yes"/>
    <s v="Conceptual"/>
    <s v="NO"/>
    <s v="5/1/26"/>
    <s v="4-Same as Requesting Dept/Agency (Excludes DOT, Fclty Mngmnt, and IMSD)"/>
    <m/>
    <m/>
    <m/>
    <m/>
    <x v="1"/>
    <s v="NO"/>
    <s v="YES"/>
    <s v="YES"/>
  </r>
  <r>
    <s v="PF_WG004701_VEL PHILLIPS - FIRE AND SMOKE CONTROL (BUILDING).XLSM"/>
    <s v="5725"/>
    <s v="5725_DAS-FMD"/>
    <x v="6"/>
    <n v="1700"/>
    <x v="10"/>
    <s v="2 - Construction &amp; Implementation"/>
    <s v="2"/>
    <s v="1 - Basic Planning &amp; Design; 2 - Construction &amp; Implementation"/>
    <s v="1; 2"/>
    <n v="185500"/>
    <n v="0"/>
    <n v="0"/>
    <n v="185500"/>
    <n v="2"/>
    <n v="2"/>
    <n v="185500"/>
    <s v="CASH"/>
    <n v="0"/>
    <n v="4775000"/>
    <n v="275000"/>
    <n v="4500000"/>
    <n v="0"/>
    <n v="0"/>
    <n v="4775000"/>
    <n v="0"/>
    <s v="YES"/>
    <s v="YES_BUDGET MODULE ACCT IMPORT tab for SHERPA import is balanced"/>
    <b v="1"/>
    <n v="0"/>
    <s v="YES"/>
    <s v="YES"/>
    <x v="10"/>
    <n v="46104"/>
    <s v="MARK ROGNSVOOG"/>
    <s v="414-278-5190"/>
    <s v="Mark.Rognsvoog@milwaukeecountywi.gov"/>
    <x v="10"/>
    <s v="NO"/>
    <s v="YES__The safest and most sustainable option is full system assessment and modernization, potentially combined with phased implementation if budget constraints exist. Other options (doing nothing or partial upgrades) may reduce immediate costs but prolong life safety risks, regulatory non-compliance, and potential liabilities.  The safest and most sustainable option is full system assessment and modernization, potentially combined with phased implementation if budget constraints exist. Other options (doing nothing or partial upgrades) may reduce immediate costs but prolong life safety risks, regulatory non-compliance, and potential liabilities."/>
    <s v="00__NO__Annual financial impact includes: "/>
    <s v="Facility_Rehab or Major Maint"/>
    <s v="YES__https://milwaukeecountywi.sharepoint.com/:w:/r/sites/external/capitalrequests/DAS/FMD/SD_WG004701_Charter.docx?d=wb02113e3825f4d63bf9be0276fe821da&amp;csf=1&amp;web=1&amp;e=88nZ1F"/>
    <s v="NO__"/>
    <s v="00__Technology Security Risk(s) Addressed: "/>
    <s v="00__Safety-Risk Issue(s) Addressed:  "/>
    <s v="05__Safety-Risk Issue(s) Addressed:  Failure to act will prolong exposure to life safety risks, potential regulatory non-compliance, and increased long-term costs associated with deferred maintenance and emergency repairs.  Investment in these systems is essential to ensure safe, functional, and code-compliant facilities that meet the needs of occupants and support Milwaukee County’s commitment to responsible building stewardship."/>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__Detail:  This project directly addresses Wisconsin State and Federal mandates by ensuring that the Vel Phillips facility’s fire and life safety systems comply with the Wisconsin State Fire Code (SPS 314) - mandates fire safety inspections, National Fire Protection Association (NFPA) standards for fire alarm, smoke control, and life safety systems, and Occupational Safety and Health Administration (OSHA) workplace safety requirements. Upgrading these systems also supports accessibility improvements under the Americans with Disabilities Act (ADA), ensuring safe egress and alarm notification for all building occupants. By addressing these regulatory requirements, the project reduces life safety risks, ensures code compliance, and protects employees, tenants, and the public._x000a__x000a_Wisconsin State Fire Code (SPS 314)  https://docs.legis.wisconsin.gov/code/admin_code/sps/safety_and_buildings_and_environment/301_319/314.pdf_x000a_NFPA 72 governing fire alarms/signaling_x000a_NFPA 92/90A for smoke control_x000a_NFPA 101 (Life Safety Code)_x000a_OSHA workplace safety requirements mandate that employers provide a work environment free from recognized hazards causing or likely to cause death or serious physical harm."/>
    <s v="NO"/>
    <s v="00__Citations Addressed by Project?: NO__Description of Citation(s) addressed: "/>
    <s v="02__Primary Asset Zip Code: 53226__Total Pop Srvd: __Minority Pop Srvd: __Addresses Racial Equity by: By investing in reliable fire and life safety systems, the County ensures equitable protection for employees, tenants, and visitors regardless of background, reducing disparities in exposure to environmental and safety hazards. Additionally, improving building accessibility, operational reliability, and emergency preparedness enhances the overall user experience for marginalized populations who rely on these services, reinforcing Milwaukee County’s commitment to creating safe, inclusive, and equitable public spaces._x000a__x000a_This project exemplifies proactive equity-focused stewardship: all community members benefit from a facility that meets current safety codes, provides a secure environment for critical services, and reflects the County’s broader dedication to racial equity in infrastructure and service delivery."/>
    <s v="NO"/>
    <s v="00__NO"/>
    <s v="00__NO"/>
    <s v="00__NO____Deferred Maint issues addressed by project: "/>
    <n v="0"/>
    <n v="53226"/>
    <s v=""/>
    <s v=""/>
    <s v=""/>
    <x v="3"/>
    <n v="0"/>
    <n v="0"/>
    <n v="0"/>
    <s v="Milwaukee"/>
    <n v="0"/>
    <n v="0"/>
    <n v="0"/>
    <s v="10201 W Watertown Plank Rd"/>
    <n v="0"/>
    <n v="0"/>
    <n v="0"/>
    <s v="00"/>
    <s v="No Climate Reduction Impact reported by Requesting Department"/>
    <n v="0"/>
    <s v="00_No Climate Reduction Impact reported by Requesting Department"/>
    <m/>
    <m/>
    <x v="10"/>
    <s v="Year 2: Design replacement and repair work to address deficiencies identified in discovery phase. Year 3: Construction of design.  AHU, fan and damper issues discovered to be addressed in out years of WG0042 project."/>
    <s v="TROY WOHLT"/>
    <s v="1-FACILITIES MANAGEMENT (AE-EE-FM)"/>
    <s v="NA-0"/>
    <s v="2027-3"/>
    <s v="2028-3"/>
    <s v="2029-2"/>
    <s v="2030-3"/>
    <s v="2030-4"/>
    <s v="10"/>
    <s v=""/>
    <s v="LOW"/>
    <s v="Yes"/>
    <s v="Conceptual"/>
    <s v="NO"/>
    <s v="5/15/26"/>
    <s v="1-Facilities Management (AE-EE-FM)"/>
    <m/>
    <m/>
    <m/>
    <m/>
    <x v="1"/>
    <s v="YES"/>
    <s v="NO"/>
    <s v="YES"/>
  </r>
  <r>
    <s v="PF_WC029601_CJF - AUTOMATIC TRANSFER SWITCHES.XLSM"/>
    <s v="5725"/>
    <s v="5725_DAS-FMD"/>
    <x v="6"/>
    <n v="1750"/>
    <x v="11"/>
    <s v="1 - Basic Planning &amp; Design"/>
    <s v="1"/>
    <s v="2 - Construction &amp; Implementation"/>
    <s v="2"/>
    <n v="39560"/>
    <n v="0"/>
    <n v="0"/>
    <n v="39560"/>
    <n v="2"/>
    <n v="2"/>
    <n v="39560"/>
    <s v="CASH"/>
    <n v="0"/>
    <n v="355000"/>
    <n v="355000"/>
    <n v="0"/>
    <n v="0"/>
    <n v="0"/>
    <n v="355000"/>
    <n v="0"/>
    <s v="YES"/>
    <s v="YES_BUDGET MODULE ACCT IMPORT tab for SHERPA import is balanced"/>
    <b v="1"/>
    <n v="0"/>
    <s v="YES"/>
    <s v="YES"/>
    <x v="11"/>
    <n v="46091"/>
    <s v="MARK ROGNSVOOG"/>
    <s v="414-278-4971"/>
    <s v="Mark.Rognsvoog@milwaukeecountywi.gov"/>
    <x v="11"/>
    <s v="NO"/>
    <s v="YES__Please provide a brief listing of options/alternatives researched and why the option your are requesting for this Cost Est is the best alternative:  No viable alternatives. Preventative maintenance item "/>
    <s v="00__NO__Annual financial impact includes: "/>
    <s v="Technology &amp; Electronic Equipment"/>
    <s v="YES__https://milwaukeecountywi.sharepoint.com/:w:/r/sites/CapitalPlanning-FacilitiesManagementDivisionFMD/_layouts/15/Doc.aspx?sourcedoc=%7B62339748-0BBC-4208-A6EC-6F0B0DB505F4%7D&amp;file=CJF%20-%20Automatic%20Switches.docx&amp;wdLOR=c148D214E-F73F-49D0-9D3D-19A76DB4F0E7&amp;action=default&amp;mobileredirect=true"/>
    <s v="YES__Electrical power will have to be shut down for Equipment Replacement. Will need to coordinate with Jail operations. This Must be planned for outages and tenants in the building that might be impacted.  _x000a__x000a_Preferred to do this work on after hours where possible "/>
    <s v="00__Technology Security Risk(s) Addressed: "/>
    <s v="00__Safety-Risk Issue(s) Addressed:  "/>
    <s v="05__Safety-Risk Issue(s) Addressed:  These transfer switches support essential building systems including elevators, UPS systems, and other life-safety equipment. Reliable operation of this equipment is necessary to ensure safe building evacuation, maintain critical operations, and support emergency response during power disruptions._x000a__x000a_The typical life expectancy of an Automatic Transfer Switch is approximately 30 years. The existing units were installed when the CJF building was constructed in 1992 and are now more than 34 years old, exceeding their recommended operational lifespan. As equipment ages, the likelihood of mechanical failure, delayed transfer, or inability to transfer to emergency power increases. Failure of the ATS during a utility outage could prevent emergency power from reaching critical systems, creating a significant life-safety risk and operational disruption."/>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Safety of clients and persons in care in the event of a power outage.  Failure of the ATS during a utility outage could prevent emergency power from reaching critical systems, creating a significant life-safety risk and operational disruption._x000a_Milwaukee County serves a wide range of population with different and varying cultures. This project would help to serve the various population with a more consistent functionality and service."/>
    <s v="NO"/>
    <s v="00__NO"/>
    <s v="00__NO"/>
    <s v="03__YES__Category 2 = Addresses Assets anticipated to fail within the next 12 - 24 months__Deferred Maint issues addressed by project:  Automatic Transfer Switches are past end of life expectancy. They are vital to ensure power will go to Emergency power in an Emergency. This includes Elevators, UPS systems and vital equipment for life safety. The life expectancy of the Transfer Switch is 30 years, the equipment was installed when CJF was built in 1992 and are now 34 years old."/>
    <n v="0"/>
    <n v="53233"/>
    <s v=""/>
    <s v=""/>
    <s v=""/>
    <x v="5"/>
    <n v="0"/>
    <n v="0"/>
    <n v="0"/>
    <s v="Milwaukee"/>
    <n v="0"/>
    <n v="0"/>
    <n v="0"/>
    <s v="949 N 9th St"/>
    <n v="0"/>
    <n v="0"/>
    <n v="0"/>
    <s v="00"/>
    <s v="No Climate Reduction Impact reported by Requesting Department"/>
    <n v="0"/>
    <s v="00_No Climate Reduction Impact reported by Requesting Department"/>
    <m/>
    <m/>
    <x v="11"/>
    <s v="The scope includes construction of design."/>
    <s v="HGA, BRILL"/>
    <s v="1-FACILITIES MANAGEMENT (AE-EE-FM)"/>
    <s v="NA-0"/>
    <s v="2027-1"/>
    <s v="2027-2"/>
    <s v="2028-1"/>
    <s v="2028-2"/>
    <s v="2028-4"/>
    <s v="20"/>
    <s v=""/>
    <s v="LOW"/>
    <s v="Yes"/>
    <s v="Conceptual"/>
    <s v="YES"/>
    <s v="5/30/25"/>
    <s v="1-Facilities Management (AE-EE-FM)"/>
    <m/>
    <m/>
    <m/>
    <m/>
    <x v="1"/>
    <s v="YES"/>
    <s v="NO"/>
    <s v="NO"/>
  </r>
  <r>
    <s v="PF_WG004201_VEL PHILIPS - HVAC.XLSM"/>
    <s v="5725"/>
    <s v="5725_DAS-FMD"/>
    <x v="6"/>
    <n v="1700"/>
    <x v="12"/>
    <s v="2 - Construction &amp; Implementation"/>
    <s v="2"/>
    <s v="2 - Construction &amp; Implementation"/>
    <s v="2"/>
    <n v="4153180"/>
    <n v="4153180"/>
    <n v="1"/>
    <n v="0"/>
    <n v="0"/>
    <n v="1"/>
    <n v="4153180"/>
    <s v="BOND"/>
    <n v="0"/>
    <n v="6750000"/>
    <n v="2000000"/>
    <n v="2250000"/>
    <n v="2500000"/>
    <n v="0"/>
    <n v="6750000"/>
    <n v="0"/>
    <s v="YES"/>
    <s v="YES_BUDGET MODULE ACCT IMPORT tab for SHERPA import is balanced"/>
    <b v="1"/>
    <n v="0"/>
    <s v="NO, Reduce YR 1 Scope to fit into Sherpa Admin Upload"/>
    <s v="YES"/>
    <x v="12"/>
    <n v="46113"/>
    <s v="MARK ROGNSVOOG"/>
    <s v="414.278.4971"/>
    <s v="Mark.Rognsvoog@milwaukeecountywi.gov"/>
    <x v="12"/>
    <s v="NO"/>
    <s v="NO__Please provide an explanation of why alternative options were not researched:  Alternative option is to continue to run parts of the building &quot;full on&quot; which is not cost effective, safe or comforting to staff, clients and visitors."/>
    <s v="02__YES__Annual financial impact includes: Fiscal heath: upgrading the BAS of the equipment will increase efficiencies of the system and decrease operating costs. "/>
    <s v="Facility_Rehab or Major Maint"/>
    <s v="NO"/>
    <s v="YES__Work needs to be done between heating/cooling seasons."/>
    <s v="00__Technology Security Risk(s) Addressed: "/>
    <s v="10__Safety-Risk Issue(s) Addressed:  This project eliminates several significant hazards related to fire safety, system reliability, and occupant conditions by modernizing the building automation system (BAS) and HVAC controls._x000a__x000a_Currently, deformed and nonfunctional smoke dampers prevent proper compartmentalization during a fire, allowing smoke to spread beyond intended zones and increasing life-safety risk. Replacing these components and integrating them with a modern control system will restore code-compliant smoke control and containment._x000a__x000a_The existing HVAC control system also limits the ability to effectively regulate airflow, temperature, and building pressurization, creating potentially unsafe indoor conditions—especially during extreme weather or emergency events. Inadequate controls reduce system responsiveness and hinder coordinated operation during critical scenarios._x000a__x000a_Implementing a modern BAS and upgraded HVAC controls will restore reliable system performance, enable precise environmental regulation, improve emergency response capability, and ensure effective smoke containment. Together, these improvements directly eliminate identified hazards and significantly reduce risk to occupants and facility operations."/>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__Minority Pop Srvd: __Addresses Racial Equity by: This project improves the safety, reliability, and quality of the Vel Phillips Youth Family Justice Center that serves a diverse population. The current HVAC system’s failures—poor temperature control, unreliable heating and cooling, and nonfunctional safety components—disproportionately impact individuals who rely on consistent, safe indoor environments, including people with health vulnerabilities and those accessing essential public services. By modernizing the system, the project ensures equitable access to a safe, comfortable, and well-functioning facility for all users, regardless of background. Investing in reliable infrastructure also demonstrates a commitment to maintaining public assets in a way that promotes dignity, accessibility, and consistent service delivery, aligning with broader goals of advancing equity in public facilities and operations."/>
    <s v="YES"/>
    <s v="00__NO"/>
    <s v="00__NO"/>
    <s v="05__YES__Category 1 = Immediately Addresses Failing Assets__Deferred Maint issues addressed by project: These Boilers have not functioned properly since install. Normally a boiler would have preventative maintenance done once a year. FMD removes, takes apart and cleans boiler 2+/year a year or the boilers stop working. The major issue is soot build up and clogging. FMD had the manufacture out to inspect them just to tell us it is installed right with no recalls but can't tell FMD why we must do twice the work to keep them going. $50k / year on preventative maintenance, not including parts."/>
    <m/>
    <n v="53226"/>
    <s v=""/>
    <s v=""/>
    <s v=""/>
    <x v="3"/>
    <n v="0"/>
    <n v="0"/>
    <n v="0"/>
    <s v="Wauwatosa"/>
    <n v="0"/>
    <n v="0"/>
    <n v="0"/>
    <s v="10201 W. Watertown Plank Road"/>
    <n v="0"/>
    <n v="0"/>
    <n v="0"/>
    <s v="02"/>
    <s v="Less travel by facilities staff for monitoring and servicing. This reduced travel saves vehicle use thus, reducing the carbon footprint of the gasoline powered service vehicles. By having a balanced and efficient HVAC system, we would burn less fuel (natural gas)  while maintaining even heating and cooling throughout the building. "/>
    <n v="1"/>
    <s v="02_Less travel by facilities staff for monitoring and servicing. This reduced travel saves vehicle use thus, reducing the carbon footprint of the gasoline powered service vehicles. By having a balanced and efficient HVAC system, we would burn less fuel (natural gas)  while maintaining even heating and cooling throughout the building. "/>
    <m/>
    <m/>
    <x v="12"/>
    <s v="Replace / rebuild Air Handling Units based on priority.  14 total for phased replacement and/or rebuild. Evaulate and replace exhaust fans, dampers and boilers as needed with AHU replacements."/>
    <s v="TROY, HGA, BRILL"/>
    <s v="1-FACILITIES MANAGEMENT (AE-EE-FM)"/>
    <s v="NA-0"/>
    <s v="2026-2"/>
    <s v="2026-4"/>
    <s v="2027-2"/>
    <s v="2027-2"/>
    <s v="2027-4"/>
    <s v="20"/>
    <s v=""/>
    <s v="LOW"/>
    <s v="Yes"/>
    <n v="0.9"/>
    <s v="NO"/>
    <s v="5/30/26"/>
    <s v="1-Facilities Management (AE-EE-FM)"/>
    <m/>
    <m/>
    <m/>
    <m/>
    <x v="1"/>
    <s v="YES"/>
    <s v="NO"/>
    <s v="NO"/>
  </r>
  <r>
    <s v="PF_WG004401_VEL PHILLIPS - WATER SYSTEM.XLSM"/>
    <s v="5725"/>
    <s v="5725_DAS-FMD"/>
    <x v="6"/>
    <n v="1700"/>
    <x v="13"/>
    <s v="1 - Basic Planning &amp; Design"/>
    <s v="1"/>
    <s v="2 - Construction &amp; Implementation"/>
    <s v="2"/>
    <n v="95910"/>
    <n v="0"/>
    <n v="0"/>
    <n v="95910"/>
    <n v="2"/>
    <n v="2"/>
    <n v="95910"/>
    <s v="CASH"/>
    <n v="0"/>
    <n v="583510"/>
    <n v="0"/>
    <n v="583510"/>
    <n v="0"/>
    <n v="0"/>
    <n v="583510"/>
    <n v="0"/>
    <s v="YES"/>
    <s v="YES_BUDGET MODULE ACCT IMPORT tab for SHERPA import is balanced"/>
    <b v="1"/>
    <n v="0"/>
    <s v="YES"/>
    <s v="YES"/>
    <x v="13"/>
    <n v="46113"/>
    <s v="MARK ROGNSVOOG"/>
    <s v="414-278-4971"/>
    <s v="Mark.Rognsvoog@milwaukeecountywi.gov"/>
    <x v="13"/>
    <s v="NO"/>
    <s v="YES__Please provide a brief listing of options/alternatives researched and why the option your are requesting for this Cost Est is the best alternative:  Older plumbing fixtures are obsolete."/>
    <s v="02__YES__Annual financial impact includes: This project is expected to reduce the department’s annual operating costs over time. Upgrading plumbing fixtures and controls will improve system efficiency, reduce water and energy consumption, and minimize maintenance and repair expenses associated with outdated, failure-prone infrastructure. While there may be initial costs for system upgrades and engineering evaluation, the long-term savings in utilities and maintenance will offset ongoing operating expenses and improve overall facility reliability."/>
    <s v="Facility_Rehab or Major Maint"/>
    <s v="YES__https://milwaukeecountywi.sharepoint.com/:w:/r/sites/CapitalPlanning-FacilitiesManagementDivisionFMD/_layouts/15/Doc.aspx?sourcedoc=%7BE69454ED-FA1F-4402-9A9E-0F0B97D806D6%7D&amp;file=Charter%20Fixture%20Update.docx&amp;wdLOR=c8A0CAC41-8410-42BC-9BD4-866828C1855C&amp;action=default&amp;mobileredirect=true"/>
    <s v="NO__"/>
    <s v="00__Technology Security Risk(s) Addressed: "/>
    <s v="00__Safety-Risk Issue(s) Addressed:  "/>
    <s v="05__Safety-Risk Issue(s) Addressed:  The domestic hot water system is maintained at approximately 110°F, a temperature range that can support the growth of Legionella bacteria, posing a health risk to staff and building occupants.  Operating a domestic hot water system at temperatures conducive to bacterial growth represents a potential health-safety and liability concern for the facility. Current industry guidance and risk-management practices emphasize maintaining hot water systems and system controls that limit conditions favorable to Legionella growth."/>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__Minority Pop Srvd: __Addresses Racial Equity by: This project supports the County’s racial equity goals by ensuring all staff and visitors, regardless of background, have access to safe, reliable, and healthy facility conditions. By reducing exposure to Legionella and upgrading plumbing infrastructure, it addresses health and safety disparities and promotes equitable access to safe water and sanitation. The project will also have a direct, positive impact on services provided at the Vel Phillips Youth Family Justice Center, enhancing safety and well-being for youth, families, and staff."/>
    <s v="NO"/>
    <s v="00__NO"/>
    <s v="00__NO"/>
    <s v="00__NO____Deferred Maint issues addressed by project: "/>
    <n v="0"/>
    <n v="53226"/>
    <s v=""/>
    <s v=""/>
    <s v=""/>
    <x v="3"/>
    <n v="0"/>
    <n v="0"/>
    <n v="0"/>
    <s v="Milwaukee"/>
    <n v="0"/>
    <n v="0"/>
    <n v="0"/>
    <s v="10201 W Watertown Plank Rd"/>
    <n v="0"/>
    <n v="0"/>
    <n v="0"/>
    <s v="02"/>
    <s v="This project will have a positive impact on climate by improving the efficiency of the plumbing and domestic hot water systems. Upgrading fixtures and controls will reduce water and energy consumption, lowering the facility’s greenhouse gas emissions associated with water heating. Additionally, reducing maintenance and service calls from FMD staff traveling between the Courthouse and Vel Phillips Facility will further decrease vehicle emissions and fuel usage. By minimizing waste, optimizing system performance, and reducing travel-related emissions, the project supports the County’s sustainability and climate action goals."/>
    <n v="1"/>
    <s v="02_This project will have a positive impact on climate by improving the efficiency of the plumbing and domestic hot water systems. Upgrading fixtures and controls will reduce water and energy consumption, lowering the facility’s greenhouse gas emissions associated with water heating. Additionally, reducing maintenance and service calls from FMD staff traveling between the Courthouse and Vel Phillips Facility will further decrease vehicle emissions and fuel usage. By minimizing waste, optimizing system performance, and reducing travel-related emissions, the project supports the County’s sustainability and climate action goals."/>
    <m/>
    <m/>
    <x v="13"/>
    <s v="The scope of work is construction based on planning and design phase. This may include adding mixing valves for temperature, both master and at each fixture. This may also include adding general controls or water flow controls."/>
    <s v="HGA, BRILL"/>
    <s v="1-FACILITIES MANAGEMENT (AE-EE-FM)"/>
    <s v="NA-0"/>
    <s v="2027-3"/>
    <s v="2027-4"/>
    <s v="2029-1"/>
    <s v="2029-3"/>
    <s v="2029-4"/>
    <s v="20"/>
    <s v=""/>
    <s v="LOW"/>
    <s v="Yes"/>
    <s v="Conceptual"/>
    <s v="YES"/>
    <s v="5/25/26"/>
    <s v="1-Facilities Management (AE-EE-FM)"/>
    <m/>
    <m/>
    <m/>
    <m/>
    <x v="1"/>
    <s v="YES"/>
    <s v="NO"/>
    <s v="NO"/>
  </r>
  <r>
    <s v="PF_WS015801_SR CENTERS - WILSON SIDING.XLSM"/>
    <s v="5725"/>
    <s v="5725_DAS-FMD"/>
    <x v="6"/>
    <n v="1625"/>
    <x v="14"/>
    <s v="1 - Basic Planning &amp; Design; 2 - Construction &amp; Implementation"/>
    <s v="1, 2"/>
    <s v="None."/>
    <s v="None."/>
    <n v="420310"/>
    <n v="420310"/>
    <n v="1"/>
    <n v="0"/>
    <n v="0"/>
    <n v="1"/>
    <n v="420310"/>
    <s v="BOND"/>
    <n v="0"/>
    <n v="0"/>
    <n v="0"/>
    <n v="0"/>
    <n v="0"/>
    <n v="0"/>
    <n v="0"/>
    <n v="0"/>
    <s v="YES"/>
    <s v="YES_BUDGET MODULE ACCT IMPORT tab for SHERPA import is balanced"/>
    <b v="1"/>
    <n v="0"/>
    <s v="YES"/>
    <s v="YES"/>
    <x v="14"/>
    <n v="46092"/>
    <s v="MARK ROGNSVOOG"/>
    <s v="414-278-4971"/>
    <s v="Mark.Rognsvoog@milwaukeecountywi.gov"/>
    <x v="14"/>
    <s v="NO"/>
    <s v="YES__Please provide a brief listing of options/alternatives researched and why the option your are requesting for this Cost Est is the best alternative:  No viable alternatives. Alternate siding materials could be identified "/>
    <s v="02__YES__Annual financial impact includes: Installation of new siding and insulation will improve the building envelope and increase overall energy efficiency by reducing air infiltration and heat loss. These upgrades will help maintain more consistent interior temperatures while lowering energy consumption and utility costs. In addition, modern engineered siding materials require less ongoing maintenance, resulting in reduced maintenance costs and improved long-term durability of the building exterior."/>
    <s v="Facility_Rehab or Major Maint"/>
    <s v="YES__https://milwaukeecountywi.sharepoint.com/:w:/r/sites/CapitalPlanning-FacilitiesManagementDivisionFMD/_layouts/15/Doc.aspx?sourcedoc=%7BF5AD37FC-B190-410E-95E5-DE5D589E50AB%7D&amp;file=Charter%20Wilson%20Siding.docx&amp;wdLOR=cF3B6D1D2-E0B1-4E22-924E-DA8A4C599B77&amp;action=default&amp;mobileredirect=true"/>
    <s v="YES__Coordination between A&amp;E, contractor, and the facility tenants to schedule the best time to do this work.  Removing all the siding and insulation, so not to be done during the winter season."/>
    <s v="00__Technology Security Risk(s) Addressed: "/>
    <s v="00__Safety-Risk Issue(s) Addressed:  "/>
    <s v="05__Safety-Risk Issue(s) Addressed:  Damage to the interior from areas exposed to water.  Animal infiltration into the interior of the space putting the occupants at risk."/>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53221__Total Pop Srvd: __Minority Pop Srvd: __Addresses Racial Equity by: Fiscal Health ensuring a safe and functional environment for vunerable elderly building occupants.  Reduced maintenance costs on siding, restore the integrity of the building envelope, extend the service life of the facility, and increased energy efficiency that would follow the standards of Milwaukee Counties Sustainability Standards and Climate Action Plan. "/>
    <s v="NO"/>
    <s v="00__NO"/>
    <s v="03__YES__Please see PDF page 209 of the adopted 2026-2030 CIP."/>
    <s v="00__NO____Deferred Maint issues addressed by project: "/>
    <n v="0"/>
    <n v="53221"/>
    <s v=""/>
    <s v=""/>
    <s v=""/>
    <x v="6"/>
    <n v="0"/>
    <n v="0"/>
    <n v="0"/>
    <s v="Milwaukee"/>
    <n v="0"/>
    <n v="0"/>
    <n v="0"/>
    <s v="2601 W Howard Ave"/>
    <n v="0"/>
    <n v="0"/>
    <n v="0"/>
    <s v="03"/>
    <s v="Installation of new siding and insulation will improve the building envelope and increase overall energy efficiency by reducing air infiltration and heat loss. These upgrades will help maintain more consistent interior temperatures while lowering energy consumption and utility costs. Improved insulation and air sealing will minimize heat loss during the winter and reduce heat gain during the summer, decreasing the overall demand for heating and cooling systems. As a result, the facility will operate more efficiently while maintaining a comfortable indoor environment for occupants."/>
    <n v="1"/>
    <s v="03_Installation of new siding and insulation will improve the building envelope and increase overall energy efficiency by reducing air infiltration and heat loss. These upgrades will help maintain more consistent interior temperatures while lowering energy consumption and utility costs. Improved insulation and air sealing will minimize heat loss during the winter and reduce heat gain during the summer, decreasing the overall demand for heating and cooling systems. As a result, the facility will operate more efficiently while maintaining a comfortable indoor environment for occupants."/>
    <m/>
    <m/>
    <x v="14"/>
    <s v="None"/>
    <s v="TROY WOHLT"/>
    <s v="1-FACILITIES MANAGEMENT (AE-EE-FM)"/>
    <s v="NA-0"/>
    <s v="2027-1"/>
    <s v="2027-1"/>
    <s v="2027-2"/>
    <s v="2027-3"/>
    <s v="2027-4"/>
    <s v="20"/>
    <s v=""/>
    <s v="LOW"/>
    <s v="Yes"/>
    <n v="0.6"/>
    <s v="NO"/>
    <s v="5/4/26"/>
    <s v="1-Facilities Management (AE-EE-FM)"/>
    <m/>
    <m/>
    <m/>
    <m/>
    <x v="1"/>
    <s v="YES"/>
    <s v="NO"/>
    <s v="NO"/>
  </r>
  <r>
    <s v="PF_WS016001_SR CENTERS - WASHINGTON IMPROVEMENTS.XLSM"/>
    <s v="5725"/>
    <s v="5725_DAS-FMD"/>
    <x v="6"/>
    <n v="1625"/>
    <x v="15"/>
    <s v="1 - Basic Planning &amp; Design; 2 - Construction &amp; Implementation"/>
    <s v="1, 2"/>
    <s v="None."/>
    <s v="None."/>
    <n v="968300"/>
    <n v="968300"/>
    <n v="1"/>
    <n v="0"/>
    <n v="0"/>
    <n v="1"/>
    <n v="968300"/>
    <s v="BOND"/>
    <n v="0"/>
    <n v="0"/>
    <n v="0"/>
    <n v="0"/>
    <n v="0"/>
    <n v="0"/>
    <n v="0"/>
    <n v="0"/>
    <s v="YES"/>
    <s v="YES_BUDGET MODULE ACCT IMPORT tab for SHERPA import is balanced"/>
    <b v="1"/>
    <n v="0"/>
    <s v="YES"/>
    <s v="YES"/>
    <x v="15"/>
    <n v="46092"/>
    <s v="MARK ROGNSVOOG"/>
    <s v="414-278-4971"/>
    <s v="Mark.Rognsvoog@milwaukeecountywi.gov"/>
    <x v="15"/>
    <s v="NO"/>
    <s v="YES__Please provide a brief listing of options/alternatives researched and why the option your are requesting for this Cost Est is the best alternative:  Facilities Management Division (FMD) staff have previously attempted to repair broken windows and address the gaps. However, investigations determined that the aluminum-clad wooden window trim traps moisture, leading to ongoing deterioration and rot within the framing. Attempts to seal the gaps with caulking have been ineffective, as the openings have continued to expand beyond what caulking can reasonably address."/>
    <s v="02__YES__Annual financial impact includes: Installing new windows will reduce air infiltration, decreasing the strain on the HVAC system and allowing it to maintain more consistent indoor temperatures. This improvement will enhance energy efficiency, lower utility costs, and create a safer, more functional, and cost-effective environment for all building residents."/>
    <s v="Facility_Rehab or Major Maint"/>
    <s v="YES__https://milwaukeecountywi.sharepoint.com/:w:/r/sites/CapitalPlanning-FacilitiesManagementDivisionFMD/Shared%20Documents/Facilities%20Management%20Division%20(FMD)/Aging/WS016001%20SR%20CENTERS%20-%20WASHINGTON%20WINDOW%20REPLACEMENT/WS016001%20SR%20CENTERS%20-%20WASHINGTON%20WINDOW%20REPLACEMENT.docx?d=w4c6b0f589252429b8b3ec430d0ce14b4&amp;csf=1&amp;web=1&amp;e=xCIvZD"/>
    <s v="YES__Construction during the months other than winter"/>
    <s v="00__Technology Security Risk(s) Addressed: "/>
    <s v="00__Safety-Risk Issue(s) Addressed:  "/>
    <s v="05__Safety-Risk Issue(s) Addressed:  This building serves aging adults, and the windows and doors at the Washington Senior Center have deteriorated due to rotting framing. Sections of the systems have sunk vertically, creating large gaps at the tops of the assemblies. These openings allow insects, dust, pollen, and unconditioned outside air to enter the building, posing significant health risks to the facility’s high-risk, elderly occupants, who are especially vulnerable to respiratory irritants and fluctuations in indoor temperatur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4__Primary Asset Zip Code: 53208__Total Pop Srvd: __Minority Pop Srvd: __Addresses Racial Equity by: Milwaukee County serves a diverse population with a wide range of cultural backgrounds. This project will help ensure that the facility provides consistent functionality, comfort, and reliable service for all occupants, supporting equitable access to safe and well-maintained spaces regardless of cultural or demographic differences._x000a_"/>
    <s v="NO"/>
    <s v="00__NO"/>
    <s v="00__NO"/>
    <s v="05__YES__Category 1 = Immediately Addresses Failing Assets__Deferred Maint issues addressed by project: Facilities Management Division (FMD) staff have previously attempted to repair broken windows and address the gaps. However, investigations determined that the aluminum-clad wooden window trim traps moisture, leading to ongoing deterioration and rot within the framing. Attempts to seal the gaps with caulking have been ineffective, as the openings have continued to expand beyond what caulking can reasonably address."/>
    <n v="0"/>
    <n v="53208"/>
    <s v=""/>
    <s v=""/>
    <s v=""/>
    <x v="7"/>
    <n v="0"/>
    <n v="0"/>
    <n v="0"/>
    <s v="Milwaukee"/>
    <n v="0"/>
    <n v="0"/>
    <n v="0"/>
    <s v="4420 W Vliet St"/>
    <n v="0"/>
    <n v="0"/>
    <n v="0"/>
    <s v="03"/>
    <s v="By upgrading the building envelope, the facility will experience reduced demand for heating and cooling. Improved insulation and air sealing will increase overall energy efficiency while maintaining more consistent indoor temperatures throughout the building. These improvements will enhance energy efficiency, lower utility costs, and create a safer, more functional, and cost-effective environment for building residents."/>
    <n v="1"/>
    <s v="03_By upgrading the building envelope, the facility will experience reduced demand for heating and cooling. Improved insulation and air sealing will increase overall energy efficiency while maintaining more consistent indoor temperatures throughout the building. These improvements will enhance energy efficiency, lower utility costs, and create a safer, more functional, and cost-effective environment for building residents."/>
    <m/>
    <m/>
    <x v="15"/>
    <s v="None."/>
    <s v="TROY WOHLT"/>
    <s v="1-FACILITIES MANAGEMENT (AE-EE-FM)"/>
    <s v="NA-0"/>
    <s v="2027-1"/>
    <s v="2027-2"/>
    <s v="2027-2"/>
    <s v="2027-4"/>
    <s v="2028-1"/>
    <s v="20"/>
    <s v=""/>
    <s v="MEDIUM"/>
    <s v="Yes"/>
    <n v="0.6"/>
    <s v="NO"/>
    <s v="5/6/26"/>
    <s v="1-Facilities Management (AE-EE-FM)"/>
    <m/>
    <m/>
    <m/>
    <m/>
    <x v="1"/>
    <s v="YES"/>
    <s v="NO"/>
    <s v="NO"/>
  </r>
  <r>
    <s v="PF_WS016201_SR CENTERS - CLINTON ROSE SENIOR CENTER HVAC.XLSM"/>
    <s v="5725"/>
    <s v="5725_DAS-FMD"/>
    <x v="6"/>
    <n v="1625"/>
    <x v="16"/>
    <s v="2 - Construction &amp; Implementation"/>
    <s v="2"/>
    <s v="None."/>
    <s v="None."/>
    <n v="283600"/>
    <n v="283600"/>
    <n v="1"/>
    <n v="0"/>
    <n v="0"/>
    <n v="1"/>
    <n v="283600"/>
    <s v="BOND"/>
    <n v="0"/>
    <n v="0"/>
    <n v="0"/>
    <n v="0"/>
    <n v="0"/>
    <n v="0"/>
    <n v="0"/>
    <n v="0"/>
    <s v="YES"/>
    <s v="YES_BUDGET MODULE ACCT IMPORT tab for SHERPA import is balanced"/>
    <b v="1"/>
    <n v="0"/>
    <s v="YES"/>
    <s v="YES"/>
    <x v="16"/>
    <n v="46092"/>
    <s v="MARK ROGNSVOOG"/>
    <s v="414-278-4971"/>
    <s v="Mark.Rognsvoog@milwaukeecountywi.gov"/>
    <x v="16"/>
    <s v="NO"/>
    <s v="YES__Please provide a brief listing of options/alternatives researched and why the option your are requesting for this Cost Est is the best alternative:  Due to the age and condition of the system, full replacement is the only cost effective option."/>
    <s v="02__YES__Annual financial impact includes: Switching to a more modern, integrated HVAC system with remote monitoring capabilities would reduce maintenance costs and staff travel time while improving operational efficiency. A centralized system would streamline building operations by eliminating the need to maintain separate legacy systems and reducing the time and difficulty associated with sourcing or rebuilding obsolete parts."/>
    <s v="Facility_Rehab or Major Maint"/>
    <s v="YES__https://milwaukeecountywi.sharepoint.com/:w:/r/sites/CapitalPlanning-FacilitiesManagementDivisionFMD/_layouts/15/Doc.aspx?sourcedoc=%7B2DBACCA4-E91B-496F-89C8-F1A9D8402FB1%7D&amp;file=Project%20Charter%20WS016201%20Sr%20Centers%20-%20Clinton%20Rose%20Senior%20Center%20HVAC.docx&amp;wdLOR=cC30B064F-5E10-44F9-B4CC-40CD8C852630&amp;action=default&amp;mobileredirect=true"/>
    <s v="YES__To be done between heating and cooling seasons."/>
    <s v="00__Technology Security Risk(s) Addressed: "/>
    <s v="00__Safety-Risk Issue(s) Addressed:  "/>
    <s v="05__Safety-Risk Issue(s) Addressed:  Senior Centers serve as an essential daytime refuge for vulnerable older adults during periods of extreme heat and cold.  As HVAC equipment continues to age and fail, the building faces an increasing risk of system outages that could compromise occupant comfort, safety, and the center’s ability to provide critical community servic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4__Primary Asset Zip Code: 53212__Total Pop Srvd: __Minority Pop Srvd: __Addresses Racial Equity by: Milwaukee County serves a diverse population with varying cultural backgrounds and needs. Reliable building systems are essential to ensure consistent service delivery to all residents who rely on County facilities. Senior Centers serve some of the most vulnerable residents in the County and also function as emergency refuges during extreme heat and cold events."/>
    <s v="NO"/>
    <s v="00__NO"/>
    <s v="00__NO"/>
    <s v="05__YES__Category 1 = Immediately Addresses Failing Assets__Deferred Maint issues addressed by project: The HVAC univents at the Clinton Rose Senior Center have exceeded their useful life and are experiencing frequent failures due to deteriorated and increasingly obsolete components. The dampers are warped and no longer seal properly, resulting in reduced airflow control and decreased system efficiency. In addition, the cabinet heaters are heavily corroded and structurally deteriorating, raising reliability and potential safety concerns. As parts become more difficult to obtain and equipment failures occur more regularly, maintaining the existing univents has become increasingly challenging and costly."/>
    <n v="0"/>
    <n v="53212"/>
    <s v=""/>
    <s v=""/>
    <s v=""/>
    <x v="5"/>
    <n v="0"/>
    <n v="0"/>
    <n v="0"/>
    <s v="Milwaukee"/>
    <n v="0"/>
    <n v="0"/>
    <n v="0"/>
    <s v="3045 N Dr Martin Luther King Dr"/>
    <n v="0"/>
    <n v="0"/>
    <n v="0"/>
    <s v="03"/>
    <s v="Improving the building’s energy efficiency strengthens its resilience and helps ensure the facility can continue to serve vulnerable seniors as a safe daytime refuge during periods of extreme heat and cold. A more efficient system will also reduce operating costs, allowing the County to provide this essential service in a more sustainable and cost-effective manner."/>
    <n v="1"/>
    <s v="03_Improving the building’s energy efficiency strengthens its resilience and helps ensure the facility can continue to serve vulnerable seniors as a safe daytime refuge during periods of extreme heat and cold. A more efficient system will also reduce operating costs, allowing the County to provide this essential service in a more sustainable and cost-effective manner."/>
    <m/>
    <m/>
    <x v="16"/>
    <s v="None."/>
    <s v="MICHELLE JOHNSON"/>
    <s v="1-FACILITIES MANAGEMENT (AE-EE-FM)"/>
    <s v="NA-0"/>
    <s v="2025-1"/>
    <s v="2025-3"/>
    <s v="2027-1"/>
    <s v="2027-3"/>
    <s v="2027-4"/>
    <s v="20"/>
    <s v=""/>
    <s v="LOW"/>
    <s v="Yes"/>
    <n v="1"/>
    <s v="NO"/>
    <s v="4/30/26"/>
    <s v="1-Facilities Management (AE-EE-FM)"/>
    <m/>
    <m/>
    <m/>
    <m/>
    <x v="1"/>
    <s v="YES"/>
    <s v="NO"/>
    <s v="NO"/>
  </r>
  <r>
    <s v="PF_WS014306_BACK UP POWER GENERATOR - SR CENTERS.XLSM"/>
    <s v="5725"/>
    <s v="5725_DAS-FMD"/>
    <x v="6"/>
    <n v="1625"/>
    <x v="17"/>
    <s v="2 - Construction &amp; Implementation"/>
    <s v="2"/>
    <s v="None."/>
    <s v="None."/>
    <n v="997200"/>
    <n v="997200"/>
    <n v="1"/>
    <n v="0"/>
    <n v="0"/>
    <n v="1"/>
    <n v="997200"/>
    <s v="BOND"/>
    <n v="0"/>
    <n v="0"/>
    <n v="0"/>
    <n v="0"/>
    <n v="0"/>
    <n v="0"/>
    <n v="0"/>
    <n v="0"/>
    <s v="YES"/>
    <s v="YES_BUDGET MODULE ACCT IMPORT tab for SHERPA import is balanced"/>
    <b v="1"/>
    <n v="0"/>
    <s v="YES"/>
    <s v="YES"/>
    <x v="17"/>
    <n v="46094"/>
    <s v="MARK ROGNSVOOG"/>
    <s v="414-278-4971"/>
    <s v="Mark.Rognsvoog@milwaukeecountywi.gov"/>
    <x v="17"/>
    <s v="NO"/>
    <s v="NO__Please provide an explanation of why alternative options were not researched:  The project will provide emergency power in the event of power loss.  No other alteratives were considered."/>
    <s v="00__NO__Annual financial impact includes: "/>
    <s v="Facility_Rehab or Major Maint"/>
    <s v="YES__https://milwaukeecountywi.sharepoint.com/:w:/r/sites/CapitalPlanning-FacilitiesManagementDivisionFMD/_layouts/15/Doc.aspx?sourcedoc=%7B418F9CAD-B0C5-40FB-BFBB-2FBEB50D8031%7D&amp;file=Project%20Charter%20WS014301-05%20Sr.%20Centers%20Back%20Up%20Power%20Generator.docx&amp;wdLOR=c16CFB7DA-4358-424F-A1C3-D5A066557363&amp;action=default&amp;mobileredirect=true"/>
    <s v="NO__"/>
    <s v="00__Technology Security Risk(s) Addressed: "/>
    <s v="00__Safety-Risk Issue(s) Addressed:  "/>
    <s v="05__Safety-Risk Issue(s) Addressed:  The Senior Centers in Milwaukee County are essential community hubs for aging adults, providing nutritious meals, social engagement, educational programs, fitness, and recreational opportunities. These centers also serve as protective facilities, including designated cooling centers during extreme heat events, ensuring the health and safety of our senior population.  In the event of localized electrical issues—such as brownouts—or severe weather impacting the electrical grid, these centers are at risk of service interruptions. Without backup power, essential services such as meal programs, social support, and emergency cooling operations could be disrupted, placing older adults at increased risk of health complications, injury, or isolation._x000a__x000a_In addition, power outages can create safety hazards within the facilities themselves, including impaired lighting, non-functional systems, and inoperable emergency equipment, all of which increase the risk of accidents and compromise overall building safety."/>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Countywide__Total Pop Srvd: __Minority Pop Srvd: __Addresses Racial Equity by: Milwaukee County serves a wide range of population with different and varying cultures. This project would help to serve the various population with a more consistent functionality and service ensuring that all members of Milwaukee County’s communities have consistent access to life-sustaining support and safe communal spaces."/>
    <s v="YES"/>
    <s v="00__NO"/>
    <s v="00__NO"/>
    <s v="00__NO____Deferred Maint issues addressed by project: "/>
    <n v="0"/>
    <s v="Countywide"/>
    <s v=""/>
    <s v=""/>
    <s v=""/>
    <x v="4"/>
    <n v="0"/>
    <n v="0"/>
    <n v="0"/>
    <s v="Countywide"/>
    <n v="0"/>
    <n v="0"/>
    <n v="0"/>
    <s v="Countywide"/>
    <n v="0"/>
    <n v="0"/>
    <n v="0"/>
    <s v="00"/>
    <s v="No Climate Reduction Impact reported by Requesting Department"/>
    <n v="0"/>
    <s v="00_No Climate Reduction Impact reported by Requesting Department"/>
    <m/>
    <m/>
    <x v="17"/>
    <s v="None"/>
    <s v="BRILL / WOHLT"/>
    <s v="1-FACILITIES MANAGEMENT (AE-EE-FM)"/>
    <s v="NA-N/A"/>
    <s v="2025-2"/>
    <s v="2025-3"/>
    <s v="2027-1"/>
    <s v="2027-3"/>
    <s v="2027-4"/>
    <s v="20"/>
    <s v=""/>
    <s v="LOW"/>
    <s v="Yes"/>
    <n v="1"/>
    <s v="NO"/>
    <s v="5/15/26"/>
    <s v="1-Facilities Management (AE-EE-FM)"/>
    <m/>
    <m/>
    <m/>
    <m/>
    <x v="0"/>
    <s v="YES"/>
    <s v="NO"/>
    <s v="NO"/>
  </r>
  <r>
    <s v="PF_WS014506_SECURITY SYS UPGRADES.XLSM"/>
    <s v="5725"/>
    <s v="5725_DAS-FMD"/>
    <x v="6"/>
    <n v="1625"/>
    <x v="18"/>
    <s v="2 - Construction &amp; Implementation"/>
    <s v="2"/>
    <s v="2 - Construction &amp; Implementation"/>
    <s v="2"/>
    <n v="247970"/>
    <n v="0"/>
    <n v="0"/>
    <n v="247970"/>
    <n v="2"/>
    <n v="2"/>
    <n v="247970"/>
    <s v="CASH"/>
    <n v="0"/>
    <n v="510000"/>
    <n v="510000"/>
    <n v="0"/>
    <n v="0"/>
    <n v="0"/>
    <n v="510000"/>
    <n v="0"/>
    <s v="YES"/>
    <s v="YES_BUDGET MODULE ACCT IMPORT tab for SHERPA import is balanced"/>
    <b v="1"/>
    <n v="63180"/>
    <s v="YES"/>
    <s v="YES"/>
    <x v="18"/>
    <n v="46097"/>
    <s v="MARK ROGNSVOOG"/>
    <s v="414-278-4971"/>
    <s v="Mark.Rognsvoog@milwaukeecountywi.gov"/>
    <x v="18"/>
    <s v="NO"/>
    <s v="YES__Please provide a brief listing of options/alternatives researched and why the option your are requesting for this Cost Est is the best alternative:  Tried using cheaper, residential cameras "/>
    <s v="00__NO__Annual financial impact includes: "/>
    <s v="Technology &amp; Electronic Equipment"/>
    <s v="YES__https://milwaukeecountywi.sharepoint.com/:w:/r/sites/CapitalPlanning-FacilitiesManagementDivisionFMD/_layouts/15/Doc.aspx?sourcedoc=%7BDC16DF04-15FA-4B6C-A2E3-FD725441928A%7D&amp;file=Project%20Charter%20WS014501-05%20Security%20Sys%20Upgrades%20%25u2013%20Sr%20Centers.docx&amp;wdLOR=c75E36F0D-4641-4DBF-B1D3-3BFFCBA03386&amp;action=default&amp;mobileredirect=true"/>
    <s v="NO__"/>
    <s v="00__Technology Security Risk(s) Addressed: "/>
    <s v="00__Safety-Risk Issue(s) Addressed:  "/>
    <s v="05__Safety-Risk Issue(s) Addressed:  The Milwaukee County owned senior centers form a core component of Milwaukee County’s support and resources for our older adult residents. Over the years, vandalism, break-ins, theft, and other security issues has prompted a need to invest in security intrusion detection and camera technology. Serving Older Adults (the DHHS tenants using the Senior Centers) has preemptively added residential style, local alarming and camera systems, which are not well suited for commercial use. An investment in security intrusion system, and camera technology, which is remotely monitored, will provide the safety and security required for operating Senior Centers serving nearby communitie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Countywide__Total Pop Srvd: __Minority Pop Srvd: __Addresses Racial Equity by: Milwaukee County serves a wide range of population with different and varying cultures. This project would help to serve the various population with a more consistent functionality and service ensuring that all members of Milwaukee County’s communities have consistent access to life-sustaining support and safe communal spaces._x000a_Equal replacement senior centers. Minority age group."/>
    <s v="YES"/>
    <s v="00__NO"/>
    <s v="00__NO"/>
    <s v="00__NO____Deferred Maint issues addressed by project: "/>
    <n v="0"/>
    <s v="Countywide"/>
    <s v=""/>
    <s v=""/>
    <s v=""/>
    <x v="4"/>
    <n v="0"/>
    <n v="0"/>
    <n v="0"/>
    <s v="Countywide"/>
    <n v="0"/>
    <n v="0"/>
    <n v="0"/>
    <s v="Countywide"/>
    <n v="0"/>
    <n v="0"/>
    <n v="0"/>
    <s v="00"/>
    <s v="No Climate Reduction Impact reported by Requesting Department"/>
    <n v="0"/>
    <s v="00_No Climate Reduction Impact reported by Requesting Department"/>
    <m/>
    <m/>
    <x v="18"/>
    <s v="Wilson and Washington Senior Centers security updates with video srveillance, lighting, and access control systems will include card readers and associated hardware to control building entry points."/>
    <s v="TROY WOHLT"/>
    <s v="1-FACILITIES MANAGEMENT (AE-EE-FM)"/>
    <s v="NA-0"/>
    <s v="2025-1"/>
    <s v="2027-1"/>
    <s v="2027-2"/>
    <s v="2027-4"/>
    <s v="2028-1"/>
    <s v="10"/>
    <s v=""/>
    <s v="LOW"/>
    <s v="Yes"/>
    <n v="0.9"/>
    <s v="NO"/>
    <s v="5/5/26"/>
    <s v="1-Facilities Management (AE-EE-FM)"/>
    <m/>
    <m/>
    <m/>
    <m/>
    <x v="1"/>
    <s v="YES"/>
    <s v="NO"/>
    <s v="NO"/>
  </r>
  <r>
    <s v="PF_WS014406_SR CENTERS - FIRE PROTECTION SYS.XLSM"/>
    <s v="5725"/>
    <s v="5725_DAS-FMD"/>
    <x v="6"/>
    <n v="1625"/>
    <x v="19"/>
    <s v="2 - Construction &amp; Implementation"/>
    <s v="2"/>
    <s v="None."/>
    <s v="None."/>
    <n v="945660"/>
    <n v="945660"/>
    <n v="1"/>
    <n v="0"/>
    <n v="0"/>
    <n v="1"/>
    <n v="945660"/>
    <s v="BOND"/>
    <n v="0"/>
    <n v="0"/>
    <n v="0"/>
    <n v="0"/>
    <n v="0"/>
    <n v="0"/>
    <n v="0"/>
    <n v="0"/>
    <s v="YES"/>
    <s v="YES_BUDGET MODULE ACCT IMPORT tab for SHERPA import is balanced"/>
    <b v="1"/>
    <n v="63180"/>
    <s v="YES"/>
    <s v="YES"/>
    <x v="19"/>
    <n v="46105"/>
    <s v="MARK ROGNSVOOG"/>
    <s v="414-278-4971"/>
    <s v="Mark.Rognsvoog@milwaukeecountywi.gov"/>
    <x v="19"/>
    <s v="NO"/>
    <s v="YES__Please provide a brief listing of options/alternatives researched and why the option your are requesting for this Cost Est is the best alternative:  No other viable options available.  Given that the facilities currently lack fire suppression systems and have aging fire alarm infrastructure, full system replacement combined with targeted suppression improvements is the most effective and responsible approach.  This ensures compliance with current codes, improves system reliability, and provides a comprehensive life safety solution rather than a temporary or incomplete fix."/>
    <s v="00__NO__Annual financial impact includes: "/>
    <s v="Technology &amp; Electronic Equipment"/>
    <s v="YES__https://milwaukeecountywi.sharepoint.com/:w:/r/sites/CapitalPlanning-FacilitiesManagementDivisionFMD/_layouts/15/Doc.aspx?sourcedoc=%7BE3236465-089D-483C-8765-C5BF29D22EB7%7D&amp;file=WS014401-05%20Sr%20Center%20Fire%20Protection%20Project%20Charter.docx&amp;wdLOR=c39983F22-B99B-4F5E-8858-C0075BEAC724&amp;action=default&amp;mobileredirect=true"/>
    <s v="NO__"/>
    <s v="00__Technology Security Risk(s) Addressed: "/>
    <s v="10__Safety-Risk Issue(s) Addressed:  The current fire alarm systems are obsolete and may not reliably detect, communicate, or transmit alarm conditions. This creates a real risk of delayed or failed notification to occupants and emergency responders during a fire event. In facilities serving older adults, this risk is elevated due to potential mobility and evacuation challenges._x000a__x000a_By replacing these systems with modern, code-compliant fire alarm systems and adding fire suppression in critical areas, the project:_x000a__x000a_ - Ensures reliable detection and immediate notification of fire events_x000a_ - Improves communication with emergency responders and monitoring services_x000a_ - Reduces the risk of system failure during an emergency_x000a_ - Enhances the ability to contain fires before they escalate_x000a__x000a_Overall, the project directly mitigates a high-severity hazard and significantly improves life safety for building occupants and staff."/>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Countywide__Total Pop Srvd: __Minority Pop Srvd: __Addresses Racial Equity by: This project supports equitable access to safe and reliable senior center facilities across Milwaukee County’s diverse communities. Senior centers serve older adults, a population that may be more vulnerable during emergencies, making dependable fire protection systems essential. By upgrading outdated systems, the County ensures consistent safety standards across facilities, reducing disparities in building conditions and maintaining access to critical services such as nutrition, social engagement, and wellness programs. This investment helps ensure all community members have access to safe, inclusive, and functional public spaces."/>
    <s v="YES"/>
    <s v="00__NO"/>
    <s v="00__NO"/>
    <s v="00__NO____Deferred Maint issues addressed by project: "/>
    <n v="0"/>
    <s v="Countywide"/>
    <s v=""/>
    <s v=""/>
    <s v=""/>
    <x v="4"/>
    <n v="0"/>
    <n v="0"/>
    <n v="0"/>
    <s v="Countywide"/>
    <n v="0"/>
    <n v="0"/>
    <n v="0"/>
    <s v="Countywide"/>
    <n v="0"/>
    <n v="0"/>
    <n v="0"/>
    <s v="00"/>
    <s v="No Climate Reduction Impact reported by Requesting Department"/>
    <n v="0"/>
    <s v="00_No Climate Reduction Impact reported by Requesting Department"/>
    <m/>
    <m/>
    <x v="19"/>
    <s v="None."/>
    <s v="TROY WOHLT"/>
    <s v="1-FACILITIES MANAGEMENT (AE-EE-FM)"/>
    <s v="NA-4"/>
    <s v="2025-2"/>
    <s v="2025-3"/>
    <s v="2027-2"/>
    <s v="2027-4"/>
    <s v="2028-1"/>
    <s v="15"/>
    <s v="NO"/>
    <s v="LOW"/>
    <s v="Yes"/>
    <n v="0.9"/>
    <s v="NO"/>
    <s v="5/7/26"/>
    <s v="1-Facilities Management (AE-EE-FM)"/>
    <m/>
    <m/>
    <m/>
    <m/>
    <x v="1"/>
    <s v="YES"/>
    <s v="NO"/>
    <s v="NO"/>
  </r>
  <r>
    <s v="PF_WS015201_CLINTON ROSE SR. CENTER CHILLER.XLSM"/>
    <s v="5725"/>
    <s v="5725_DAS-FMD"/>
    <x v="6"/>
    <n v="1625"/>
    <x v="20"/>
    <s v="1 - Basic Planning &amp; Design; 2 - Construction &amp; Implementation"/>
    <s v="1, 2"/>
    <s v="None."/>
    <s v="None."/>
    <n v="982650"/>
    <n v="982650"/>
    <n v="1"/>
    <n v="0"/>
    <n v="0"/>
    <n v="1"/>
    <n v="982650"/>
    <s v="BOND"/>
    <n v="0"/>
    <n v="0"/>
    <n v="0"/>
    <n v="0"/>
    <n v="0"/>
    <n v="0"/>
    <n v="0"/>
    <n v="0"/>
    <s v="YES"/>
    <s v="YES_BUDGET MODULE ACCT IMPORT tab for SHERPA import is balanced"/>
    <b v="1"/>
    <n v="0"/>
    <s v="YES"/>
    <s v="YES"/>
    <x v="20"/>
    <n v="46092"/>
    <s v="STEVEN DELGADO"/>
    <s v="414.278.4971"/>
    <s v="steven.delgado@milwaukeecountywi.gov"/>
    <x v="20"/>
    <s v="NO"/>
    <s v="NO__Please provide an explanation of why alternative options were not researched:  The only option is to replace the failing unit."/>
    <s v="02__YES__Annual financial impact includes: Yes, this project will reduce the operating and maintenance costs within the department by not needing the constant service and repairs."/>
    <s v="Facility_Rehab or Major Maint"/>
    <s v="NO"/>
    <s v="YES__Work should be done during the heating season, typically Nov-Apr."/>
    <s v="00__Technology Security Risk(s) Addressed: "/>
    <s v="00__Safety-Risk Issue(s) Addressed:  "/>
    <s v="05__Safety-Risk Issue(s) Addressed:  The Clinton Rose Senior Center serves our aging population on a daily basis, cooling is essential during the summer months for the older adult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4__Primary Asset Zip Code: 53212__Total Pop Srvd: __Minority Pop Srvd: __Addresses Racial Equity by: This project would have a direct impact on services provided at the Clinton Rose Senior Center which serves mainly the older adult population. The project would help to create a safe and reliable cooling system utilized by tenets and their customers that use the services provided by: Department of Aging and their related agencies."/>
    <s v="YES"/>
    <s v="00__NO"/>
    <s v="03__YES__Please see page 231 of the most recent 5 year CIP (2024-2028)"/>
    <s v="03__YES__Category 2 = Addresses Assets anticipated to fail within the next 12 - 24 months__Deferred Maint issues addressed by project: This unit, has been serviced and maintained per manufacturer's recommendation by DAS-FMD for the past 4 years. Prior to 2020 preventive maintenance and service was overseen by a different county department."/>
    <n v="0"/>
    <n v="53212"/>
    <s v=""/>
    <s v=""/>
    <s v=""/>
    <x v="5"/>
    <n v="0"/>
    <n v="0"/>
    <n v="0"/>
    <s v="Milwaukee"/>
    <n v="0"/>
    <n v="0"/>
    <n v="0"/>
    <s v="3045 N. Dr. Martin Luther King Drive"/>
    <n v="0"/>
    <n v="0"/>
    <n v="0"/>
    <s v="03"/>
    <s v="This project will reduce harmful CFC refrigerants that are currently used in the old chiller system."/>
    <n v="1"/>
    <s v="03_This project will reduce harmful CFC refrigerants that are currently used in the old chiller system."/>
    <m/>
    <m/>
    <x v="20"/>
    <s v="None"/>
    <s v="MICHELLE JOHNSON"/>
    <s v="1-FACILITIES MANAGEMENT (AE-EE-FM)"/>
    <s v="NA-0"/>
    <s v="2025-2"/>
    <s v="2025-4"/>
    <s v="2027-1"/>
    <s v="2027-2"/>
    <s v="2027-4"/>
    <s v="20"/>
    <s v=""/>
    <s v="MEDIUM"/>
    <s v="Yes"/>
    <n v="0.9"/>
    <s v="NO"/>
    <s v="5/30/26"/>
    <s v="1-Facilities Management (AE-EE-FM)"/>
    <m/>
    <m/>
    <m/>
    <m/>
    <x v="1"/>
    <s v="YES"/>
    <s v="NO"/>
    <s v="NO"/>
  </r>
  <r>
    <s v="PF_WG004501_FACILITIES WEST (LAPHAM) - PARKING LOT.XLSM"/>
    <s v="5725"/>
    <s v="5725_DAS-FMD"/>
    <x v="6"/>
    <n v="1700"/>
    <x v="21"/>
    <s v="2 - Construction &amp; Implementation"/>
    <s v="2"/>
    <s v="None."/>
    <s v="None."/>
    <n v="941910"/>
    <n v="941910"/>
    <n v="1"/>
    <n v="0"/>
    <n v="0"/>
    <n v="1"/>
    <n v="941910"/>
    <s v="BOND"/>
    <n v="0"/>
    <n v="0"/>
    <n v="0"/>
    <n v="0"/>
    <n v="0"/>
    <n v="0"/>
    <n v="0"/>
    <n v="0"/>
    <s v="YES"/>
    <s v="YES_BUDGET MODULE ACCT IMPORT tab for SHERPA import is balanced"/>
    <b v="1"/>
    <n v="0"/>
    <s v="YES"/>
    <s v="YES"/>
    <x v="21"/>
    <n v="46092"/>
    <s v="MARK ROGNSVOOG"/>
    <s v="414-278-4971"/>
    <s v="Mark.Rognsvoog@milwaukeecountywi.gov"/>
    <x v="21"/>
    <s v="NO"/>
    <s v="YES__Please provide a brief listing of options/alternatives researched and why the option your are requesting for this Cost Est is the best alternative:  Attempted hot mix patches, beyond maintenance "/>
    <s v="00__NO__Annual financial impact includes: "/>
    <s v="Hard-Surface (Non-Roadway)"/>
    <s v="YES__https://milwaukeecountywi.sharepoint.com/:w:/r/sites/CapitalPlanning-FacilitiesManagementDivisionFMD/_layouts/15/Doc.aspx?sourcedoc=%7B2CC32541-CC88-407E-BC92-4760FBD9CD1D%7D&amp;file=Charter%20Facilities%20West%20(Lapham)%20Parking%20Lot.docx&amp;wdLOR=c07422DB6-0680-4FE4-9B7E-F721CE766304&amp;action=default&amp;mobileredirect=true"/>
    <s v="YES__Resurfacing should take place above freezing temps"/>
    <s v="00__Technology Security Risk(s) Addressed: "/>
    <s v="10__Safety-Risk Issue(s) Addressed:  The pavement has deteriorated significantly, creating uneven surfaces and trip hazards for staff and visitors.  Multiple sections have failed, resulting in standing water and areas that freeze during winter months.  These conditions present safety risks and make portions of the lot unusable for parking."/>
    <s v="00__Safety-Risk Issue(s) Addressed:  "/>
    <s v="NO__Adopted Board File: __Agreement(s) Uploaded: __Partners and nature of Agreement(s): __Next Board cycle if agreement(s) not yet adopted: "/>
    <m/>
    <s v="00"/>
    <s v="YES__Board File: __SD Uploaded: YES__Detail:  The WDNR determined that the west‑central parking lot pavement sits over contaminated soil and therefore must be preserved and maintained as part of the environmental remedy. Because the pavement serves as an engineered barrier preventing human exposure, groundwater impacts, and vapor intrusion, any changes—such as removal, repaving, excavation, or filling—require prior written WDNR approval. The maintenance plan requires annual inspections of the asphalt surface and timely repairs of cracks, deterioration, or other defects to keep the barrier effective. Failure to maintain the parking lot properly may result in WDNR enforcement actions or even reopening of the environmental case. Overall, the parking lot is no longer just a site improvement but a regulated containment system, making all future work in that area a WDNR‑controlled activity._x000a__x000a_Please see letter from Wisconsin DNR referencing (s. 292.12(2)(a), Wis. Stats.)._x000a__x000a_SD_WG004501-Sale Docs and DNR Case Closure_Summary.DOCX_x000a_SD_WG004501-Sale Docs and DNR Case Closure_FULL.PDF_x000a_SD_WG004501-DNR Case Closure_Exec Summary.DOCS"/>
    <s v="NO"/>
    <s v="00__Citations Addressed by Project?: NO__Description of Citation(s) addressed: "/>
    <s v="03__Primary Asset Zip Code: 53214__Total Pop Srvd: __Minority Pop Srvd: __Addresses Racial Equity by: Milwaukee County serves a wide range of population with different and varying cultures. This project would help to serve the various population with a more consistent functionality and service."/>
    <s v="YES"/>
    <s v="00__NO"/>
    <s v="03__YES__See PDF page 209 of the adopted 2026-2030 CIP."/>
    <s v="00__NO____Deferred Maint issues addressed by project: "/>
    <n v="0"/>
    <n v="53214"/>
    <s v=""/>
    <s v=""/>
    <s v=""/>
    <x v="8"/>
    <n v="0"/>
    <n v="0"/>
    <n v="0"/>
    <s v="West Allis"/>
    <n v="0"/>
    <n v="0"/>
    <n v="0"/>
    <s v="10930 W Lapham St"/>
    <n v="0"/>
    <n v="0"/>
    <n v="0"/>
    <s v="02"/>
    <s v="State codes require County to maintain parking lot as a cap for contained area due to previous owner’s contamination."/>
    <n v="1"/>
    <s v="02_State codes require County to maintain parking lot as a cap for contained area due to previous owner’s contamination."/>
    <m/>
    <m/>
    <x v="21"/>
    <s v="None."/>
    <s v="NEVAN GUMIENY"/>
    <s v="1-FACILITIES MANAGEMENT (AE-EE-FM)"/>
    <s v="NA-0"/>
    <s v="2026-2"/>
    <s v="2026-4"/>
    <s v="2027-2"/>
    <s v="2027-3"/>
    <s v="2027-4"/>
    <s v="20"/>
    <s v=""/>
    <s v="MEDIUM"/>
    <s v="Yes"/>
    <n v="0.3"/>
    <s v="NO"/>
    <s v="5/21/26"/>
    <s v="1-Facilities Management (AE-EE-FM)"/>
    <m/>
    <m/>
    <m/>
    <m/>
    <x v="1"/>
    <s v="YES"/>
    <s v="NO"/>
    <s v="YES"/>
  </r>
  <r>
    <s v="PF_WC031601_CJF - POD REFRESH - PHASE 1.XLSM"/>
    <s v="5725"/>
    <s v="5725_DAS-FMD"/>
    <x v="6"/>
    <n v="1750"/>
    <x v="22"/>
    <s v="1 - Basic Planning &amp; Design; 2 - Construction &amp; Implementation"/>
    <s v="1, 2"/>
    <s v="None."/>
    <s v="None."/>
    <n v="219740"/>
    <n v="0"/>
    <n v="0"/>
    <n v="219740"/>
    <n v="2"/>
    <n v="2"/>
    <n v="219740"/>
    <s v="CASH"/>
    <n v="0"/>
    <n v="0"/>
    <n v="0"/>
    <n v="0"/>
    <n v="0"/>
    <n v="0"/>
    <n v="0"/>
    <n v="0"/>
    <s v="YES"/>
    <s v="YES_BUDGET MODULE ACCT IMPORT tab for SHERPA import is balanced"/>
    <b v="1"/>
    <n v="0"/>
    <s v="YES"/>
    <s v="YES"/>
    <x v="22"/>
    <n v="46094"/>
    <s v="MARK ROGNSVOOG"/>
    <n v="4142785190"/>
    <s v="Mark.Rognsvoog@milwaukeecountywi.gov"/>
    <x v="22"/>
    <s v="NO"/>
    <s v="NO__There are no other alternatives  There are no other alternatives"/>
    <s v="02__YES__Annual financial impact includes: Reduced emergency repair costs:  By replacing aging plumbing, electrical, HVAC, and flooring reduces the frequency of costly emergency repairs._x000a__x000a_Lower Energy Costs:  LED lighting upgrades and calibrated HVAC systems improve energy efficiency._x000a__x000a_Extended Asset Lifespan:  Floors, shower surfaces, ductwork, and mechanical systems will last longer, deferring replacement costs."/>
    <s v="Facility_Rehab or Major Maint"/>
    <s v="YES__AE Project Charter:_x000a_https://milwaukeecountywi.sharepoint.com/:w:/r/sites/external/capitalrequests/DAS/FMD/SD_WC031601_Charter.docx?d=w875df6fcac9b45fdbe8bee9e77581892&amp;csf=1&amp;web=1&amp;e=MD7Trv"/>
    <s v="YES__Refurbishment activities will be performed during scheduled POD shutdown periods to minimize operational disruption and will involve coordination with the Community Reintegration Center to temporarily relocate personnel from a designated CJF POD to the CRC Annex.  "/>
    <s v="00__Technology Security Risk(s) Addressed: "/>
    <s v="00__Safety-Risk Issue(s) Addressed:  "/>
    <s v="00__Safety-Risk Issue(s) Addressed:  The CJF POD Refurbishment Program is designed to proactively reduce operational, safety, and infrastructure risks associated with aging housing units. Key risk reduction benefits include:_x000a_• Improved Safety and Injury Prevention – Restored flooring, epoxy-coated shower surfaces, and carpentry repairs will reduce slip, trip, and fall hazards, lowering the risk of injuries to both staff and inmates._x000a_• Enhanced Sanitation and Air Quality – Comprehensive cleaning, ductwork servicing, and shower surface restoration will reduce dust accumulation, mold growth, and bacteria buildup, improving overall facility hygiene and living conditions._x000a_• Reduced Infrastructure Failures – Preventive maintenance and replacement of aging plumbing, HVAC, and electrical components will decrease the likelihood of system failures that could disrupt facility operations or require emergency repairs._x000a_• Strengthened Security Systems – Preventive maintenance of locking mechanisms, replacement of worn locks, and testing of intercom and safety systems will improve facility security and ensure reliable emergency communication._x000a_• Lower Long-Term Maintenance Costs – Addressing deferred maintenance through a structured refurbishment program will extend the life of facility systems and finishes, reducing the likelihood of larger capital repairs and costly emergency maintenance in the future."/>
    <s v="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Improving sanitation, air quality, lighting, and facility infrastructure ensures that all individuals in custody, regardless of race or background are housed in environments that meet health and safety standards and helps reduce environmental and health disparities within the justice system.  Investing in proactive maintenance demonstrates the County’s commitment to equitable treatment, transparency, and responsible management of public infrastructure that serves all members of the community.  These improvements also support safe working conditions for a diverse County workforce while reinforcing the diligent care of County facilities and services."/>
    <s v="NO"/>
    <s v="00__NO"/>
    <s v="00__NO"/>
    <s v="00__NO____Deferred Maint issues addressed by project: "/>
    <n v="0"/>
    <n v="53233"/>
    <s v=""/>
    <s v=""/>
    <s v=""/>
    <x v="5"/>
    <n v="0"/>
    <n v="0"/>
    <n v="0"/>
    <s v="Milwaukee"/>
    <n v="0"/>
    <n v="0"/>
    <n v="0"/>
    <s v="949 N 9th St, Milwaukee, WI 53233"/>
    <n v="0"/>
    <n v="0"/>
    <n v="0"/>
    <s v="00"/>
    <s v="No Climate Reduction Impact reported by Requesting Department"/>
    <n v="0"/>
    <s v="00_No Climate Reduction Impact reported by Requesting Department"/>
    <m/>
    <m/>
    <x v="22"/>
    <s v="None"/>
    <s v="GWYN WHEELER"/>
    <s v="1-FACILITIES MANAGEMENT (AE-EE-FM)"/>
    <s v="NA-0"/>
    <s v="2027-1"/>
    <s v="2027-2"/>
    <s v="2027-3"/>
    <s v="2027-3"/>
    <s v="2027-4"/>
    <s v="20"/>
    <s v=""/>
    <s v="MEDIUM"/>
    <s v="Yes"/>
    <n v="0.3"/>
    <s v="NO"/>
    <s v="5/14/26"/>
    <s v="1-Facilities Management (AE-EE-FM)"/>
    <m/>
    <m/>
    <m/>
    <m/>
    <x v="1"/>
    <s v="YES"/>
    <s v="NO"/>
    <s v="NO"/>
  </r>
  <r>
    <s v="PF_WG003701_FACILITIES WEST (LAPHAM) ROOF REPLACEMENT.XLSM"/>
    <s v="5725"/>
    <s v="5725_DAS-FMD"/>
    <x v="6"/>
    <n v="1700"/>
    <x v="23"/>
    <s v="1 - Basic Planning &amp; Design"/>
    <s v="1"/>
    <s v="2 - Construction &amp; Implementation"/>
    <s v="2"/>
    <n v="205340"/>
    <n v="205340"/>
    <n v="1"/>
    <n v="0"/>
    <n v="0"/>
    <n v="1"/>
    <n v="205340"/>
    <s v="BOND"/>
    <n v="0"/>
    <n v="2750000"/>
    <n v="0"/>
    <n v="2750000"/>
    <n v="0"/>
    <n v="0"/>
    <n v="2750000"/>
    <n v="0"/>
    <s v="YES"/>
    <s v="YES_BUDGET MODULE ACCT IMPORT tab for SHERPA import is balanced"/>
    <b v="1"/>
    <n v="0"/>
    <s v="YES"/>
    <s v="YES"/>
    <x v="23"/>
    <n v="46101"/>
    <s v="MARK ROGNSVOOG"/>
    <s v="414.278.4971"/>
    <s v="Mark.Rognsvoog@milwaukeecountywi.gov"/>
    <x v="23"/>
    <s v="NO"/>
    <s v="NO__Please provide an explanation of why alternative options were not researched:  No alternative approaches developed for project as this is a roof replacement to address a damaged roof.  Entire roof replacement is the only cost effective option. _x000a__x000a_The only other option would be to continue doing spot maintenance to fix leaks on a roof that has surpassed the end of its useful life.  Currently, facilities maintenance is patching holes and sealing cracks to keep the roof integrity, this is not efficient nor sustainable."/>
    <s v="02__YES__Annual financial impact includes: Reducing ongoing maintenance costs"/>
    <s v="Facility_Rehab or Major Maint"/>
    <s v="YES__https://milwaukeecountywi.sharepoint.com/:w:/r/sites/CapitalPlanning-FacilitiesManagementDivisionFMD/_layouts/15/Doc.aspx?sourcedoc=%7B649AD243-F12E-4E74-B0D9-2D24BB21E083%7D&amp;file=Charter%20WG003701%20Facilities%20West%20(Lapham)%20Roof%20Replacement.docx&amp;wdLOR=cEE9474C5-489F-433D-B710-92174DFF1FBF&amp;action=default&amp;mobileredirect=true"/>
    <s v="YES__Late spring to early autumn when the weather temperatures are warmest."/>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53214__Total Pop Srvd: __Minority Pop Srvd: __Addresses Racial Equity by: 1. Building maintenance improvements, such as a new 20-30 year lifecycle energy efficient roof, can ensure that buildings provide safe and healthy environments for all occupants. _x000a_2. Although not guaranteed, building maintenance and improvement projects can create jobs and economic opportunities for workers and contractors from diverse backgrounds and minorities. This can help promote economic equity and reduce disparities in employment and income._x000a_3. Improving the physical condition of buildings that serve low-income communities can help to reducing ongoing maintenance costs, reducing tax burden and revitalizing these areas, creating a more vibrant and attractive neighborhood."/>
    <s v="NO"/>
    <s v="00__NO"/>
    <s v="03__YES__Please see page 237 of the most recent 5 -YR CIP (2024-2028)"/>
    <s v="03__YES__Category 2 = Addresses Assets anticipated to fail within the next 12 - 24 months__Deferred Maint issues addressed by project: Based on roof condition and age (beyond useful life), as well as recent leakage issues, full replacement is recommended. Full replacement is the most cost effective option as continued temporary repairs only last 12-18 months and then fail due to wear/tear and overall roofing age and condition.  New areas with leaks appear annually and require temporary fixes and the repairs do not provide an effective long-term solution."/>
    <n v="0"/>
    <n v="53214"/>
    <s v=""/>
    <s v=""/>
    <s v=""/>
    <x v="8"/>
    <n v="0"/>
    <n v="0"/>
    <n v="0"/>
    <s v="Milwaukee"/>
    <n v="0"/>
    <n v="0"/>
    <n v="0"/>
    <s v="10930 W. Lapham"/>
    <n v="0"/>
    <n v="0"/>
    <n v="0"/>
    <s v="02"/>
    <s v="By upgrading the building envelope, these facilities will see a reduced need for heating and cooling, therefore increasing the energy efficiency."/>
    <n v="1"/>
    <s v="02_By upgrading the building envelope, these facilities will see a reduced need for heating and cooling, therefore increasing the energy efficiency."/>
    <m/>
    <m/>
    <x v="23"/>
    <s v="The scope of work includes construction of the design."/>
    <s v="WALSH"/>
    <s v="1-FACILITIES MANAGEMENT (AE-EE-FM)"/>
    <s v="NA-0"/>
    <s v="2027-2"/>
    <s v="2027-4"/>
    <s v="2029-2"/>
    <s v="2029-3"/>
    <s v="2030-1"/>
    <s v="30"/>
    <s v=""/>
    <s v="HIGH"/>
    <s v="Yes"/>
    <s v="Conceptual"/>
    <s v="YES"/>
    <s v="5/21/26"/>
    <s v="1-Facilities Management (AE-EE-FM)"/>
    <m/>
    <m/>
    <m/>
    <m/>
    <x v="1"/>
    <s v="YES"/>
    <s v="NO"/>
    <s v="NO"/>
  </r>
  <r>
    <s v="PF_WS016401-DEMOLITION - KELLY SENIOR CENTER.XLSM"/>
    <s v="5725"/>
    <s v="5725_DAS-FMD"/>
    <x v="6"/>
    <n v="1625"/>
    <x v="24"/>
    <s v="1 - Basic Planning &amp; Design; 2 - Construction &amp; Implementation"/>
    <s v="1, 2"/>
    <s v="None."/>
    <s v="None."/>
    <n v="684850"/>
    <n v="0"/>
    <n v="0"/>
    <n v="684850"/>
    <n v="2"/>
    <n v="2"/>
    <n v="684850"/>
    <s v="CASH"/>
    <n v="0"/>
    <n v="0"/>
    <n v="0"/>
    <n v="0"/>
    <n v="0"/>
    <n v="0"/>
    <n v="0"/>
    <n v="0"/>
    <s v="YES"/>
    <s v="YES_BUDGET MODULE ACCT IMPORT tab for SHERPA import is balanced"/>
    <b v="1"/>
    <n v="0"/>
    <s v="YES"/>
    <s v="YES"/>
    <x v="24"/>
    <n v="46108"/>
    <s v="MARK ROGNSVOOG"/>
    <s v="414-278-5190"/>
    <s v="Mark.Rognsvoog@milwaukeecountywi.gov"/>
    <x v="24"/>
    <s v="NO"/>
    <s v="YES__Kelly Senior Center building has reached the end of its useful life and no longer meets current safety and operational standards.  There are no other acceptable alternatives.  Kelly Senior Center building has reached the end of its useful life and no longer meets current safety and operational standards.  There are no other acceptable alternatives."/>
    <s v="02__YES__Annual financial impact includes: Demolishing the building with save approximately $38K in annual operation and maintenance costs."/>
    <s v="Facility_Demolition"/>
    <s v="YES__https://milwaukeecountywi.sharepoint.com/:w:/r/sites/external/capitalrequests/DAS/FMD/SD_WS016401%20-%20Demolition%20-%20Kelly%20Senior%20Center.docx?d=wbb43ce42e59b43ecb510d4d45dd9d45f&amp;csf=1&amp;web=1&amp;e=vmMt8L"/>
    <s v="NO__"/>
    <s v="00__Technology Security Risk(s) Addressed: "/>
    <s v="00__Safety-Risk Issue(s) Addressed:  "/>
    <s v="05__Safety-Risk Issue(s) Addressed:  Safety and infrastructure concerns cannot be ignored.  The building requires major updates to critical systems like HVAC, plumbing, electrical, and fire safety.  These are not cosmetic fixes—they are essential systems that directly affect the health and safety of users.  Rehabilitating them in an aging structure introduces ongoing maintenance risks and cost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110__Total Pop Srvd: __Minority Pop Srvd: __Addresses Racial Equity by: "/>
    <s v="NO"/>
    <s v="00__NO"/>
    <s v="00__NO"/>
    <s v="03__YES____Deferred Maint issues addressed by project: The buildings require major updates to critical systems like HVAC, plumbing, electrical, and fire safety. These are not cosmetic fixes—they are essential systems that directly affect the health and safety of users. Rehabilitating them in an aging structure introduces ongoing maintenance risks and costs._x000a__x000a_By proceeding with full demolition and cleanup, the project eliminates the need to address extensive and costly deferred maintenance. It also removes the ongoing burden of emergency repairs, reduces liability risks, and prevents further resource strain on maintaining a facility that is no longer viable."/>
    <n v="0"/>
    <n v="53110"/>
    <s v=""/>
    <s v=""/>
    <s v=""/>
    <x v="9"/>
    <n v="0"/>
    <n v="0"/>
    <n v="0"/>
    <s v="Cudahy"/>
    <n v="0"/>
    <n v="0"/>
    <n v="0"/>
    <s v="6100 S Lake Dr"/>
    <n v="0"/>
    <n v="0"/>
    <n v="0"/>
    <s v="02"/>
    <s v="Eliminating an inefficient, aging building may reduce energy waste in a facility that will no longer be in use."/>
    <n v="1"/>
    <s v="02_Eliminating an inefficient, aging building may reduce energy waste in a facility that will no longer be in use."/>
    <m/>
    <m/>
    <x v="24"/>
    <s v="None"/>
    <s v="PAUL MONTALTO"/>
    <s v="1-FACILITIES MANAGEMENT (AE-EE-FM)"/>
    <s v="NA-0"/>
    <s v="2027-1"/>
    <s v="2027-1"/>
    <s v="2027-2"/>
    <s v="2027-3"/>
    <s v="2027-3"/>
    <s v="100"/>
    <s v=""/>
    <s v="LOW"/>
    <s v="Yes"/>
    <s v="Conceptual"/>
    <s v="NO"/>
    <s v="5/11/26"/>
    <s v="1-Facilities Management (AE-EE-FM)"/>
    <m/>
    <m/>
    <m/>
    <m/>
    <x v="1"/>
    <s v="YES"/>
    <s v="NO"/>
    <s v="NO"/>
  </r>
  <r>
    <s v="PF_WS016501-DEMOLITION - MCGOVERN SENIOR CENTER.XLSM"/>
    <s v="5725"/>
    <s v="5725_DAS-FMD"/>
    <x v="6"/>
    <n v="1625"/>
    <x v="25"/>
    <s v="1 - Basic Planning &amp; Design; 2 - Construction &amp; Implementation"/>
    <s v="1, 2"/>
    <s v="None."/>
    <s v="None."/>
    <n v="648210"/>
    <n v="0"/>
    <n v="0"/>
    <n v="648210"/>
    <n v="2"/>
    <n v="2"/>
    <n v="648210"/>
    <s v="CASH"/>
    <n v="0"/>
    <n v="0"/>
    <n v="0"/>
    <n v="0"/>
    <n v="0"/>
    <n v="0"/>
    <n v="0"/>
    <n v="0"/>
    <s v="YES"/>
    <s v="YES_BUDGET MODULE ACCT IMPORT tab for SHERPA import is balanced"/>
    <b v="1"/>
    <n v="0"/>
    <s v="YES"/>
    <s v="YES"/>
    <x v="25"/>
    <n v="46106"/>
    <s v="MARK ROGNSVOOG"/>
    <s v="414-278-5190"/>
    <s v="Mark.Rognsvoog@milwaukeecountywi.gov"/>
    <x v="25"/>
    <s v="NO"/>
    <s v="YES__McGovern Senior Center building has reached the end of its useful life and no longer meets current safety and operational standards.  There are no other acceptable alternatives.  McGovern Senior Center building has reached the end of its useful life and no longer meets current safety and operational standards.  There are no other acceptable alternatives."/>
    <s v="02__YES__Annual financial impact includes: Demolishing the building with save approximately $55K in annual operation and maintenance costs."/>
    <s v="Facility_Demolition"/>
    <s v="YES__https://milwaukeecountywi.sharepoint.com/:w:/r/sites/external/capitalrequests/DAS/FMD/SD_WS016501%20-%20Demolition%20-%20McGovern%20Senior%20Center.docx?d=w277c5af007df4cefb73ed2e750fda259&amp;csf=1&amp;web=1&amp;e=xvl3d4"/>
    <s v="NO__"/>
    <s v="00__Technology Security Risk(s) Addressed: "/>
    <s v="00__Safety-Risk Issue(s) Addressed:  "/>
    <s v="05__Safety-Risk Issue(s) Addressed:  Eliminate health and safety risks associated with the aging structure"/>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18__Total Pop Srvd: __Minority Pop Srvd: __Addresses Racial Equity by: "/>
    <s v="NO"/>
    <s v="00__NO"/>
    <s v="00__NO"/>
    <s v="05__YES__Category 1 = Immediately Addresses Failing Assets__Deferred Maint issues addressed by project: The McGovern Senior Center has accumulated significant maintenance issues over time, including structural deterioration and hazardous mold. These conditions indicate that critical repairs and upkeep have been postponed or are no longer feasible in a cost-effective manner._x000a__x000a_By proceeding with full demolition and cleanup, the project eliminates the need to address extensive and costly deferred maintenance. It also removes the ongoing burden of emergency repairs, reduces liability risks, and prevents further resource strain on maintaining a facility that is no longer viable."/>
    <n v="0"/>
    <n v="53218"/>
    <s v=""/>
    <s v=""/>
    <s v=""/>
    <x v="10"/>
    <n v="0"/>
    <n v="0"/>
    <n v="0"/>
    <s v="Milwaukee"/>
    <n v="0"/>
    <n v="0"/>
    <n v="0"/>
    <s v="4500 W Custer Ave"/>
    <n v="0"/>
    <n v="0"/>
    <n v="0"/>
    <s v="02"/>
    <s v="Eliminating an inefficient, aging building may reduce energy waste, as the facility is no longer in use."/>
    <n v="1"/>
    <s v="02_Eliminating an inefficient, aging building may reduce energy waste, as the facility is no longer in use."/>
    <m/>
    <m/>
    <x v="25"/>
    <s v="None"/>
    <s v="PAUL MONTALTO"/>
    <s v="1-FACILITIES MANAGEMENT (AE-EE-FM)"/>
    <s v="NA-0"/>
    <s v="2027-1"/>
    <s v="2027-2"/>
    <s v="2027-3"/>
    <s v="2027-4"/>
    <s v="2027-4"/>
    <s v="100"/>
    <s v=""/>
    <s v="MEDIUM"/>
    <s v="Yes"/>
    <s v="Conceptual"/>
    <s v="NO"/>
    <s v="5/9/26"/>
    <s v="1-Facilities Management (AE-EE-FM)"/>
    <m/>
    <m/>
    <m/>
    <m/>
    <x v="1"/>
    <s v="YES"/>
    <s v="NO"/>
    <s v="NO"/>
  </r>
  <r>
    <s v="PF_WC028901_CJF 102 &amp; 110 - SAFETY PARTITIONS.XLSM"/>
    <s v="5725"/>
    <s v="5725_DAS-FMD"/>
    <x v="6"/>
    <n v="1810"/>
    <x v="26"/>
    <s v="1 - Basic Planning &amp; Design; 2 - Construction &amp; Implementation"/>
    <s v="1, 2"/>
    <s v="None."/>
    <s v="None."/>
    <n v="330710"/>
    <n v="0"/>
    <n v="0"/>
    <n v="330710"/>
    <n v="2"/>
    <n v="2"/>
    <n v="330710"/>
    <s v="CASH"/>
    <n v="0"/>
    <n v="0"/>
    <n v="0"/>
    <n v="0"/>
    <n v="0"/>
    <n v="0"/>
    <n v="0"/>
    <n v="0"/>
    <s v="YES"/>
    <s v="YES_BUDGET MODULE ACCT IMPORT tab for SHERPA import is balanced"/>
    <b v="1"/>
    <n v="0"/>
    <s v="YES"/>
    <s v="YES"/>
    <x v="26"/>
    <n v="46120"/>
    <s v="MARK ROGNSVOOG"/>
    <s v="414-278-5190"/>
    <s v="Mark.Rognsvoog@milwaukeecountywi.gov"/>
    <x v="26"/>
    <s v="NO"/>
    <s v="YES__Please provide a brief listing of options/alternatives researched and why the option your are requesting for this Cost Est is the best alternative:  Due to inconsistent and non-standardized practices in the past, many service points currently lack adequate physical barriers or access controls. While some safety measures exist, they are sporadic and, in certain cases, insufficient due to the lack of standardization. This project aims to establish consistent standards for secure transaction spaces, ensuring enhanced safety and uniformity going forward."/>
    <s v="00__NO__Annual financial impact includes: "/>
    <s v="Facility_New Construction, Alteration, or Expansion"/>
    <s v="YES__https://milwaukeecountywi.sharepoint.com/:w:/r/sites/external/capitalrequests/DAS/FMD/SD_WC028901%20-%20Courthouse%20Complex%20-%20Safety%20Partitions%20-%20Charter.docx?d=wf2cae141e4d54688888c89387a1cde3b&amp;csf=1&amp;web=1&amp;e=z5GbDa"/>
    <s v="NO__"/>
    <s v="00__Technology Security Risk(s) Addressed: "/>
    <s v="00__Safety-Risk Issue(s) Addressed:  "/>
    <s v="05__Safety-Risk Issue(s) Addressed:  County staff working in these locations routinely interact with the public, including individuals who may be experiencing heightened stress or navigating sensitive situations. The lack of consistent safety features—such as secure partitions, controlled access points, and emergency alert systems—leaves employees vulnerable and limits their ability to respond effectively to potential threats._x000a__x000a_Implementing these enhancements is essential to mitigate identified risks, improve workplace safety, and establish consistent security standards across County facilities. Investing in these measures is warranted to protect staff, maintain safe public service environments, and reduce the County’s exposure to liability associated with preventable incidents."/>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This project helps reduce the risk of injury to staff working in public-facing areas of the Criminal Justice Facility, ensuring they can safely carry out their duties. By standardizing safety features, it also supports the County’s racial equity goals, creating secure and welcoming environments for both staff and the diverse communities they serve. Maintaining safe operations ensures the County can continue delivering its vital services effectively and equitably."/>
    <s v="NO"/>
    <s v="00__NO"/>
    <s v="00__NO"/>
    <s v="00__NO____Deferred Maint issues addressed by project: "/>
    <n v="0"/>
    <n v="53233"/>
    <s v=""/>
    <s v=""/>
    <s v=""/>
    <x v="5"/>
    <n v="0"/>
    <n v="0"/>
    <n v="0"/>
    <s v="Milwaukee"/>
    <n v="0"/>
    <n v="0"/>
    <n v="0"/>
    <s v="901 N. 9th Street"/>
    <n v="0"/>
    <n v="0"/>
    <n v="0"/>
    <s v="00"/>
    <s v="No Climate Reduction Impact reported by Requesting Department"/>
    <n v="0"/>
    <s v="00_No Climate Reduction Impact reported by Requesting Department"/>
    <m/>
    <m/>
    <x v="26"/>
    <s v="None."/>
    <s v="GWYN WHEELER AND ANDY WALSH"/>
    <s v="1-FACILITIES MANAGEMENT (AE-EE-FM)"/>
    <s v="NA-0"/>
    <s v="2027-1"/>
    <s v="2027-2"/>
    <s v="2027-3"/>
    <s v="2027-4"/>
    <s v="2027-4"/>
    <s v="30"/>
    <s v=""/>
    <s v="LOW"/>
    <s v="Yes"/>
    <s v="Conceptual"/>
    <s v="NO"/>
    <s v="5/14/26"/>
    <s v="1-Facilities Management (AE-EE-FM)"/>
    <m/>
    <m/>
    <m/>
    <m/>
    <x v="1"/>
    <s v="YES"/>
    <s v="NO"/>
    <s v="NO"/>
  </r>
  <r>
    <s v="PF_WC031701 CH – AHU WALL FAN SYSTEM.XLSM"/>
    <s v="5725"/>
    <s v="5725_DAS-FMD"/>
    <x v="6"/>
    <n v="1750"/>
    <x v="27"/>
    <s v="1 - Basic Planning &amp; Design"/>
    <s v="1"/>
    <s v="2 - Construction &amp; Implementation"/>
    <s v="2"/>
    <n v="113440"/>
    <n v="0"/>
    <n v="0"/>
    <n v="113440"/>
    <n v="2"/>
    <n v="2"/>
    <n v="113440"/>
    <s v="CASH"/>
    <n v="0"/>
    <n v="4183680"/>
    <n v="0"/>
    <n v="4183680"/>
    <n v="0"/>
    <n v="0"/>
    <n v="4183680"/>
    <n v="0"/>
    <s v="YES"/>
    <s v="YES_BUDGET MODULE ACCT IMPORT tab for SHERPA import is balanced"/>
    <b v="1"/>
    <n v="0"/>
    <s v="YES"/>
    <s v="YES"/>
    <x v="27"/>
    <n v="46122"/>
    <s v="MARK ROGNSVOOG"/>
    <s v="414-278-5190"/>
    <s v="Mark.Rognsvoog@milwaukeecountywi.gov"/>
    <x v="27"/>
    <s v="NO"/>
    <s v="YES__Alternatives include ongoing repairs, minor system modifications, and operational adjustments; however, these are short-term measures that do not resolve capacity or reliability issues and may increase long-term costs and risk of failure.  Alternatives include ongoing repairs, minor system modifications, and operational adjustments; however, these are short-term measures that do not resolve capacity or reliability issues and may increase long-term costs and risk of failure."/>
    <s v="02__YES__Annual financial impact includes: This project is expected to reduce annual operating costs by decreasing maintenance frequency, minimizing reactive repairs, and improving system efficiency. Upgrading the fan wall systems will also lower energy consumption and reduce the risk of costly unplanned failures, resulting in more predictable and sustainable operating expenses."/>
    <s v="Facility_Rehab or Major Maint"/>
    <s v="YES__https://milwaukeecountywi.sharepoint.com/:w:/r/sites/external/capitalrequests/DAS/FMD/SD_WC031701%20-%20CH%20AHU%20Fan%20Wall%20Charter.docx?d=w06a6ec8ada4848eb96ae23194909f83d&amp;csf=1&amp;web=1&amp;e=LZqNfL"/>
    <s v="YES__Spring/Fall scheduling is preferred to reduce HVAC demand during implementation. Work will be performed primarily during off-hours, with a phased approach to maintain building operations, occupant comfort, and ventilation."/>
    <s v="00__Technology Security Risk(s) Addressed: "/>
    <s v="10__Safety-Risk Issue(s) Addressed:  This project eliminates an existing significant hazard related to inadequate ventilation and failing HVAC components, while also reducing the risk of future system failures and associated occupant safety and comfort issues.  The building is experiencing inadequate ventilation (40,000 CFMs short) and there are ongoing fan failures, which create reliability risks._x000a_Poor airflow can contribute to indoor air quality issues, occupant discomfort, and potential health concerns in a public building."/>
    <s v="00__Safety-Risk Issue(s) Addressed:  "/>
    <s v="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This project supports Milwaukee County’s vision of achieving racial equity to become the healthiest county in Wisconsin by ensuring reliable, consistent indoor environmental quality for all building occupants. Improved ventilation, temperature control, and system reliability promote a safe and healthy environment, which is essential for equitable access to public services and workplace conditions. By reducing service disruptions and maintenance issues, the project helps ensure all users—regardless of background—experience consistent and dependable building conditions."/>
    <s v="NO"/>
    <s v="00__NO"/>
    <s v="00__NO"/>
    <s v="05__YES__Category 1 = Immediately Addresses Failing Assets__Deferred Maint issues addressed by project: This project corrects a design issue where the HVAC fan wall system was originally under-engineered and is unable to meet the building’s airflow needs. As a result, the system has experienced ongoing performance problems and frequent failures. This project will resolve those deficiencies, improve reliability, and reduce the need for repeated repairs."/>
    <n v="0"/>
    <n v="53233"/>
    <s v=""/>
    <s v=""/>
    <s v=""/>
    <x v="5"/>
    <n v="0"/>
    <n v="0"/>
    <n v="0"/>
    <s v="Milwaukee"/>
    <n v="0"/>
    <n v="0"/>
    <n v="0"/>
    <s v="901 N 9th St"/>
    <n v="0"/>
    <n v="0"/>
    <n v="0"/>
    <s v="02"/>
    <s v="This project has a positive climate impact by improving HVAC system efficiency and reducing energy waste caused by an underperforming and unreliable fan wall system. More efficient and properly sized airflow reduces overall energy consumption, lowers greenhouse gas emissions associated with building operations, and decreases the frequency of inefficient emergency repairs and equipment cycling."/>
    <n v="1"/>
    <s v="02_This project has a positive climate impact by improving HVAC system efficiency and reducing energy waste caused by an underperforming and unreliable fan wall system. More efficient and properly sized airflow reduces overall energy consumption, lowers greenhouse gas emissions associated with building operations, and decreases the frequency of inefficient emergency repairs and equipment cycling."/>
    <m/>
    <m/>
    <x v="27"/>
    <s v="The scope of work includes construction of the design."/>
    <s v="HGA, BRILL"/>
    <s v="1-FACILITIES MANAGEMENT (AE-EE-FM)"/>
    <s v="NA-0"/>
    <s v="2027-3"/>
    <s v="2027-4"/>
    <s v="2029-2"/>
    <s v="2029-3"/>
    <s v="2029-4"/>
    <s v="15"/>
    <s v=""/>
    <s v="HIGH"/>
    <s v="Yes"/>
    <s v="Conceptual"/>
    <s v="YES"/>
    <s v="5/27/26"/>
    <s v="1-Facilities Management (AE-EE-FM)"/>
    <m/>
    <m/>
    <m/>
    <m/>
    <x v="1"/>
    <s v="YES"/>
    <s v="NO"/>
    <s v="NO"/>
  </r>
  <r>
    <s v="PF_WV004401_MITCHELL PARK LIFT STATION UPGRADE.XLSM"/>
    <s v="5741"/>
    <s v="5741_DAS-ENV"/>
    <x v="7"/>
    <n v="1375"/>
    <x v="28"/>
    <s v="1 - Basic Planning &amp; Design"/>
    <s v="1"/>
    <s v="2 - Construction &amp; Implementation"/>
    <s v="2"/>
    <n v="131710"/>
    <n v="131710"/>
    <n v="1"/>
    <n v="0"/>
    <n v="0"/>
    <n v="1"/>
    <n v="131710"/>
    <s v="BOND"/>
    <n v="0"/>
    <n v="1300000"/>
    <n v="0"/>
    <n v="1300000"/>
    <n v="0"/>
    <n v="0"/>
    <n v="1300000"/>
    <n v="0"/>
    <s v="YES"/>
    <s v="YES_BUDGET MODULE ACCT IMPORT tab for SHERPA import is balanced"/>
    <b v="1"/>
    <n v="0"/>
    <s v="YES"/>
    <s v="YES"/>
    <x v="28"/>
    <n v="45761"/>
    <s v="TIM DETZER"/>
    <s v="414-278-2988"/>
    <s v="timothy.detzer@milwaukeecountywi.gov"/>
    <x v="28"/>
    <s v="NO"/>
    <s v="YES__Please provide a brief listing of options/alternatives researched and why the option your are requesting for this Cost Est is the best alternative:  Gravity sewer is not an option due to topography.  Not replacing it is an option, but if the lift station failed it would require emergency repairs and/or facility closure."/>
    <s v="00__NO__Annual financial impact includes: This is a replacement facility.  Operating costs will be close to the same."/>
    <s v="Facility_Replacement"/>
    <s v="YES__Project Charter Uploaded as &quot;Charter WV004401 Mitchell Park Lift Station.pdf&quot;"/>
    <s v="YES__The replacement of the lift station must occur when the ground is not frozen.  The project would close sanitary facilities and water usage at the Mitchell Park Pavilion."/>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4__Primary Asset Zip Code: 53215__Total Pop Srvd: __Minority Pop Srvd: __Addresses Racial Equity by: Replacing the lift station will ensure that the facility stays open and available for everyone.  Health Compass Milwaukee lists the 53215 zip code population as being 71% Latino/75% minority."/>
    <s v="NO"/>
    <s v="00__NO"/>
    <s v="03__YES__See page 208 of the 2026 Adopted Capital Budget"/>
    <s v="00__NO____Deferred Maint issues addressed by project: "/>
    <n v="0"/>
    <n v="53215"/>
    <s v=""/>
    <s v=""/>
    <s v=""/>
    <x v="11"/>
    <n v="0"/>
    <n v="0"/>
    <n v="0"/>
    <s v="Milwaukee"/>
    <n v="0"/>
    <n v="0"/>
    <n v="0"/>
    <s v="2200 W Pierce Street"/>
    <s v="524 S. Layton Blvd"/>
    <n v="0"/>
    <n v="0"/>
    <s v="00"/>
    <s v="No Climate Reduction Impact reported by Requesting Department"/>
    <n v="0"/>
    <s v="00_No Climate Reduction Impact reported by Requesting Department"/>
    <m/>
    <m/>
    <x v="28"/>
    <s v="The scope of work includes construction of design."/>
    <s v="CONSULTANT, DETZER, BRILL"/>
    <s v="1-FACILITIES MANAGEMENT (AE-EE-FM)"/>
    <s v="NA-0"/>
    <s v="2027-2"/>
    <s v="2027-4"/>
    <s v="2029-2"/>
    <s v="2029-3"/>
    <s v="2029-4"/>
    <s v="30"/>
    <s v=""/>
    <s v="HIGH"/>
    <s v="Yes"/>
    <s v="Conceptual"/>
    <s v="YES"/>
    <s v="5/11/26"/>
    <s v="1-Facilities Management (AE-EE-FM)"/>
    <m/>
    <m/>
    <m/>
    <m/>
    <x v="1"/>
    <s v="YES"/>
    <s v="NO"/>
    <s v="NO"/>
  </r>
  <r>
    <s v="PF_WV006101_COUNTY-WIDE SANITARY SEWERS REPAIRS - 2027.XLSM"/>
    <s v="5741"/>
    <s v="5741_DAS-ENV"/>
    <x v="7"/>
    <n v="1375"/>
    <x v="29"/>
    <s v="1 - Basic Planning &amp; Design; 2 - Construction &amp; Implementation"/>
    <s v="1, 2"/>
    <s v="None."/>
    <s v="None."/>
    <n v="270280"/>
    <n v="0"/>
    <n v="0"/>
    <n v="270280"/>
    <n v="2"/>
    <n v="2"/>
    <n v="270280"/>
    <s v="CASH"/>
    <n v="0"/>
    <n v="0"/>
    <n v="0"/>
    <n v="0"/>
    <n v="0"/>
    <n v="0"/>
    <n v="0"/>
    <n v="0"/>
    <s v="YES"/>
    <s v="YES_BUDGET MODULE ACCT IMPORT tab for SHERPA import is balanced"/>
    <b v="1"/>
    <n v="0"/>
    <s v="YES"/>
    <s v="YES"/>
    <x v="29"/>
    <n v="46122"/>
    <s v="TIM DETZER"/>
    <s v="414-550-0852"/>
    <s v="timothy.detzer@milwaukeecountywi.gov"/>
    <x v="29"/>
    <s v="NO"/>
    <s v="NO__Please provide an explanation of why alternative options were not researched:   Since this is a Stipulated Agreement with the State Department of Justice, consideration of alternatives was not an option.  We are required to inspect the sanitary sewer system and repair any deficiencies found within 18 months."/>
    <s v="00__NO__Annual financial impact includes: The costs associated with the inspection of the sanitary sewer system is not included in this request and is charged to the departments based on their percentage of the sanitary sewer system."/>
    <s v="Other Capital"/>
    <s v="Proj Charter indicated by Dept (as YES), but NOT uploaded. Check with Dept that Charter type has been indicated AND that the Charter file has been uploaded to the Capital SharePoint site."/>
    <s v="NO__"/>
    <s v="00__Technology Security Risk(s) Addressed: t"/>
    <s v="00__Safety-Risk Issue(s) Addressed:  "/>
    <s v="00__Safety-Risk Issue(s) Addressed:  "/>
    <s v="NO__Adopted Board File: __Agreement(s) Uploaded: __Partners and nature of Agreement(s): __Next Board cycle if agreement(s) not yet adopted: "/>
    <m/>
    <s v="00"/>
    <s v="YES__Board File: __SD Uploaded: YES__Detail:  The County is required to meet the requirements of the Stipulated Agreement between the State of Wisconsin and the 30 defendants in Case No. 2005-CX-000013.  The County would face legal and financial penalties found in paragraph 33 and page 19 of the agreement, and the requirements for this project are within the agreement on page 11."/>
    <s v="NO"/>
    <s v="00__Citations Addressed by Project?: NO__Description of Citation(s) addressed: "/>
    <s v="03__Primary Asset Zip Code: Countywide__Total Pop Srvd: __Minority Pop Srvd: __Addresses Racial Equity by: The project addresses all of Milwaukee County's sanitary sewers and therefore is racially equitable as it will serve all populations equally."/>
    <s v="NO"/>
    <s v="03__YES_We are required to inspect and repair the sanitary sewer system every five years.  To accomplish this, Milwaukee County inspects and repairs 20% of the system every year."/>
    <s v="03__YES__See page 212 of the 2026 Adopted Capital Budget."/>
    <s v="00__NO____Deferred Maint issues addressed by project: "/>
    <n v="0"/>
    <s v="Countywide"/>
    <s v=""/>
    <s v=""/>
    <s v=""/>
    <x v="4"/>
    <n v="0"/>
    <n v="0"/>
    <n v="0"/>
    <s v="Countywide"/>
    <n v="0"/>
    <n v="0"/>
    <n v="0"/>
    <s v="Countywide"/>
    <n v="0"/>
    <n v="0"/>
    <n v="0"/>
    <s v="00"/>
    <s v="No Climate Reduction Impact reported by Requesting Department"/>
    <n v="0"/>
    <s v="00_No Climate Reduction Impact reported by Requesting Department"/>
    <m/>
    <m/>
    <x v="29"/>
    <s v="None. However separate projects may be requested for additional sewer work as per 5 year CIP."/>
    <s v="RAMIREZ / DETZER"/>
    <s v="1-FACILITIES MANAGEMENT (AE-EE-FM)"/>
    <s v="NA-0"/>
    <s v="2026-1"/>
    <s v="2026-3"/>
    <s v="2027-1"/>
    <s v="2027-3"/>
    <s v="2027-4"/>
    <s v="30"/>
    <s v=""/>
    <s v="LOW"/>
    <s v="Yes"/>
    <n v="0.9"/>
    <s v="NO"/>
    <s v="5/20/26"/>
    <s v="1-Facilities Management (AE-EE-FM)"/>
    <m/>
    <m/>
    <m/>
    <m/>
    <x v="1"/>
    <s v="YES"/>
    <s v="NO"/>
    <s v="YES"/>
  </r>
  <r>
    <s v="PF_WC031801_CH 102 AND 105 - SAFETY PARTITIONS.XLSM"/>
    <s v="5725"/>
    <s v="5725_DAS-FMD"/>
    <x v="6"/>
    <n v="1810"/>
    <x v="30"/>
    <s v="1 - Basic Planning &amp; Design; 2 - Construction &amp; Implementation"/>
    <s v="1, 2"/>
    <s v="None."/>
    <s v="None."/>
    <n v="255300"/>
    <n v="0"/>
    <n v="0"/>
    <n v="255300"/>
    <n v="2"/>
    <n v="2"/>
    <n v="255300"/>
    <s v="CASH"/>
    <n v="0"/>
    <n v="0"/>
    <n v="0"/>
    <n v="0"/>
    <n v="0"/>
    <n v="0"/>
    <n v="0"/>
    <n v="0"/>
    <s v="YES"/>
    <s v="YES_BUDGET MODULE ACCT IMPORT tab for SHERPA import is balanced"/>
    <b v="1"/>
    <n v="0"/>
    <s v="YES"/>
    <s v="YES"/>
    <x v="30"/>
    <n v="46120"/>
    <s v="MARK ROGNSVOOG"/>
    <s v="414-278-5190"/>
    <s v="Mark.Rognsvoog@milwaukeecountywi.gov"/>
    <x v="30"/>
    <s v="NO"/>
    <s v="YES__Please provide a brief listing of options/alternatives researched and why the option your are requesting for this Cost Est is the best alternative:  Due to inconsistent and non-standardized practices in the past, many service points currently lack adequate physical barriers or access controls. While some safety measures exist, they are sporadic and, in certain cases, insufficient due to the lack of standardization. This project aims to establish consistent standards for secure transaction spaces, ensuring enhanced safety and uniformity going forward."/>
    <s v="00__NO__Annual financial impact includes: "/>
    <s v="Facility_New Construction, Alteration, or Expansion"/>
    <s v="YES__https://milwaukeecountywi.sharepoint.com/:w:/r/sites/external/capitalrequests/DAS/FMD/SD_WC028901%20-%20Courthouse%20Complex%20-%20Safety%20Partitions%20-%20Charter.docx?d=wf2cae141e4d54688888c89387a1cde3b&amp;csf=1&amp;web=1&amp;e=z5GbDa"/>
    <s v="NO__"/>
    <s v="00__Technology Security Risk(s) Addressed: "/>
    <s v="00__Safety-Risk Issue(s) Addressed:  "/>
    <s v="05__Safety-Risk Issue(s) Addressed:  County staff working in these locations routinely interact with the public, including individuals who may be experiencing heightened stress or navigating sensitive situations. The lack of consistent safety features—such as secure partitions, controlled access points, and emergency alert systems—leaves employees vulnerable and limits their ability to respond effectively to potential threats._x000a__x000a_Implementing these enhancements is essential to mitigate identified risks, improve workplace safety, and establish consistent security standards across County facilities. Investing in these measures is warranted to protect staff, maintain safe public service environments, and reduce the County’s exposure to liability associated with preventable incidents."/>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This project helps reduce the risk of injury to staff working in public-facing areas of the Courthouse, ensuring they can safely carry out their duties. By standardizing safety features, it also supports the County’s racial equity goals, creating secure and welcoming environments for both staff and the diverse communities they serve. Maintaining safe operations ensures the County can continue delivering its vital services effectively and equitably."/>
    <s v="NO"/>
    <s v="00__NO"/>
    <s v="00__NO"/>
    <s v="00__NO____Deferred Maint issues addressed by project: "/>
    <n v="0"/>
    <n v="53233"/>
    <s v=""/>
    <s v=""/>
    <s v=""/>
    <x v="5"/>
    <n v="0"/>
    <n v="0"/>
    <n v="0"/>
    <s v="Milwaukee"/>
    <n v="0"/>
    <n v="0"/>
    <n v="0"/>
    <s v="901 N. 9th Street"/>
    <n v="0"/>
    <n v="0"/>
    <n v="0"/>
    <s v="00"/>
    <s v="No Climate Reduction Impact reported by Requesting Department"/>
    <n v="0"/>
    <s v="00_No Climate Reduction Impact reported by Requesting Department"/>
    <m/>
    <m/>
    <x v="30"/>
    <s v="None."/>
    <s v="GWYN WHEELER AND ANDY WALSH"/>
    <s v="1-FACILITIES MANAGEMENT (AE-EE-FM)"/>
    <s v="NA-0"/>
    <s v="2027-1"/>
    <s v="2027-2"/>
    <s v="2027-3"/>
    <s v="2027-3"/>
    <s v="2027-4"/>
    <s v="30"/>
    <s v=""/>
    <s v="LOW"/>
    <s v="Yes"/>
    <s v="Conceptual"/>
    <s v="NO"/>
    <s v="5/6/26"/>
    <s v="1-Facilities Management (AE-EE-FM)"/>
    <m/>
    <m/>
    <m/>
    <m/>
    <x v="1"/>
    <s v="YES"/>
    <s v="NO"/>
    <s v="NO"/>
  </r>
  <r>
    <s v="PF_WC031901_CJF - FIRE AND SMOKE CONTROL (BUILDING).XLSM"/>
    <s v="5725"/>
    <s v="5725_DAS-FMD"/>
    <x v="6"/>
    <n v="1750"/>
    <x v="31"/>
    <s v="2 - Construction &amp; Implementation"/>
    <s v="2"/>
    <s v="1 - Basic Planning &amp; Design; 2 - Construction &amp; Implementation"/>
    <s v="1; 2"/>
    <n v="1669510"/>
    <n v="0"/>
    <n v="0"/>
    <n v="1669510"/>
    <n v="2"/>
    <n v="2"/>
    <n v="1669510"/>
    <s v="CASH"/>
    <n v="0"/>
    <n v="2750000"/>
    <n v="0"/>
    <n v="250000"/>
    <n v="2500000"/>
    <n v="0"/>
    <n v="2750000"/>
    <n v="0"/>
    <s v="YES"/>
    <s v="YES_BUDGET MODULE ACCT IMPORT tab for SHERPA import is balanced"/>
    <b v="1"/>
    <n v="0"/>
    <s v="YES"/>
    <s v="YES"/>
    <x v="31"/>
    <n v="46129"/>
    <s v="MARK ROGNSVOOG"/>
    <s v="414-278-5190"/>
    <s v="Mark.Rognsvoog@milwaukeecountywi.gov"/>
    <x v="31"/>
    <s v="NO"/>
    <s v=""/>
    <s v="00____Annual financial impact includes: "/>
    <s v="Facility_Rehab or Major Maint"/>
    <s v="YES__https://milwaukeecountywi.sharepoint.com/:w:/r/sites/external/capitalrequests/DAS/FMD/SD_WC031901_CJF%20-%20FIRE%20AND%20SMOKE%20CONTROL%20(BUILDING)-Charter.docx?d=wa072436bfa7e4e96b8f93ae838ccf5b8&amp;csf=1&amp;web=1&amp;e=xvQnFU"/>
    <s v="__"/>
    <s v="00__Technology Security Risk(s) Addressed: "/>
    <s v="00__Safety-Risk Issue(s) Addressed:  "/>
    <s v="05__Safety-Risk Issue(s) Addressed:  Failure to act will prolong exposure to life safety risks, potential regulatory non-compliance, and increased long-term costs associated with deferred maintenance and emergency repairs.  Investment in these systems is essential to ensure safe, functional, and code-compliant facilities that meet the needs of occupants and support Milwaukee County’s commitment to responsible building stewardship."/>
    <s v="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__Detail:  This project directly addresses Wisconsin State and Federal mandates by ensuring that the Criminal Justice Facility’s fire and life safety systems comply with the Wisconsin State Fire Code (SPS 314) - mandates fire safety inspections, National Fire Protection Association (NFPA) standards for fire alarm, smoke control, and life safety systems, and Occupational Safety and Health Administration (OSHA) workplace safety requirements. Upgrading these systems also supports accessibility improvements under the Americans with Disabilities Act (ADA), ensuring safe egress and alarm notification for all building occupants. By addressing these regulatory requirements, the project reduces life safety risks, ensures code compliance, and protects employees, tenants, and the public._x000a__x000a_Wisconsin State Fire Code (SPS 314)  https://docs.legis.wisconsin.gov/code/admin_code/sps/safety_and_buildings_and_environment/301_319/314.pdf_x000a_NFPA 72 governing fire alarms/signaling_x000a_NFPA 92/90A for smoke control_x000a_NFPA 101 (Life Safety Code)_x000a_OSHA workplace safety requirements mandate that employers provide a work environment free from recognized hazards causing or likely to cause death or serious physical harm."/>
    <s v="NO"/>
    <s v="00__Citations Addressed by Project?: __Description of Citation(s) addressed: "/>
    <s v="03__Primary Asset Zip Code: 53233__Total Pop Srvd: __Minority Pop Srvd: __Addresses Racial Equity by: By investing in reliable fire and life safety systems, the County ensures equitable protection for employees, tenants, and visitors regardless of background, reducing disparities in exposure to environmental and safety hazards. Additionally, improving building accessibility, operational reliability, and emergency preparedness enhances the overall user experience for marginalized populations who rely on these services, reinforcing Milwaukee County’s commitment to creating safe, inclusive, and equitable public spaces._x000a__x000a_This project exemplifies proactive equity-focused stewardship: all community members benefit from a facility that meets current safety codes, provides a secure environment for critical services, and reflects the County’s broader dedication to racial equity in infrastructure and service delivery."/>
    <s v="NO"/>
    <s v="00__NO"/>
    <s v="00__NO"/>
    <s v="00______Deferred Maint issues addressed by project: "/>
    <n v="0"/>
    <n v="53233"/>
    <s v=""/>
    <s v=""/>
    <s v=""/>
    <x v="5"/>
    <n v="0"/>
    <n v="0"/>
    <n v="0"/>
    <s v="Milwaukee"/>
    <n v="0"/>
    <n v="0"/>
    <n v="0"/>
    <s v="949 N 9th St"/>
    <n v="0"/>
    <n v="0"/>
    <n v="0"/>
    <s v="00"/>
    <s v="No Climate Reduction Impact reported by Requesting Department"/>
    <n v="0"/>
    <s v="00_No Climate Reduction Impact reported by Requesting Department"/>
    <m/>
    <m/>
    <x v="31"/>
    <s v="The scope of work includes design and construction to address any deficiencies in the HVAC and fire alarm systems identified during the  testing and balancing process."/>
    <s v="TROY WOHLT"/>
    <s v="1-FACILITIES MANAGEMENT (AE-EE-FM)"/>
    <s v="NA-0"/>
    <s v="NA-0"/>
    <s v="2026-2"/>
    <s v="2027-1"/>
    <s v="2027-4"/>
    <s v="2028-1"/>
    <s v="30"/>
    <s v=""/>
    <s v="LOW"/>
    <s v="Yes"/>
    <n v="0.9"/>
    <s v="NO"/>
    <s v="5/29/26"/>
    <s v="1-Facilities Management (AE-EE-FM)"/>
    <m/>
    <m/>
    <m/>
    <m/>
    <x v="1"/>
    <s v="YES"/>
    <s v="NO"/>
    <s v="YES"/>
  </r>
  <r>
    <s v="PF_WD020201_WIL-O-WAY UNDERWOOD - NEW SPLASH PAD.XLSM"/>
    <s v="5725"/>
    <s v="5725_DAS-FMD"/>
    <x v="6"/>
    <n v="1810"/>
    <x v="32"/>
    <s v="2 - Construction &amp; Implementation"/>
    <s v="2"/>
    <s v="None."/>
    <s v="None."/>
    <n v="1219260"/>
    <n v="1219260"/>
    <n v="1"/>
    <n v="0"/>
    <n v="0"/>
    <n v="1"/>
    <n v="1219260"/>
    <s v="BOND"/>
    <n v="0"/>
    <n v="0"/>
    <n v="0"/>
    <n v="0"/>
    <n v="0"/>
    <n v="0"/>
    <n v="0"/>
    <n v="0"/>
    <s v="YES"/>
    <s v="YES_BUDGET MODULE ACCT IMPORT tab for SHERPA import is balanced"/>
    <b v="1"/>
    <n v="0"/>
    <s v="YES"/>
    <s v="YES"/>
    <x v="32"/>
    <n v="46133"/>
    <s v="MARK ROGNSVOOG"/>
    <s v="414-278-5190"/>
    <s v="Mark.Rognsvoog@milwaukeecountywi.gov"/>
    <x v="32"/>
    <s v="NO"/>
    <s v="YES__Please provide a brief listing of options/alternatives researched and why the option your are requesting for this Cost Est is the best alternative:  The cost to upgrade the current equipment is substanial enough to consider replacement of a new system. We are hoping to add a splash pad vs update wading pool for equity reasons in that individuals with mobility impairments can better enjoy the water feature with their peers. "/>
    <s v="00__NO__Annual financial impact includes: Should utimately be cheaper, easier to run. "/>
    <s v="Other Capital"/>
    <s v="NO"/>
    <s v="YES__Exterior Splash Pad can only be installed above certain temperatures"/>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226__Total Pop Srvd: __Minority Pop Srvd: __Addresses Racial Equity by: The Wil-O-Way Underwood Facility hosts disability related Recreational Programs &amp; Youth Summer Camp opportunities which serves hundred of individuals with disabilities. On top of that this facility hosts a day program that has 55 adults with disabilities daily that would benefit from this feature. We would also make the Splash Pads available to our Private Party Rental, which had just under 10,000 people last year. "/>
    <s v="YES"/>
    <s v="00__NO"/>
    <s v="03__YES__Page 168"/>
    <s v="00__NO____Deferred Maint issues addressed by project: "/>
    <n v="0"/>
    <n v="53226"/>
    <s v=""/>
    <s v=""/>
    <s v=""/>
    <x v="3"/>
    <n v="0"/>
    <n v="0"/>
    <n v="0"/>
    <s v="Wauwatosa"/>
    <n v="0"/>
    <n v="0"/>
    <n v="0"/>
    <s v="10602 Underwood Pkwy"/>
    <n v="0"/>
    <n v="0"/>
    <n v="0"/>
    <s v="00"/>
    <s v="No Climate Reduction Impact reported by Requesting Department"/>
    <n v="0"/>
    <s v="00_No Climate Reduction Impact reported by Requesting Department"/>
    <m/>
    <m/>
    <x v="32"/>
    <s v="None"/>
    <s v="NEVAN GUMIENY"/>
    <s v="1-FACILITIES MANAGEMENT (AE-EE-FM)"/>
    <s v="NA-0"/>
    <s v="2025-1"/>
    <s v="2026-3"/>
    <s v="2027-1"/>
    <s v="2027-4"/>
    <s v="2028-1"/>
    <s v="30"/>
    <s v=""/>
    <s v="LOW"/>
    <s v="Yes"/>
    <n v="0.9"/>
    <s v="NO"/>
    <s v="5/15/26"/>
    <s v="1-Facilities Management (AE-EE-FM)"/>
    <m/>
    <m/>
    <m/>
    <m/>
    <x v="1"/>
    <s v="YES"/>
    <s v="NO"/>
    <s v="NO"/>
  </r>
  <r>
    <s v="PF_WI021201_ONBASE APPLICATION - (SAAS) MIGRATION.XLSM"/>
    <s v="1162"/>
    <s v="1162_IMSD"/>
    <x v="8"/>
    <n v="1770"/>
    <x v="33"/>
    <s v="2 - Construction &amp; Implementation"/>
    <s v="2"/>
    <s v="None."/>
    <s v="None."/>
    <n v="250000"/>
    <n v="0"/>
    <n v="0"/>
    <n v="250000"/>
    <n v="2"/>
    <n v="2"/>
    <n v="250000"/>
    <s v="CASH"/>
    <n v="0"/>
    <n v="0"/>
    <n v="0"/>
    <n v="0"/>
    <n v="0"/>
    <n v="0"/>
    <n v="0"/>
    <n v="0"/>
    <s v="YES"/>
    <s v="YES_BUDGET MODULE ACCT IMPORT tab for SHERPA import is balanced"/>
    <b v="1"/>
    <n v="0"/>
    <s v="YES"/>
    <s v="YES"/>
    <x v="33"/>
    <n v="45806"/>
    <s v="RYAN SCHMIDT"/>
    <s v="Enter Phone #"/>
    <s v="ryan.schmidt@milwaukeecountywi.gov"/>
    <x v="33"/>
    <s v="NO"/>
    <s v="YES__Please provide a brief listing of options/alternatives researched and why the option your are requesting for this Cost Est is the best alternative:  IMSD has considered continuing the on-premise operation of OnBase but identified the best course of action is to move to the cloud / SaaS provider as indicated above."/>
    <s v="02__YES__Annual financial impact includes: Unknown at this time."/>
    <s v="Technology &amp; Electronic Equipment"/>
    <s v="NO"/>
    <s v="NO__"/>
    <s v="05__Technology Security Risk(s) Addressed: This project will reduce the resources need to maintain the software by making all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OnBase solutions as they are available and keep the software platform current to ensure IT security."/>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4313__Minority Pop Srvd: 1785__Addresses Racial Equity by: Infrastructure and technology servers the entire Milwaukee employee base and any community members that benefit from it (e.g., network devices in parks).  HR statistics for 2024 racial equity numbers indicated County employee population was 41% diverse."/>
    <s v="NO"/>
    <s v="00__NO"/>
    <s v="00__NO"/>
    <s v="00__NO____Deferred Maint issues addressed by project: "/>
    <n v="0"/>
    <s v="Countywide"/>
    <s v=""/>
    <s v=""/>
    <s v=""/>
    <x v="4"/>
    <n v="0"/>
    <n v="0"/>
    <n v="0"/>
    <s v="Countywide"/>
    <n v="0"/>
    <n v="0"/>
    <n v="0"/>
    <n v="0"/>
    <n v="0"/>
    <n v="0"/>
    <n v="0"/>
    <s v="00"/>
    <s v="No Climate Reduction Impact reported by Requesting Department"/>
    <n v="0"/>
    <s v="00_No Climate Reduction Impact reported by Requesting Department"/>
    <m/>
    <m/>
    <x v="33"/>
    <s v="None"/>
    <s v="RYAN SCHMIDT"/>
    <s v="2-INFORMATION MANAGEMENT SERVICES"/>
    <s v="2026-1"/>
    <s v="2026-1"/>
    <s v="2026-2"/>
    <s v="2026-2"/>
    <s v="2026-4"/>
    <s v="2027-1"/>
    <s v="3"/>
    <s v="NO"/>
    <s v="MEDIUM"/>
    <s v="Yes"/>
    <n v="0.6"/>
    <s v="NO"/>
    <s v="5/29/25"/>
    <s v="2-Information Management Services"/>
    <m/>
    <m/>
    <m/>
    <m/>
    <x v="0"/>
    <s v="YES"/>
    <s v="NO"/>
    <s v="NO"/>
  </r>
  <r>
    <s v="PF_WI020904_TECHNOLOGY LIFECYCLE REPLACEMENTS – IMSD – PHASE 4.XLSM"/>
    <s v="1162"/>
    <s v="1162_IMSD"/>
    <x v="8"/>
    <n v="1770"/>
    <x v="34"/>
    <s v="2 - Construction &amp; Implementation"/>
    <s v="2"/>
    <s v="None."/>
    <s v="None."/>
    <n v="7268855"/>
    <n v="0"/>
    <n v="0"/>
    <n v="7268855"/>
    <n v="2"/>
    <n v="2"/>
    <n v="7268855"/>
    <s v="CASH"/>
    <n v="0"/>
    <n v="0"/>
    <n v="0"/>
    <n v="0"/>
    <n v="0"/>
    <n v="0"/>
    <n v="0"/>
    <n v="0"/>
    <s v="YES"/>
    <s v="YES_BUDGET MODULE ACCT IMPORT tab for SHERPA import is balanced"/>
    <b v="1"/>
    <n v="0"/>
    <s v="YES"/>
    <s v="YES"/>
    <x v="34"/>
    <n v="46169"/>
    <s v="MATT JOHNSON"/>
    <s v="414-278-7856"/>
    <s v="matt.johnson@milwaukeecountywi.gov"/>
    <x v="34"/>
    <s v="NO"/>
    <s v="YES__Please provide a brief listing of options/alternatives researched and why the option your are requesting for this Cost Est is the best alternative:  Not replacing these projects would result in security vulnerabilities as technology becomes unsupported or increased break / fix costs as technology ages and breaks."/>
    <s v="00__NO__Annual financial impact includes: Technology replacement for existing assets."/>
    <s v="Technology &amp; Electronic Equipment"/>
    <s v="NO"/>
    <s v="NO__"/>
    <s v="05__Technology Security Risk(s) Addressed: End user and network devices have limited useful lives, which include how long software updates can be applied to them (e.g., some laptops cannot be upgraded to Windows 11, end of life network devices that cannot be updated to the latest software, etc.).  Failure to upgrade these devices increases the attack surface for the County's technology environment."/>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4313__Minority Pop Srvd: 1785__Addresses Racial Equity by: Infrastructure and technology servers the entire Milwaukee employee base and any community members that benefit from it (e.g., network devices in parks).  HR statistics for 2024 racial equity numbers indicated County employee population was 41% diverse."/>
    <s v="NO"/>
    <s v="03__YES_Project includes assets previously in CIP-5 year plan as End User Device Lifecycle (WI020201), Network Device Lifecycle - Placeholder (TBD), Wireless Infrastructure County Blds - Plan Placeholder (TBD)"/>
    <s v="03__YES__Project includes assets previously in CIP-5 year plan as End User Device Lifecycle (WI020201), Network Device Lifecycle - Placehldr (TBD), Wireless Infrastructure County Blds - Plan Placeholder (TBD).  CIP plan located at: https://milwaukeecountywi.sharepoint.com/:x:/r/sites/CapitalProjectsArchive/Shared%20Documents/3_REQs_Cost%20Estimates-Dept%20Reference/2023%20-%20For%20Reference%20ONLY/DAS/IMSD/CIP%205-YR_IMSD.xlsx?d=w067f8b86b01841b0bd26e7b41e3ae045&amp;csf=1&amp;web=1&amp;e=ufQxvZ"/>
    <s v="05__YES__Category 1 = Immediately Addresses Failing Assets__Deferred Maint issues addressed by project: Some assets that are on the replacement schedule are included on the security vulnerability reports.  Other assets will fail if not replaced within next 12 - 24 months."/>
    <n v="0"/>
    <s v="Countywide"/>
    <s v=""/>
    <s v=""/>
    <s v=""/>
    <x v="4"/>
    <n v="0"/>
    <n v="0"/>
    <n v="0"/>
    <s v="Countywide"/>
    <n v="0"/>
    <n v="0"/>
    <n v="0"/>
    <s v="Countywide"/>
    <n v="0"/>
    <n v="0"/>
    <n v="0"/>
    <s v="00"/>
    <s v="No Climate Reduction Impact reported by Requesting Department"/>
    <n v="0"/>
    <s v="00_No Climate Reduction Impact reported by Requesting Department"/>
    <m/>
    <m/>
    <x v="34"/>
    <s v="Lifecycle replacement and deployment of end user devices (laptops, desktops, etc.) and network equipment (switches, routes, wireless access points, etc.) based on IMSDs asset tracking and end of life status, as included in the 5-Year Capital Improvement plan (for years 2 - 5) as capital project: Program Placeholder (For Out-Years 2 - 5) - Technology Lifecycle Replacements - WI0209."/>
    <s v="MATT JOHNSON"/>
    <s v="2-INFORMATION MANAGEMENT SERVICES"/>
    <s v="NA-0"/>
    <s v="2026-4"/>
    <s v="2027-1"/>
    <s v="2027-1"/>
    <s v="2027-4"/>
    <s v="2028-1"/>
    <s v="5"/>
    <s v="NO"/>
    <s v="MEDIUM"/>
    <s v="NO"/>
    <n v="1"/>
    <s v="NO"/>
    <s v="5/27/26"/>
    <s v="2-Information Management Services"/>
    <m/>
    <m/>
    <m/>
    <m/>
    <x v="1"/>
    <s v="YES"/>
    <s v="NO"/>
    <s v="NO"/>
  </r>
  <r>
    <s v="PF_WI021301_CITYWORKS APPLICATION – (SAAS) MIGRATION.XLSM"/>
    <s v="1162"/>
    <s v="1162_IMSD"/>
    <x v="8"/>
    <n v="1770"/>
    <x v="35"/>
    <s v="2 - Construction &amp; Implementation"/>
    <s v="2"/>
    <s v="None."/>
    <s v="None."/>
    <n v="410000"/>
    <n v="0"/>
    <n v="0"/>
    <n v="410000"/>
    <n v="2"/>
    <n v="2"/>
    <n v="410000"/>
    <s v="CASH"/>
    <n v="0"/>
    <n v="0"/>
    <n v="0"/>
    <n v="0"/>
    <n v="0"/>
    <n v="0"/>
    <n v="0"/>
    <n v="0"/>
    <s v="YES"/>
    <s v="YES_BUDGET MODULE ACCT IMPORT tab for SHERPA import is balanced"/>
    <b v="1"/>
    <n v="85000"/>
    <s v="YES"/>
    <s v="YES"/>
    <x v="35"/>
    <n v="46170"/>
    <s v="KEVIN BRUHN"/>
    <s v="414-278-3927"/>
    <s v="kevin.bruhn@milwaukeecountywi.gov"/>
    <x v="35"/>
    <s v="NO"/>
    <s v="YES__Please provide a brief listing of options/alternatives researched and why the option your are requesting for this Cost Est is the best alternative:  IMSD has considered continuing the on-premise operation of Cityworks but identified the best course of action is to move to the cloud / SaaS provider as indicated above.  The vendor is ending support for on-premise deployments and requiring migrations to the SaaS platform."/>
    <s v="02__YES__Annual financial impact includes: This project will increase software license costs (charged to Central Spend - Agency 115) by approximately $85,000."/>
    <s v="Technology &amp; Electronic Equipment"/>
    <s v="NO"/>
    <s v="NO__"/>
    <s v="05__Technology Security Risk(s) Addressed: This project will reduce the resources need to maintain the software by making all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Cityworks solutions as they are available and keep the software platform current to ensure IT security."/>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Countywide__Total Pop Srvd: 4313__Minority Pop Srvd: 1785__Addresses Racial Equity by: Infrastructure and technology servers the entire Milwaukee employee base and any community members that benefit from it (e.g., network devices in parks).  HR statistics for 2024 racial equity numbers indicated County employee population was 41% diverse."/>
    <s v="NO"/>
    <s v="00__NO"/>
    <s v="00__NO"/>
    <s v="00__NO____Deferred Maint issues addressed by project: "/>
    <n v="0"/>
    <s v="Countywide"/>
    <s v=""/>
    <s v=""/>
    <s v=""/>
    <x v="4"/>
    <n v="0"/>
    <n v="0"/>
    <n v="0"/>
    <s v="Countywide"/>
    <n v="0"/>
    <n v="0"/>
    <n v="0"/>
    <s v="Countywide"/>
    <n v="0"/>
    <n v="0"/>
    <n v="0"/>
    <s v="00"/>
    <s v="No Climate Reduction Impact reported by Requesting Department"/>
    <n v="0"/>
    <s v="00_No Climate Reduction Impact reported by Requesting Department"/>
    <m/>
    <m/>
    <x v="35"/>
    <s v="None."/>
    <s v="KEVIN BRUHN"/>
    <s v="2-INFORMATION MANAGEMENT SERVICES"/>
    <s v="2027-1"/>
    <s v="2027-1"/>
    <s v="2027-2"/>
    <s v="2027-2"/>
    <s v="2027-4"/>
    <s v="2028-1"/>
    <s v="3"/>
    <s v="NO"/>
    <s v="MEDIUM"/>
    <s v="Yes"/>
    <n v="0.6"/>
    <s v="NO"/>
    <s v="5/28/26"/>
    <s v="2-Information Management Services"/>
    <m/>
    <m/>
    <m/>
    <m/>
    <x v="1"/>
    <s v="YES"/>
    <s v="NO"/>
    <s v="NO"/>
  </r>
  <r>
    <s v="PF_WI022101_TITAN CMS APPLICATION – (SAAS) MIGRATION.XLSM"/>
    <s v="1162"/>
    <s v="1162_IMSD"/>
    <x v="8"/>
    <n v="1770"/>
    <x v="36"/>
    <s v=""/>
    <s v=""/>
    <s v="None."/>
    <s v="None."/>
    <n v="0"/>
    <n v="0"/>
    <n v="0"/>
    <n v="0"/>
    <n v="0"/>
    <n v="0"/>
    <n v="0"/>
    <n v="0"/>
    <n v="0"/>
    <n v="0"/>
    <n v="0"/>
    <n v="0"/>
    <n v="0"/>
    <n v="0"/>
    <n v="0"/>
    <n v="0"/>
    <s v="YES"/>
    <s v="YES_BUDGET MODULE ACCT IMPORT tab for SHERPA import is balanced"/>
    <b v="1"/>
    <n v="0"/>
    <s v="YES"/>
    <s v="YES"/>
    <x v="36"/>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s v="YES"/>
    <s v="NO"/>
    <s v="NO"/>
  </r>
  <r>
    <s v="PF_WC027602_IJCC - COURTHOUSE COMPLEX OWNER CONSTRUCTION.XLSM"/>
    <s v="5725"/>
    <s v="5725_DAS-FMD"/>
    <x v="6"/>
    <n v="1750"/>
    <x v="37"/>
    <s v="2 - Construction &amp; Implementation"/>
    <s v="2"/>
    <s v="None."/>
    <s v="None."/>
    <n v="857948000"/>
    <n v="842128000"/>
    <n v="1"/>
    <n v="15820000"/>
    <n v="2"/>
    <n v="3"/>
    <n v="857948000"/>
    <s v="BOND+CASH: 2 Rows required, one for cash and one for bonds"/>
    <n v="0"/>
    <n v="0"/>
    <n v="0"/>
    <n v="0"/>
    <n v="0"/>
    <n v="0"/>
    <n v="0"/>
    <n v="0"/>
    <s v="YES"/>
    <s v="YES_BUDGET MODULE ACCT IMPORT tab for SHERPA import is balanced"/>
    <b v="1"/>
    <n v="0"/>
    <s v="YES"/>
    <s v="YES"/>
    <x v="37"/>
    <n v="46199"/>
    <s v="PETER NILLES"/>
    <s v="414-278-4953"/>
    <s v="peter.nilles@milwaukeecountywi.gov"/>
    <x v="37"/>
    <s v="NO"/>
    <s v="YES__Please provide a brief listing of options/alternatives researched and why the option your are requesting for this Cost Est is the best alternative:  Leaving the facility as it is today will continue to increase operational challenges, deferred maintenance costs and ongoing and emerging facility-related issues."/>
    <s v="02__YES__Annual financial impact includes: Operational costs will be impacted positively, through energy efficiencies, new equipment, and warranties.  Milwaukee County sustainable design guidelines will be used to guide design and construction decisions where applicable. Specifics are to be determined."/>
    <s v="Facility_New Construction, Alteration, or Expansion"/>
    <s v="Proj Charter indicated by Dept (as YES), but NOT uploaded. Check with Dept that Charter type has been indicated AND that the Charter file has been uploaded to the Capital SharePoint site."/>
    <s v="NO__"/>
    <s v="00__Technology Security Risk(s) Addressed: "/>
    <s v="10__Safety-Risk Issue(s) Addressed:  As previous identified in previous budget narratives, the lack of separation in the hallways between courts personnel (including judges and juries), attorneys, defendants, witnesses, family members, and the general public could result in dangerous situations._x000a__x000a_Condition assessment findings have identified approximately $59 million in facility requirements, many of which are categorized as &quot;Beyond Useful Life&quot; and some of which are categorized as &quot;Life Safety&quot;. The accompanying Phase 3 report (SC_WC027601_Life Safety Risk (1)), pages 25 through 44, include more information on the operational and condition assessment findings. The accompanying VFA report (SC_WC027601_Life Safety Risk (2).pdf), pages 1 through 3, provides details on the condition assessment requirements."/>
    <s v="00__Safety-Risk Issue(s) Addressed:  "/>
    <s v="NO__Adopted Board File: __Agreement(s) Uploaded: __Partners and nature of Agreement(s): This facility is predicated on a state-local partnership as Milwaukee County delivers state services at the local level.  As a result, a strong state-local partnership is critical to securing a solution.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4__Primary Asset Zip Code: 53223__Total Pop Srvd: 1000000__Minority Pop Srvd: 300000__Addresses Racial Equity by: 1. New buildings can enable safe and healthy environments for all occupants. This is particularly important for low-income communities that may be disproportionately impacted by poor environmental hazards._x000a_2. Building construction projects can create jobs and economic opportunities for workers and contractors from diverse backgrounds and minorities. This can help promote economic equity and reduce disparities in employment and income._x000a_3. Improving the physical condition of areas with new buildings that serve low-income communities can help revitalize these areas and create more vibrant and attractive neighborhoods._x000a_4. Constructing buildings with energy-efficient systems and technologies can help reduce energy costs, reducing costs and tax burdens, thereby positively impacting low-income communities."/>
    <s v="YES"/>
    <s v="00__NO"/>
    <s v="03__YES__Pages 18, 215, 220, 234, 240, 249 of the 2023-27 5-Yr Capital Plan."/>
    <s v="05__YES__Category 1 = Immediately Addresses Failing Assets__Deferred Maint issues addressed by project: The Public Safety Building requires an infusion of funds for Milwaukee County simply to maintain it. The building has seen extensive deferred maintenance, and does not meet current County standards for facilities condition. During Phase III, the Project Team examined these costs in Milwaukee County’s FCAP Report and 5-Year Capital Improvement Plan. Despite the recommendation to replace the Safety Building, investments to address basic life safety issues are ongoing, such as the County Board-approved 2018 elevator modernization project.  The County has routinely budgeted a significant amount for emergency repairs to the Public Safety Building, which this project will help eliminate."/>
    <n v="0"/>
    <n v="53223"/>
    <s v=""/>
    <s v=""/>
    <s v=""/>
    <x v="5"/>
    <n v="0"/>
    <n v="0"/>
    <n v="0"/>
    <s v="Milwaukee"/>
    <n v="0"/>
    <n v="0"/>
    <n v="0"/>
    <s v="821 West State Street"/>
    <n v="0"/>
    <n v="0"/>
    <n v="0"/>
    <s v="03"/>
    <s v="New facility will have &quot;greener&quot; (coordinated HVAC, lighting, etc.) systems, less maintenance, indirect emissions, reduce energy costs, energy efficient roofs, windows, doors, insulation. Milwaukee County sustainable design guidelines will be used to guide design and construction decisions where applicable."/>
    <n v="1"/>
    <s v="03_New facility will have &quot;greener&quot; (coordinated HVAC, lighting, etc.) systems, less maintenance, indirect emissions, reduce energy costs, energy efficient roofs, windows, doors, insulation. Milwaukee County sustainable design guidelines will be used to guide design and construction decisions where applicable."/>
    <m/>
    <m/>
    <x v="36"/>
    <s v="The scope of work includes continued planning, design and construction."/>
    <s v="PETER NILLES"/>
    <s v="1-FACILITIES MANAGEMENT (AE-EE-FM)"/>
    <s v="0-N/A"/>
    <s v="2026-2"/>
    <s v="2029-2"/>
    <s v="2026-2"/>
    <s v="2032-4"/>
    <s v="2033-3"/>
    <s v="75"/>
    <s v=""/>
    <s v="HIGH"/>
    <s v="Yes"/>
    <s v="Conceptual"/>
    <s v="NO"/>
    <s v="5/28/24"/>
    <s v="1-Facilities Management (AE-EE-FM)"/>
    <m/>
    <m/>
    <m/>
    <m/>
    <x v="1"/>
    <s v="NO"/>
    <s v="NO"/>
    <s v="NO"/>
  </r>
  <r>
    <s v="PF_WG004801_VEL PHILIPS - CAMERAS.XLSM"/>
    <s v="8110"/>
    <s v="8110_DHHS"/>
    <x v="9"/>
    <n v="1700"/>
    <x v="38"/>
    <s v="2 - Construction &amp; Implementation; 4 - Equipment"/>
    <s v="2, 4"/>
    <s v="None."/>
    <s v="None."/>
    <n v="183021"/>
    <n v="0"/>
    <n v="0"/>
    <n v="183021"/>
    <n v="2"/>
    <n v="2"/>
    <n v="183021"/>
    <s v="CASH"/>
    <n v="0"/>
    <n v="0"/>
    <n v="0"/>
    <n v="0"/>
    <n v="0"/>
    <n v="0"/>
    <n v="0"/>
    <n v="0"/>
    <s v="YES"/>
    <s v="YES_BUDGET MODULE ACCT IMPORT tab for SHERPA import is balanced"/>
    <b v="1"/>
    <n v="0"/>
    <s v="YES"/>
    <s v="YES"/>
    <x v="38"/>
    <n v="46120"/>
    <s v="PLEASE ENTER PRIMARY DEPT STAFF CONTACT RESPONSIBLE FOR REQ"/>
    <s v="Enter Phone #"/>
    <s v="Please enter email"/>
    <x v="38"/>
    <s v="NO"/>
    <s v="NO__The alternative to upgrading the camera system would be to increase personnel coverage within each building or rely on overtime to patrol the additional areas. This approach is not cost effective, as the necessary staffing resources are not available and the labor costs would exceed the one time investment required to update the camera system. Upgrading the system is therefore the most practical and fiscally responsible option for ensuring comprehensive monitoring and safety.  The alternative to upgrading the camera system would be to increase personnel coverage within each building or rely on overtime to patrol the additional areas. This approach is not cost effective, as the necessary staffing resources are not available and the labor costs would exceed the one time investment required to update the camera system. Upgrading the system is therefore the most practical and fiscally responsible option for ensuring comprehensive monitoring and safety."/>
    <s v="00__NO__Annual financial impact includes: "/>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971__Minority Pop Srvd: 933__Addresses Racial Equity by: This project will ensure that there is an updated, safe and secure environment in the Youth Detention Center, which serves youth ages 17 and under and whose population is comprised of over 95% kids of color. This investment will ensure that kids who are in the care of the youth detention center are cared for in an equitable environment that values who they are. DHHS is committed to ensuring that the needs of kids, families and communities are met in all areas of their lives and empowering the youth in our care."/>
    <s v="NO"/>
    <s v="00__NO"/>
    <s v="00__NO"/>
    <s v="03__YES__Category 2 = Addresses Assets anticipated to fail within the next 12 - 24 months__Deferred Maint issues addressed by project: This camera system is close to end of life. If the cameras fail, our annual operating costs will increase by approximately $100.00 per man hour in labor charges to diagnose the issue. Additional expenses would be incurred if the camera is determined to be unrepairable."/>
    <n v="0"/>
    <n v="53226"/>
    <s v=""/>
    <s v=""/>
    <s v=""/>
    <x v="3"/>
    <n v="0"/>
    <n v="0"/>
    <n v="0"/>
    <s v="Wauwatosa"/>
    <n v="0"/>
    <n v="0"/>
    <n v="0"/>
    <s v="10201 West Watertown Plank Road"/>
    <n v="0"/>
    <n v="0"/>
    <n v="0"/>
    <s v="00"/>
    <s v="No Climate Reduction Impact reported by Requesting Department"/>
    <n v="0"/>
    <s v="00_No Climate Reduction Impact reported by Requesting Department"/>
    <m/>
    <m/>
    <x v="37"/>
    <s v="None"/>
    <s v="0"/>
    <s v="2-INFORMATION MANAGEMENT SERVICES"/>
    <s v="NA-0"/>
    <s v="2027-1"/>
    <s v="2027-1"/>
    <s v="2027-2"/>
    <s v="2027-3"/>
    <s v="2027-3"/>
    <s v="7"/>
    <s v="NO"/>
    <s v="LOW"/>
    <s v="NO"/>
    <n v="1"/>
    <s v="NO"/>
    <s v="5/22/26"/>
    <s v="2-Information Management Services"/>
    <m/>
    <m/>
    <m/>
    <m/>
    <x v="0"/>
    <s v="YES"/>
    <s v="NO"/>
    <s v="NO"/>
  </r>
  <r>
    <s v="PF_WO066101-TRAFFIC SAFETY - SS4A INVESTING IN VISON ZERO FOR ALL.XLSM"/>
    <s v="5801"/>
    <s v="5801_DOT - DIRECTOR'S OFFICE"/>
    <x v="10"/>
    <n v="1850"/>
    <x v="39"/>
    <s v="1 - Basic Planning &amp; Design; 2 - Construction &amp; Implementation"/>
    <s v="1, 2"/>
    <s v="None."/>
    <s v="None."/>
    <n v="25510075"/>
    <n v="0"/>
    <n v="0"/>
    <n v="590715"/>
    <n v="2"/>
    <n v="2"/>
    <n v="590715"/>
    <s v="CASH"/>
    <n v="24919360"/>
    <n v="0"/>
    <n v="0"/>
    <n v="0"/>
    <n v="0"/>
    <n v="0"/>
    <n v="0"/>
    <n v="0"/>
    <s v="YES"/>
    <s v="YES_BUDGET MODULE ACCT IMPORT tab for SHERPA import is balanced"/>
    <b v="1"/>
    <n v="0"/>
    <s v="YES"/>
    <s v="YES"/>
    <x v="39"/>
    <s v="*"/>
    <s v="MICHAEL BICKERSTAFF"/>
    <s v="414-257-5940"/>
    <s v="michael.bickerstaff@milwaukeecountywi.gov"/>
    <x v="39"/>
    <s v="NO"/>
    <s v="YES__Do Nothing/No improvement by continuing to perform maintenance on the existing roadway is no longer a viable or cost effective alternative and and miss an opportunity of available Federal funding for improvements.  Do Nothing/No improvement by continuing to perform maintenance on the existing roadway is no longer a viable or cost effective alternative and and miss an opportunity of available Federal funding for improvements."/>
    <s v="00__NO__Annual financial impact includes: This project provides $24.9M in revenue which aids improving various areas of concern.  Helping Milwaukee County by not having to fund this project through tax levy.    "/>
    <s v="Traffic, Roadways, &amp; Bridges (Non-Airport)"/>
    <s v="NO"/>
    <s v="YES__Construction season is from April to November.  No construction in winter months."/>
    <s v="00__Technology Security Risk(s) Addressed: "/>
    <s v="10__Safety-Risk Issue(s) Addressed:  This project will add improvements to 62 locations throughout Milwaukee County, by adding Traffic Calming/Vulnerable Roadway User Improvements, Systemic Traffic Signal Improvements, Reckless Speeding Reduction _x000a_Improvements, etc."/>
    <s v="00__Safety-Risk Issue(s) Addressed:  "/>
    <s v="YES__Adopted Board File: https://milwaukeecounty.legistar.com/LegislationDetail.aspx?ID=7424007&amp;GUID=3D56CC33-E20A-48BE-9130-BE059D07B3A8&amp;Options=ID|Text|Attachments|Other|&amp;Search=ss4a__Agreement(s) Uploaded: NO__Partners and nature of Agreement(s): U.S. Department of Transportation providing 80% of the funding through FY 2025 SS4A NOFO and applicable Federal requirements.  City of Milwaukee, City of West Allis, City of Glendale, Village of Brown Deer, Village of Shorewood, and Milwaukee County will have aggrements that include that each muncipality will cover the 20% local match for their projects and Milwaukee Copunty will only have to cover the local share for the Milwaukee County projects.__Next Board cycle if agreement(s) not yet adopted: "/>
    <m/>
    <s v="00"/>
    <s v="NO"/>
    <s v="YES__Board File: 25-384__SD Uploaded: NO__Detail:  Milwaukee County was awarded this grant on December 23, 2025.  The agreement with the Federal Government isn't expected to be finalize until fourth quarter of 2026.  After that the agreements with the other municapalities will be signed.  "/>
    <s v="00__Citations Addressed by Project?: NO__Description of Citation(s) addressed: "/>
    <s v="04__Primary Asset Zip Code: __Total Pop Srvd: 212000__Minority Pop Srvd: 154760__Addresses Racial Equity by: The 2025 Safe Streets and Roads for All (SS4A) grant-funded safety project opportunities are located primarily in census tracts that are majority communities of color.  Our crash data analysis specifically demonstrated that many of the most hazardous roadways throughout Milwaukee County service census tracts that are considered “minority” by U.S. Census standards.  As Milwaukee County continues on its path to become the healthiest county in Wisconsin by addressing racial equity, nearly every single SS4A-funded traffic safety project awarded in this grant aims to make that intersection or roadway segment safer by implementing traffic calming infrastructure and safe streets countermeasures that aim to reduce instances of speeding and reckless driving.  Vulnerable roadway users like pedestrians, bicyclists and transit riders will all benefit from these safety improvements on Milwaukee County’s Corridors of Concern as this has been a focal point of Milwaukee County Department of Transportation’s Complete Communities Transportation Planning Project from its beginning in 2023 when residents across Milwaukee County of all backgrounds, ages and roadway user types told Milwaukee County Department of Transportation representatives this is what needs to be implemented in their neighborhoods."/>
    <s v="NO"/>
    <s v="00__NO"/>
    <s v="00__NO"/>
    <s v="00__NO____Deferred Maint issues addressed by project: "/>
    <n v="0"/>
    <s v=""/>
    <s v=""/>
    <s v=""/>
    <s v=""/>
    <x v="4"/>
    <n v="0"/>
    <n v="0"/>
    <n v="0"/>
    <s v="Countywide"/>
    <n v="0"/>
    <n v="0"/>
    <n v="0"/>
    <n v="0"/>
    <n v="0"/>
    <n v="0"/>
    <n v="0"/>
    <s v="00"/>
    <s v="No Climate Reduction Impact reported by Requesting Department"/>
    <n v="0"/>
    <s v="00_No Climate Reduction Impact reported by Requesting Department"/>
    <m/>
    <m/>
    <x v="38"/>
    <s v="In year two public engagement, final design, any right-of-way acquisition, and NEPA/environmental clearance will be finalized.  In year three all procurement will be completed.  By year five all construction will be completed.  "/>
    <s v="MICHAEL BICKERSTAFF"/>
    <s v="3-DEPT OF TRANSPORTATION"/>
    <s v="N/A-N/A"/>
    <s v="2027-4"/>
    <s v="2028-3"/>
    <s v="2029-2"/>
    <s v="2031-4"/>
    <s v="2032-4"/>
    <s v="30"/>
    <s v=""/>
    <s v="MEDIUM"/>
    <s v="Yes"/>
    <s v="Conceptual"/>
    <s v="NO"/>
    <s v="4/29/26"/>
    <s v="3-Dept of Transportation"/>
    <m/>
    <m/>
    <m/>
    <m/>
    <x v="1"/>
    <s v="NO"/>
    <s v="YES"/>
    <s v="NO"/>
  </r>
  <r>
    <s v="PF_WF061901_COUNTYWIDE VEHICLE AND EQUIPMENT REPLACEMENT (CRNT) - 2027.XLSM"/>
    <s v="5300"/>
    <s v="5300_FLEET MANAGEMENT"/>
    <x v="11"/>
    <n v="1275"/>
    <x v="40"/>
    <s v="4 - Equipment"/>
    <s v="4"/>
    <s v="None."/>
    <s v="None."/>
    <n v="3736000"/>
    <n v="3736000"/>
    <n v="1"/>
    <n v="0"/>
    <n v="0"/>
    <n v="1"/>
    <n v="3736000"/>
    <s v="BOND"/>
    <n v="0"/>
    <n v="0"/>
    <n v="0"/>
    <n v="0"/>
    <n v="0"/>
    <n v="0"/>
    <n v="0"/>
    <n v="0"/>
    <s v="YES"/>
    <s v="YES_BUDGET MODULE ACCT IMPORT tab for SHERPA import is balanced"/>
    <b v="1"/>
    <n v="0"/>
    <s v="YES"/>
    <s v="YES"/>
    <x v="40"/>
    <n v="46162"/>
    <s v="JOHN BLONIEN"/>
    <s v="414-257-6575"/>
    <s v="john.blonien@milwaukeecountywi.gov"/>
    <x v="40"/>
    <s v="NO"/>
    <s v="NO__Please provide an explanation of why alternative options were not researched:  Alternative options to vehicle and equipment replacement include equipment rebuilds, engine replacement, transmission replacement, vehicle restoration, etc. Vehicles and equipment that are good candidates for rebuild or restoration work are addressed on a case by case basis utilizing Fleet operating funds. All assets listed in this capital request have been evalutaed and it has been determined that full replacement is the most cost effective approach for Milwaukee County. "/>
    <s v="02__YES__Annual financial impact includes: Replacement of vehicles and equipment listed that are beyond their useful life will result in reductions of repair and maintenance costs to user departments, as major repairs will not need to be performed in house to keep them operational. Many items listed are replacement vehicles for assets that have been totaled with no replacement, which requires users to run many of their assets around the clock to cover their maintenance or patrol obligations. This drastically reduces the life cycle of those remaining vehicles. "/>
    <s v="Vehicles &amp;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51226__Minority Pop Srvd: 388497__Addresses Racial Equity by: This project replaces vehicles and equipment utilized by user departments to carry out their missions. Replacing these critical assets will allow departments to continue operations without service disruptions related to equipment failure or availability. All assets serve County wide needs and are not necessarily focused to specific zip codes. "/>
    <s v="YES"/>
    <s v="03__YES_47 pieces of replacement Fleet equipment are being requested as part of Fleet Management's County-wide Vehicle and Equipment Replacement program. Items being replaced are exceeding replacement criteria for their applications. Replacement of all items listed has been determined the most cost effective option. Maintaining a regular vehicle and equipment replacement schedule helps mitigate higher maintenance and operating costs and minimizes downtime."/>
    <s v="03__YES__See page 252 of the most recent 5-YR CIP (2024-2028)"/>
    <s v="00__NO____Deferred Maint issues addressed by project: "/>
    <n v="0"/>
    <s v="Countywide"/>
    <s v=""/>
    <s v=""/>
    <s v=""/>
    <x v="4"/>
    <n v="0"/>
    <n v="0"/>
    <n v="0"/>
    <s v="Countywide"/>
    <n v="0"/>
    <n v="0"/>
    <n v="0"/>
    <s v="Countywide"/>
    <n v="0"/>
    <n v="0"/>
    <n v="0"/>
    <s v="02"/>
    <s v="Since older vehicles and equipment are being replaced as part of this project, the technological advances in the new vehicles and equipment will reduce emissions. Hybrid or EV options will be purchased if practical."/>
    <n v="1"/>
    <s v="02_Since older vehicles and equipment are being replaced as part of this project, the technological advances in the new vehicles and equipment will reduce emissions. Hybrid or EV options will be purchased if practical."/>
    <m/>
    <m/>
    <x v="39"/>
    <s v="None."/>
    <s v="JOHN BLONIEN"/>
    <s v="3-DEPT OF TRANSPORTATION"/>
    <s v="NA-NA"/>
    <s v="NA-NA"/>
    <s v="2025-1"/>
    <s v="2025-1"/>
    <s v="2026-2"/>
    <s v="2026-3"/>
    <s v="5-10-12"/>
    <s v=""/>
    <s v="LOW"/>
    <s v="NO"/>
    <n v="1"/>
    <s v="NO"/>
    <s v="1/0/00"/>
    <s v="3-Dept of Transportation"/>
    <m/>
    <m/>
    <m/>
    <m/>
    <x v="1"/>
    <s v="NO"/>
    <s v="NO"/>
    <s v="NO"/>
  </r>
  <r>
    <s v="PF_WF062001_COUNTYWIDE VEHICLE AND EQUIPMENT REPLACEMENT (NEW) - 2027.XLSM"/>
    <s v="5300"/>
    <s v="5300_FLEET MANAGEMENT"/>
    <x v="11"/>
    <n v="1275"/>
    <x v="41"/>
    <s v="4 - Equipment"/>
    <s v="4"/>
    <s v="None."/>
    <s v="None."/>
    <n v="6750320"/>
    <n v="6750320"/>
    <n v="1"/>
    <n v="0"/>
    <n v="0"/>
    <n v="1"/>
    <n v="6750320"/>
    <s v="BOND"/>
    <n v="0"/>
    <n v="0"/>
    <n v="0"/>
    <n v="0"/>
    <n v="0"/>
    <n v="0"/>
    <n v="0"/>
    <n v="0"/>
    <s v="YES"/>
    <s v="YES_BUDGET MODULE ACCT IMPORT tab for SHERPA import is balanced"/>
    <b v="1"/>
    <n v="0"/>
    <s v="YES"/>
    <s v="YES"/>
    <x v="41"/>
    <n v="45435"/>
    <s v="JOHN BLONIEN"/>
    <s v="414-257-6575"/>
    <s v="john.blonien@milwaukeecountywi.gov"/>
    <x v="40"/>
    <s v="NO"/>
    <s v="NO__Please provide an explanation of why alternative options were not researched:  Alternative options to vehicle and equipment replacement include equipment rebuilds, engine replacement, transmission replacement, vehicle restoration, etc. Vehicles and equipment that are good candidates for rebuild or restoration work are addressed on a case by case basis utilizing Fleet operating funds. All assets listed in this capital request have been evalutaed and it has been determined that full replacement is the most cost effective approach for Milwaukee County. "/>
    <s v="02__YES__Annual financial impact includes: Replacement of vehicles and equipment listed that are beyond their useful life will result in reductions of repair and maintenance costs to user departments, as major repairs will not need to be performed in house to keep them operational. Many items listed are replacement vehicles for assets that have been totaled with no replacement, which requires users to run many of their assets around the clock to cover their maintenance or patrol obligations. This drastically reduces the life cycle of those remaining vehicles. "/>
    <s v="Vehicles &amp;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51226__Minority Pop Srvd: 388497__Addresses Racial Equity by: This project replaces vehicles and equipment utilized by user departments to carry out their missions. Replacing these critical assets will allow departments to continue operations without service disruptions related to equipment failure or availability. All assets serve County wide needs and are not necessarily focused to specific zip codes. "/>
    <s v="NO"/>
    <s v="03__YES_Fifty-nine pieces of replacement Fleet equipment are being requested as part of Fleet Management's County-wide Vehicle and Equipment Replacement program. Items being replaced are exceeding replacement criteria for their applications. Replacement of all items listed has been determined the most cost effective option. Maintaining a regular vehicle and equipment replacement schedule helps mitigate higher maintenance and operating costs and minimizes downtime."/>
    <s v="03__YES__See page 252 of the most recent 5-YR CIP (2024-2028)"/>
    <s v="00__NO____Deferred Maint issues addressed by project: "/>
    <n v="0"/>
    <s v="Countywide"/>
    <s v=""/>
    <s v=""/>
    <s v=""/>
    <x v="4"/>
    <n v="0"/>
    <n v="0"/>
    <n v="0"/>
    <s v="Countywide"/>
    <n v="0"/>
    <n v="0"/>
    <n v="0"/>
    <s v="Countywide"/>
    <n v="0"/>
    <n v="0"/>
    <n v="0"/>
    <s v="02"/>
    <s v="Since older vehicles and equipment are being replaced as part of this project, the technological advances in the new vehicles and equipment will reduce emissions. The Fleet Director is actively working to reduce emissions; he is trying to purchase fuel efficient and hybrid vehicles for the Fleet. In 2023, he procured numerous hybrid sedans and some hybrid SUVs. "/>
    <n v="1"/>
    <s v="02_Since older vehicles and equipment are being replaced as part of this project, the technological advances in the new vehicles and equipment will reduce emissions. The Fleet Director is actively working to reduce emissions; he is trying to purchase fuel efficient and hybrid vehicles for the Fleet. In 2023, he procured numerous hybrid sedans and some hybrid SUVs. "/>
    <m/>
    <m/>
    <x v="39"/>
    <s v="None."/>
    <s v="JOHN BLONIEN"/>
    <s v="3-DEPT OF TRANSPORTATION"/>
    <s v="NA-NA"/>
    <s v="NA-NA"/>
    <s v="2025-1"/>
    <s v="2025-1"/>
    <s v="2026-2"/>
    <s v="2026-3"/>
    <s v="5-10-12"/>
    <s v=""/>
    <s v="LOW"/>
    <s v="NO"/>
    <n v="1"/>
    <s v="NO"/>
    <s v="1/0/00"/>
    <s v="3-Dept of Transportation"/>
    <m/>
    <m/>
    <m/>
    <m/>
    <x v="0"/>
    <s v="NO"/>
    <s v="NO"/>
    <s v="NO"/>
  </r>
  <r>
    <s v="PF_WF055701_FLEET STORAGE TANK SYSTEM REPLACEMENT.XLSM"/>
    <s v="5300"/>
    <s v="5300_FLEET MANAGEMENT"/>
    <x v="11"/>
    <n v="1275"/>
    <x v="42"/>
    <s v="1 - Basic Planning &amp; Design"/>
    <s v="1"/>
    <s v="2 - Construction &amp; Implementation"/>
    <s v="2"/>
    <n v="177960"/>
    <n v="177960"/>
    <n v="1"/>
    <n v="0"/>
    <n v="0"/>
    <n v="1"/>
    <n v="177960"/>
    <s v="BOND"/>
    <n v="0"/>
    <n v="2000000"/>
    <n v="0"/>
    <n v="2000000"/>
    <n v="0"/>
    <n v="0"/>
    <n v="2000000"/>
    <n v="0"/>
    <s v="YES"/>
    <s v="YES_BUDGET MODULE ACCT IMPORT tab for SHERPA import is balanced"/>
    <b v="1"/>
    <n v="0"/>
    <s v="YES"/>
    <s v="YES"/>
    <x v="42"/>
    <n v="46104"/>
    <s v="JOHN BLONIEN"/>
    <s v="414-257-6575"/>
    <s v="john.blonien@milwaukeecountywi.gov"/>
    <x v="41"/>
    <s v="NO"/>
    <s v="YES__Please provide a brief listing of options/alternatives researched and why the option your are requesting for this Cost Est is the best alternative:  We considered the option of using other retail fueling stations, but it would be too costly due to the much lower price of fuel that the County receives when purchasing fuel. Additionally, commercial fueling stations in the area do not have sufficient capacity and room to support fueling of our vehicles and equipment. It's very common for us to pump 10-12,000 gallons of fuel per day during a snow event. Fueling at other Fleet fueling stations at the Airport or North Shop are not practical as they would be overwhelmed by fueling demand, and are more than 20 minutes away from the Fleet Watertown Plank Road location. "/>
    <s v="00__NO__Annual financial impact includes: These three tank replacements would not have an immediate impact on operating costs. Currently, Fleet Management does not incur operating expenses for maintenance of aged, underground storage tanks. All related leak testing and preventative maintenance costs would continue with brand new tanks required for annual permitting by the State of Wisconsin. The request would greatly reduce the risk of a potential underground fuel leak and would greatly reduce the possibility of the tanks being shut down by the State. One of these tanks leaking would cost Milwaukee County a substantial sum for environmental cleanup and remediation if the aging system were to fail. Costs associated with a possible leak/failure would be contingent upon the severity of the leak, soil testing, and remediation. If tanks are not replaced and are shut down in the future due to condition, the County would incur increased operating costs by fueling equipment at  alternate locations. "/>
    <s v="Facility_Rehab or Major Maint"/>
    <s v="YES__AE Project Charter - Document uploaded"/>
    <s v="YES__Due to higher use during winter operations, contruction should take place between April 1 through October 31."/>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951226__Minority Pop Srvd: 388497__Addresses Racial Equity by: Fleet does not provide direct services to the public. Fleet's mission is to provide a safe and reliable fleet, and reliable/well maintained fueling infrastructure to support all County departments providing those services. Most property maintenance services and public safety functions cannot be provided without this. Failure of this fuel site would result in major inefficiencies and service reductions for user departments dependent on its operation/availability. "/>
    <s v="NO"/>
    <s v="00__NO"/>
    <s v="03__YES__See page 217 of the most recent 5-YR CIP (2026-2030)"/>
    <s v="03__YES__Category 2 = Addresses Assets anticipated to fail within the next 12 - 24 months__Deferred Maint issues addressed by project: Fuel tanks are 10 years beyond useful life and could fail at anytime. There is no way to predict when failure may occur. "/>
    <n v="0"/>
    <n v="53226"/>
    <s v=""/>
    <s v=""/>
    <s v=""/>
    <x v="3"/>
    <n v="0"/>
    <n v="0"/>
    <n v="0"/>
    <s v="Wauwatosa"/>
    <n v="0"/>
    <n v="0"/>
    <n v="0"/>
    <s v="10320 Watertown Plank Road"/>
    <n v="0"/>
    <n v="0"/>
    <n v="0"/>
    <s v="00"/>
    <s v="No Climate Reduction Impact reported by Requesting Department"/>
    <n v="0"/>
    <s v="00_No Climate Reduction Impact reported by Requesting Department"/>
    <m/>
    <m/>
    <x v="40"/>
    <s v="The scope of work includes construction of the design."/>
    <s v="DETZER, BRILL"/>
    <s v="1-FACILITIES MANAGEMENT (AE-EE-FM)"/>
    <s v="NA-0"/>
    <s v="2027-1"/>
    <s v="2027-3"/>
    <s v="2029-2"/>
    <s v="2029-4"/>
    <s v="2030-1"/>
    <s v="30"/>
    <s v=""/>
    <s v="HIGH"/>
    <s v="Yes"/>
    <s v="Conceptual"/>
    <s v="YES"/>
    <s v="5/12/26"/>
    <s v="1-Facilities Management (AE-EE-FM)"/>
    <m/>
    <m/>
    <m/>
    <m/>
    <x v="1"/>
    <s v="YES"/>
    <s v="NO"/>
    <s v="NO"/>
  </r>
  <r>
    <s v="PF_WF062101_FLEET CENTRAL GARAGE BOILER REPLACEMENT.XLSM"/>
    <s v="5300"/>
    <s v="5300_FLEET MANAGEMENT"/>
    <x v="11"/>
    <n v="1275"/>
    <x v="43"/>
    <s v="1 - Basic Planning &amp; Design"/>
    <s v="1"/>
    <s v="2 - Construction &amp; Implementation"/>
    <s v="2"/>
    <n v="99970"/>
    <n v="99970"/>
    <n v="1"/>
    <n v="0"/>
    <n v="0"/>
    <n v="1"/>
    <n v="99970"/>
    <s v="BOND"/>
    <n v="0"/>
    <n v="1587860"/>
    <n v="1587860"/>
    <n v="0"/>
    <n v="0"/>
    <n v="0"/>
    <n v="1587860"/>
    <n v="0"/>
    <s v="YES"/>
    <s v="YES_BUDGET MODULE ACCT IMPORT tab for SHERPA import is balanced"/>
    <b v="1"/>
    <n v="0"/>
    <s v="YES"/>
    <s v="YES"/>
    <x v="43"/>
    <n v="46122"/>
    <s v="JOHN BLONIEN"/>
    <s v="414-257-6575"/>
    <s v="john.blonien@milwaukeecountywi.gov"/>
    <x v="42"/>
    <s v="NO"/>
    <s v="YES__Three different mechanical vendors have assessed conditions of the boilers and all detemined that the burners require replacement. Burner replacements are not guaranteed to address all failures with the boilers as they are close to end of life. The gas valves have been turned down in an effort to prevent the boilers from shutting down but this reduces heating capacity. The only way to permanently fix the problem is boiler replacement.   Three different mechanical vendors have assessed conditions of the boilers and all detemined that the burners require replacement. Burner replacements are not guaranteed to address all failures with the boilers as they are close to end of life. The gas valves have been turned down in an effort to prevent the boilers from shutting down but this reduces heating capacity. The only way to permanently fix the problem is boiler replacement. "/>
    <s v="02__YES__Annual financial impact includes: This project is expected to reduce annual operating costs by approximately $20,000 per year by reducing the need for constant emergency service calls and temporary repairs to failing boilers. "/>
    <s v="Facility_Rehab or Major Maint"/>
    <s v="YES__AE Charter, Document uploaded as PF_WF062101_ Fleet Central Grage Boiler Replacement Project Charter "/>
    <s v="YES__The project would need to occur during the spring and summer months as there are no alternate heating sources available for the facility. "/>
    <s v="00__Technology Security Risk(s) Addressed: "/>
    <s v="00__Safety-Risk Issue(s) Addressed:  "/>
    <s v="05__Safety-Risk Issue(s) Addressed:  These boilers are the only heating source for approximately 300,000 sq ft of facility space. Should multiple boilers fail, Fleet Management, Highway winter operations and MCSO Patrol functions would effectively be shut down. There are currently no alternative facilities available to support these functions during an unexpected facility closure. Potential boiler failure would not only pose a risk to employee safety but also a risk to infrastructure (frozen pipes, fan coil units, heat exchangers, etc.) Please see attached project charter for additional detail.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951226__Minority Pop Srvd: 388497__Addresses Racial Equity by: Fleet Management does not provide direct services to the public. One of Fleet's core responsibilities is providing a safe work place for Fleet Management , MCSO Patrol , Highway Maintenance and MCDOT Director's Office staff. Replacing boilers is the most cost effective solution to maintain uninterrupted public safety and public infrastructure maintenance services to the public. This project addresses deferred maintenance and will significantly reduce repair and maintenance expenses being incurred on the failing boilers. "/>
    <s v="NO"/>
    <s v="00__NO"/>
    <s v="00__NO"/>
    <s v="05__YES__Category 1 = Immediately Addresses Failing Assets__Deferred Maint issues addressed by project: Two boilers are already in a failed state. It's unclear whether the three remaining boilers will be sufficient to heat the facility in zero-degree temperatures. If one more were to fail, we would be forced to shut the building down in the winter. "/>
    <n v="0"/>
    <n v="53226"/>
    <s v=""/>
    <s v=""/>
    <s v=""/>
    <x v="3"/>
    <n v="0"/>
    <n v="0"/>
    <n v="0"/>
    <s v="Wauwatosa"/>
    <n v="0"/>
    <n v="0"/>
    <n v="0"/>
    <s v="10320 Watertown Plank Road"/>
    <n v="0"/>
    <n v="0"/>
    <n v="0"/>
    <s v="03"/>
    <s v="The proposed boiler replacements would be approximately 10% more fuel efficient than existing boilers. This could potentially reduce CO2 emissions by 10% and natural gas costs by 10%. "/>
    <n v="1"/>
    <s v="03_The proposed boiler replacements would be approximately 10% more fuel efficient than existing boilers. This could potentially reduce CO2 emissions by 10% and natural gas costs by 10%. "/>
    <m/>
    <m/>
    <x v="41"/>
    <s v="Construction of the design."/>
    <s v="KEVIN LENIUS / BRILL / TROY WOHTL"/>
    <s v="1-FACILITIES MANAGEMENT (AE-EE-FM)"/>
    <s v="NA-0"/>
    <s v="2027-1"/>
    <s v="2027-3"/>
    <s v="2028-2"/>
    <s v="2028-4"/>
    <s v="2028-4"/>
    <s v="15"/>
    <s v=""/>
    <s v="HIGH"/>
    <s v="Yes"/>
    <s v="Conceptual"/>
    <s v="YES"/>
    <s v="5/1/26"/>
    <s v="1-Facilities Management (AE-EE-FM)"/>
    <m/>
    <m/>
    <m/>
    <m/>
    <x v="1"/>
    <s v="YES"/>
    <s v="NO"/>
    <s v="NO"/>
  </r>
  <r>
    <s v="PF_WT015601_BUS LIFT REPLACEMENT (2) - FDL SITE - GARAGE.XLSM"/>
    <s v="5605"/>
    <s v="5605_TRANSIT"/>
    <x v="12"/>
    <n v="1250"/>
    <x v="44"/>
    <s v="1 - Basic Planning &amp; Design; 2 - Construction &amp; Implementation"/>
    <s v="1, 2"/>
    <s v="None."/>
    <s v="None."/>
    <n v="1779050"/>
    <n v="622024"/>
    <n v="1"/>
    <n v="0"/>
    <n v="0"/>
    <n v="1"/>
    <n v="622024"/>
    <s v="BOND"/>
    <n v="1157026"/>
    <n v="0"/>
    <n v="0"/>
    <n v="0"/>
    <n v="0"/>
    <n v="0"/>
    <n v="0"/>
    <n v="0"/>
    <s v="YES"/>
    <s v="YES_BUDGET MODULE ACCT IMPORT tab for SHERPA import is balanced"/>
    <b v="1"/>
    <n v="0"/>
    <s v="YES"/>
    <s v="YES"/>
    <x v="44"/>
    <n v="46112"/>
    <s v="BRITTANY BERTSCH"/>
    <s v="414-937-3207"/>
    <s v="bbertsch@mcts.org"/>
    <x v="43"/>
    <s v="NO"/>
    <s v="NO__Please provide an explanation of why alternative options were not researched:  There is currently not a replacement piece of equipment for the bus lifts. This is part of a year to year program to systematically replace all lifts. We are considering a new style lift to replacement the existing wash bay lift that could reduce the cost. "/>
    <s v="02__YES__Annual financial impact includes: Currently there are lifts that are broken (and currently out of service) that would require tens of thousands of dollars in repairs. By replacing we can avoid repairing a piece of equipment that has reached end of life. "/>
    <s v="Facility_Rehab or Major Maint"/>
    <s v="YES__AE Charter; Document uploaded as SD_WT015601"/>
    <s v="NO__"/>
    <s v="00__Technology Security Risk(s) Addressed: "/>
    <s v="00__Safety-Risk Issue(s) Addressed:  "/>
    <s v="05__Safety-Risk Issue(s) Addressed:  All lifts that were installed in the 1980's are nearing 40 years in service. While these lifts are regularly inspected for safety, it is important to replace them before failure to limit any potential safety hazard to staff and to ensure lifts do not have to be put out of service, which would limit capacity to perform vital maintenance repair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lifts are a very important tool in bus maintenance repair and updating these vital pieces of equipment means we can keep providing much needed transit services without negative impacts.  "/>
    <s v="YES"/>
    <s v="03__YES_MCTS has been spreading out lift repairs over the last several years. Facilities are now approximately 40 years old with the existing lifts reaching the end of their useful life. Electric buses are also significantly heavier and current lifts will not safely support the added weight. Lifts need to be replace to ensure safety and productivity levels are maintained at the garages.  Current lift counts are as follows: _x000a_KK - 5 new lifts, 3 in need of replacement_x000a_FDL - 5 new lifts, 6 in need of replacement_x000a_Fleet - 7 new lifts, 20 in need of replacement (plus 3 lifts for regular vehicles)"/>
    <s v="03__YES__See page 280 of the 2026 Adopted Capital Budget."/>
    <s v="03__YES__Category 2 = Addresses Assets anticipated to fail within the next 12 - 24 months__Deferred Maint issues addressed by project: ll original lifts which were installed in the 1980's at MCTS are reaching the end of their useful life. To avoid failure, MCTS has been replacing lifts on an ongoing basis. In 2026 MCTS is seeking to replace an additional 2 lifts at the FDL garage property to ensure safe and efficient operations to keep up with bus maintenance demands. "/>
    <n v="0"/>
    <n v="53210"/>
    <s v=""/>
    <s v=""/>
    <s v=""/>
    <x v="12"/>
    <n v="0"/>
    <n v="0"/>
    <n v="0"/>
    <s v="Milwaukee"/>
    <n v="0"/>
    <n v="0"/>
    <n v="0"/>
    <s v="2932 N 35th Street"/>
    <n v="0"/>
    <n v="0"/>
    <n v="0"/>
    <s v="00"/>
    <s v="No Climate Reduction Impact reported by Requesting Department"/>
    <n v="0"/>
    <s v="00_No Climate Reduction Impact reported by Requesting Department"/>
    <m/>
    <m/>
    <x v="42"/>
    <s v="None"/>
    <s v="BRILL / JANSSEN, P.E."/>
    <s v="1-FACILITIES MANAGEMENT (AE-EE-FM)"/>
    <s v="NA-0"/>
    <s v="2027-1"/>
    <s v="2027-2"/>
    <s v="2027-2"/>
    <s v="2027-4"/>
    <s v="2028-1"/>
    <s v="25"/>
    <s v=""/>
    <s v="LOW"/>
    <s v="Yes"/>
    <n v="0.3"/>
    <s v="NO"/>
    <s v="4/1/26"/>
    <s v="1-Facilities Management (AE-EE-FM)"/>
    <m/>
    <m/>
    <m/>
    <m/>
    <x v="1"/>
    <s v="YES"/>
    <s v="NO"/>
    <s v="NO"/>
  </r>
  <r>
    <s v="PF_WT016802_BUS LIFTS (2) KK SITE - MAINT BUILDING - PHASE 2.XLSM"/>
    <s v="5605"/>
    <s v="5605_TRANSIT"/>
    <x v="12"/>
    <n v="1250"/>
    <x v="45"/>
    <s v="1 - Basic Planning &amp; Design; 2 - Construction &amp; Implementation"/>
    <s v="1, 2"/>
    <s v="None."/>
    <s v="None."/>
    <n v="1779050"/>
    <n v="622024"/>
    <n v="1"/>
    <n v="0"/>
    <n v="0"/>
    <n v="1"/>
    <n v="622024"/>
    <s v="BOND"/>
    <n v="1157026"/>
    <n v="0"/>
    <n v="0"/>
    <n v="0"/>
    <n v="0"/>
    <n v="0"/>
    <n v="0"/>
    <n v="0"/>
    <s v="YES"/>
    <s v="YES_BUDGET MODULE ACCT IMPORT tab for SHERPA import is balanced"/>
    <b v="1"/>
    <n v="0"/>
    <s v="YES"/>
    <s v="YES"/>
    <x v="45"/>
    <n v="46112"/>
    <s v="BRITTANY BERTSCH"/>
    <s v="414-937-3207"/>
    <s v="bbertsch@mcts.org"/>
    <x v="44"/>
    <s v="NO"/>
    <s v="NO__Please provide an explanation of why alternative options were not researched:  There is currently not a replacement piece of equipment for the bus lifts. This is part of a year to year program to systematically replace all lifts. "/>
    <s v="00__NO__Annual financial impact includes: While this project will not change our operating costs, it will ensure full capacity to make repairs and an improvement that will mitigate risk of a failed piece of equipment that could result in injury or damage claims. "/>
    <s v="Facility_Rehab or Major Maint"/>
    <s v="YES__AE Charter, SD_WT016802_BUS LIFTS (2) - KK SITE - MAINT BUILDING Project Charter"/>
    <s v="NO__"/>
    <s v="00__Technology Security Risk(s) Addressed: "/>
    <s v="00__Safety-Risk Issue(s) Addressed:  "/>
    <s v="05__Safety-Risk Issue(s) Addressed:  All lifts that were installed in the 1980's are nearing 40 years in service. While these lifts are regularly inspected for safety, it is important to replace them before failure to limit any potential safety hazard to staff and to ensure lifts do not have to be put out of service, which would limit capacity to perform vital maintenance repair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04__Total Pop Srvd: 453545__Minority Pop Srvd: 231307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lifts are a very important tool in bus maintenance repair and updating these vital pieces of equipment means we can keep providing much needed transit services without negative impacts.  "/>
    <s v="NO"/>
    <s v="03__YES_MCTS has been spreading out lift repairs over the last several years. Facilities are now approximately 40 years old with the existing lifts reaching the end of their useful life. Electric buses are also significantly heavier and current lifts will not safely support the added weight. Lifts need to be replace to ensure safety and productivity levels are maintained at the garages.  Current lift counts are as follows: _x000a_KK - 5 new lifts, 3 in need of replacement_x000a_FDL - 5 new lifts, 5 in need of replacement, plus one wash lift_x000a_Fleet - 7 new lifts, 20 in need of replacement (plus 3 lifts for regular vehicles)"/>
    <s v="03__YES__See page 280 of the 2026 Adopted Capital Budget."/>
    <s v="03__YES__Category 2 = Addresses Assets anticipated to fail within the next 12 - 24 months__Deferred Maint issues addressed by project: All original lifts which were installed in the 1980's at MCTS are reaching the end of their useful life. To avoid failure, MCTS has been replacing lifts on an ongoing basis. In 2026 MCTS is seeking to replace an additional 2 lifts at the KK garage property to ensure safe and efficient operations to keep up with bus maintenance demands. "/>
    <n v="0"/>
    <n v="53204"/>
    <s v=""/>
    <s v=""/>
    <s v=""/>
    <x v="1"/>
    <n v="0"/>
    <n v="0"/>
    <n v="0"/>
    <s v="Milwaukee"/>
    <n v="0"/>
    <n v="0"/>
    <n v="0"/>
    <s v="1710 S. Kinnickinnic Avenue"/>
    <n v="0"/>
    <n v="0"/>
    <n v="0"/>
    <s v="00"/>
    <s v="No Climate Reduction Impact reported by Requesting Department"/>
    <n v="0"/>
    <s v="00_No Climate Reduction Impact reported by Requesting Department"/>
    <m/>
    <m/>
    <x v="43"/>
    <s v="None."/>
    <s v="BRILL, BRASFIELD"/>
    <s v="1-FACILITIES MANAGEMENT (AE-EE-FM)"/>
    <s v="NA-0"/>
    <s v="2027-2"/>
    <s v="2027-3"/>
    <s v="2027-3"/>
    <s v="2028-1"/>
    <s v="2028-2"/>
    <s v="25"/>
    <s v=""/>
    <s v="LOW"/>
    <s v="Yes"/>
    <n v="0.3"/>
    <s v="NO"/>
    <s v="5/23/26"/>
    <s v="1-Facilities Management (AE-EE-FM)"/>
    <m/>
    <m/>
    <m/>
    <m/>
    <x v="1"/>
    <s v="YES"/>
    <s v="NO"/>
    <s v="NO"/>
  </r>
  <r>
    <s v="PF_WT017201_REPLACEMENT OF UNDERGROUND FUEL TANKS FDL.XLSM"/>
    <s v="5605"/>
    <s v="5605_TRANSIT"/>
    <x v="12"/>
    <n v="1250"/>
    <x v="46"/>
    <s v="1 - Basic Planning &amp; Design"/>
    <s v="1"/>
    <s v="2 - Construction &amp; Implementation"/>
    <s v="2"/>
    <n v="401510"/>
    <n v="401510"/>
    <n v="1"/>
    <n v="0"/>
    <n v="0"/>
    <n v="1"/>
    <n v="401510"/>
    <s v="BOND"/>
    <n v="0"/>
    <n v="2996040"/>
    <n v="0"/>
    <n v="2996040"/>
    <n v="0"/>
    <n v="0"/>
    <n v="2996040"/>
    <n v="0"/>
    <s v="YES"/>
    <s v="YES_BUDGET MODULE ACCT IMPORT tab for SHERPA import is balanced"/>
    <b v="1"/>
    <n v="0"/>
    <s v="YES"/>
    <s v="YES"/>
    <x v="46"/>
    <n v="46112"/>
    <s v="BRITTANY BERTSCH"/>
    <s v="414-937-3207"/>
    <s v="bbertsch@mcts.org"/>
    <x v="45"/>
    <s v="NO"/>
    <s v="NO__Please provide an explanation of why alternative options were not researched:  Having offsite fuel storage is not feasible given the high amount of usage. Alternative fuel sources have been studied, but it will be a signifigant amount of time before MCTS could fully convernt to electric or otherwise. In the meantime we depend on having onsite tanks to fuel the buses."/>
    <s v="00__NO__Annual financial impact includes: "/>
    <s v="Facility_Rehab or Major Maint"/>
    <s v="YES__SD_WT017201_REPLACEMENT OF UNDERGROUND FUEL TANKS FDL Project Charter"/>
    <s v="YES__Because this project involves digging and concete, it would be advisable to avoid construction in winter months. "/>
    <s v="00__Technology Security Risk(s) Addressed: "/>
    <s v="00__Safety-Risk Issue(s) Addressed:  "/>
    <s v="05__Safety-Risk Issue(s) Addressed:  If the tanks were to fail or cause a leak it could lead to serious contamination with hazardous fuel, causing issues for staff and nearby residents and businesse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fuel tanks are where the diesel for the majority of the vehicles at this location is stored. Any failure of this component and MCTS would struggle to maintain service levels because fuel would be unavalible. A failure of the tanks would also result in potential contamination which could stretch beyond the property. "/>
    <s v="NO"/>
    <s v="00__NO"/>
    <s v="03__YES__See page 265 of the most recent Adpoted Capital Budget (2026)"/>
    <s v="03__YES__Category 2 = Addresses Assets anticipated to fail within the next 12 - 24 months__Deferred Maint issues addressed by project: Underground fuel tanks are passed the end of useful life and will potentially have issues passing regular inspections. Current tanks are single walled fiberglass - double walled is now required. It is highly recommended to replace the tanks, which are the original tanks from when the facility was built in the 1980's."/>
    <n v="0"/>
    <n v="53210"/>
    <s v=""/>
    <s v=""/>
    <s v=""/>
    <x v="12"/>
    <n v="0"/>
    <n v="0"/>
    <n v="0"/>
    <s v="Milwaukee"/>
    <n v="0"/>
    <n v="0"/>
    <n v="0"/>
    <s v="2932 N 35th Street"/>
    <n v="0"/>
    <n v="0"/>
    <n v="0"/>
    <s v="00"/>
    <s v="No Climate Reduction Impact reported by Requesting Department"/>
    <n v="0"/>
    <s v="00_No Climate Reduction Impact reported by Requesting Department"/>
    <m/>
    <m/>
    <x v="44"/>
    <s v="The scope of work includes construction to implement the design."/>
    <s v="JACK SUDAR, BRILL"/>
    <s v="1-FACILITIES MANAGEMENT (AE-EE-FM)"/>
    <s v="NA-0"/>
    <s v="2027-3"/>
    <s v="2027-1"/>
    <s v="2029-1"/>
    <s v="2029-4"/>
    <s v="2030-1"/>
    <s v="25"/>
    <s v=""/>
    <s v="HIGH"/>
    <s v="Yes"/>
    <s v="Conceptual"/>
    <s v="YES"/>
    <s v="4/28/26"/>
    <s v="1-Facilities Management (AE-EE-FM)"/>
    <m/>
    <m/>
    <m/>
    <m/>
    <x v="1"/>
    <s v="YES"/>
    <s v="NO"/>
    <s v="NO"/>
  </r>
  <r>
    <s v="PF_WT017701_BUS LIFT REPLACEMENT (2) – FLEET MAINT SITE – MAIN GARAGE.XLSM"/>
    <s v="5605"/>
    <s v="5605_TRANSIT"/>
    <x v="12"/>
    <n v="1250"/>
    <x v="47"/>
    <s v="1 - Basic Planning &amp; Design; 2 - Construction &amp; Implementation"/>
    <s v="1, 2"/>
    <s v="None."/>
    <s v="None."/>
    <n v="1779700"/>
    <n v="598237"/>
    <n v="1"/>
    <n v="0"/>
    <n v="0"/>
    <n v="1"/>
    <n v="598237"/>
    <s v="BOND"/>
    <n v="1181463"/>
    <n v="0"/>
    <n v="0"/>
    <n v="0"/>
    <n v="0"/>
    <n v="0"/>
    <n v="0"/>
    <n v="0"/>
    <s v="YES"/>
    <s v="YES_BUDGET MODULE ACCT IMPORT tab for SHERPA import is balanced"/>
    <b v="1"/>
    <n v="0"/>
    <s v="YES"/>
    <s v="YES"/>
    <x v="47"/>
    <n v="46112"/>
    <s v="BRITTANY BERTSCH"/>
    <s v="414-937-3207"/>
    <s v="bbertsch@mcts.org"/>
    <x v="46"/>
    <s v="NO"/>
    <s v="NO__Please provide an explanation of why alternative options were not researched:  There is currently not a replacement piece of equipment for the bus lifts. This is part of a year to year program to systematically replace all lifts. We would like to consider utilizing a different lift model for the wash lift that could potentially save costs. "/>
    <s v="00__NO__Annual financial impact includes: While this project will not change our operating costs, it will ensure full capacity to make repairs and an improvement that will mitigate risk of a failed piece of equipment that could result in injury or damage claims. "/>
    <s v="Facility_Rehab or Major Maint"/>
    <s v="NO"/>
    <s v="NO__"/>
    <s v="00__Technology Security Risk(s) Addressed: "/>
    <s v="00__Safety-Risk Issue(s) Addressed:  "/>
    <s v="05__Safety-Risk Issue(s) Addressed:  All lifts that were installed in the 1980's are nearing 40 years in service. While these lifts are regularly inspected for safety, it is important to replace them before failure to limit any potential safety hazard to staff and to ensure lifts do not have to be put out of service, which would limit capacity to perform vital maintenance repair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05__Total Pop Srvd: 938841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lifts are a very important tool in bus maintenance repair and updating these vital pieces of equipment means we can keep providing much needed transit services without negative impacts.  "/>
    <s v="NO"/>
    <s v="03__YES_MCTS has been spreading out lift repairs over the last several years. Facilities are now approximately 40 years old with the existing lifts reaching the end of their useful life. Electric buses are also significantly heavier and current lifts will not safely support the added weight. Lifts need to be replace to ensure safety and productivity levels are maintained at the garages.  Current lift counts are as follows: _x000a_KK - 6 new lifts, 3 in need of replacement_x000a_FDL - 5 new lifts, 5 in need of replacement_x000a_Fleet - 7 new lifts, 18 in need of replacement (plus 3 lifts for regular vehicles)"/>
    <s v="03__YES__Yes, see page 280 of 2026 approved Capital budget. "/>
    <s v="05__YES__Category 1 = Immediately Addresses Failing Assets__Deferred Maint issues addressed by project: All original lifts which were installed in the 1980's at MCTS are reaching the end of their useful life. To avoid failure, MCTS has been replacing lifts on an ongoing basis. In 2026 MCTS is seeking to replace an additional 2 lifts at the Fleet garage property to ensure safe and efficient operations to keep up with bus maintenance demands. One of those lifts is currently out of order and the other cannot be used to lift Battery Electric Buses (BEBs), which means MCTS is unable to make certain types of body repairs to BEB's because all the lifts in the body shop are still orginal 1980's lifts. "/>
    <n v="0"/>
    <n v="53205"/>
    <s v=""/>
    <s v=""/>
    <s v=""/>
    <x v="12"/>
    <n v="0"/>
    <n v="0"/>
    <n v="0"/>
    <s v="Milwaukee"/>
    <n v="0"/>
    <n v="0"/>
    <n v="0"/>
    <s v="1525 W Vine Street"/>
    <n v="0"/>
    <n v="0"/>
    <n v="0"/>
    <s v="00"/>
    <s v="No Climate Reduction Impact reported by Requesting Department"/>
    <n v="0"/>
    <s v="00_No Climate Reduction Impact reported by Requesting Department"/>
    <m/>
    <m/>
    <x v="45"/>
    <s v="None"/>
    <s v="BRASFIELD, BRILL"/>
    <s v="1-FACILITIES MANAGEMENT (AE-EE-FM)"/>
    <s v="NA-0"/>
    <s v="2027-2"/>
    <s v="2027-3"/>
    <s v="2027-3"/>
    <s v="2028-1"/>
    <s v="2028-2"/>
    <s v="25"/>
    <s v=""/>
    <s v="MEDIUM"/>
    <s v="Yes"/>
    <n v="0.3"/>
    <s v="NO"/>
    <s v="5/30/26"/>
    <s v="1-Facilities Management (AE-EE-FM)"/>
    <m/>
    <m/>
    <m/>
    <m/>
    <x v="1"/>
    <s v="YES"/>
    <s v="NO"/>
    <s v="NO"/>
  </r>
  <r>
    <s v="PF_WT011401_LIGHTING IMPROVEMENTS (FDL GARAGE).XLSM"/>
    <s v="5605"/>
    <s v="5605_TRANSIT"/>
    <x v="12"/>
    <n v="1250"/>
    <x v="48"/>
    <s v="1 - Basic Planning &amp; Design; 2 - Construction &amp; Implementation"/>
    <s v="1, 2"/>
    <s v="None."/>
    <s v="None."/>
    <n v="1643750"/>
    <n v="0"/>
    <n v="0"/>
    <n v="1643750"/>
    <n v="2"/>
    <n v="2"/>
    <n v="1643750"/>
    <s v="CASH"/>
    <n v="0"/>
    <n v="0"/>
    <n v="0"/>
    <n v="0"/>
    <n v="0"/>
    <n v="0"/>
    <n v="0"/>
    <n v="0"/>
    <s v="YES"/>
    <s v="YES_BUDGET MODULE ACCT IMPORT tab for SHERPA import is balanced"/>
    <b v="1"/>
    <n v="0"/>
    <s v="YES"/>
    <s v="YES"/>
    <x v="48"/>
    <n v="46112"/>
    <s v="BRITTANY BERTSCH"/>
    <s v="414-937-3207"/>
    <s v="bbertsch@mcts.org"/>
    <x v="47"/>
    <s v="NO"/>
    <s v="YES__Please provide a brief listing of options/alternatives researched and why the option your are requesting for this Cost Est is the best alternative:  This project design was an exercise in looking at options and creating the right design to fit the need, reduce costs and to improve the workspace for employees. "/>
    <s v="02__YES__Annual financial impact includes: This project could save tens of thousands of dollars per year. It is estimated that the ROI would be just over 6 years and would save MCTS roughly $60k in annual operations and maintenance costs. See SD_WT011401_FDL Buildings ROI Report"/>
    <s v="Facility_Rehab or Major Maint"/>
    <s v="YES__AE Charter, updloaded as SD_WT011401_Lighting Improvements (FDL Garage) Charter"/>
    <s v="NO__"/>
    <s v="00__Technology Security Risk(s) Addressed: "/>
    <s v="00__Safety-Risk Issue(s) Addressed:  "/>
    <s v="05__Safety-Risk Issue(s) Addressed:  This property has seen repeated unwelcome visitors. By improving lighting the property will be more secure. By providing brighter lights, saftey/trip hazards will also be reduced. "/>
    <s v="YES__Adopted Board File: __Agreement(s) Uploaded: __Partners and nature of Agreement(s): This project could include rebates from the Focus On Energy program to help cover the cost of the new light fixtures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buildings and facilities are safely maintained, safe, efficient and ready for occupancy means that administrative and front line staff can efficiently and effectively do their jobs to support everything it takes to keep the buses out on the road. _x000a__x000a_By reducing the current cost of utilities to use the existing lighting, more funds can be directed to actual service, rather than indirect operating expenses, further supporting the community. "/>
    <s v="YES"/>
    <s v="00__NO"/>
    <s v="03__YES__See page 214 in 2026 Approved Capital Budget"/>
    <s v="03__YES__Category 2 = Addresses Assets anticipated to fail within the next 12 - 24 months__Deferred Maint issues addressed by project: Majority of light fixtures are still orginal. This project would replace those fixture to ensure lighting is safe and efficient. "/>
    <n v="0"/>
    <n v="53210"/>
    <s v=""/>
    <s v=""/>
    <s v=""/>
    <x v="12"/>
    <n v="0"/>
    <n v="0"/>
    <n v="0"/>
    <s v="Milwaukee"/>
    <n v="0"/>
    <n v="0"/>
    <n v="0"/>
    <s v="2932 N 35th Street"/>
    <n v="0"/>
    <n v="0"/>
    <n v="0"/>
    <s v="02"/>
    <s v="LED lights and updated fixtures will consume less energy and will therefore produce less emissions. "/>
    <n v="1"/>
    <s v="02_LED lights and updated fixtures will consume less energy and will therefore produce less emissions. "/>
    <m/>
    <m/>
    <x v="46"/>
    <s v="None"/>
    <s v="BRILL, CONCORD"/>
    <s v="1-FACILITIES MANAGEMENT (AE-EE-FM)"/>
    <s v="NA-0"/>
    <s v="2024-3"/>
    <s v="2025-1"/>
    <s v="2027-1"/>
    <s v="2027-2"/>
    <s v="2027-3"/>
    <s v="20"/>
    <s v=""/>
    <s v="LOW"/>
    <s v="Yes"/>
    <n v="1"/>
    <s v="NO"/>
    <s v="5/16/26"/>
    <s v="1-Facilities Management (AE-EE-FM)"/>
    <m/>
    <m/>
    <m/>
    <m/>
    <x v="1"/>
    <s v="YES"/>
    <s v="NO"/>
    <s v="NO"/>
  </r>
  <r>
    <s v="PF_WT008001_MCTS FLEET MAINTENANCE LIGHTING UPGRADES.XLSM"/>
    <s v="5605"/>
    <s v="5605_TRANSIT"/>
    <x v="12"/>
    <n v="1250"/>
    <x v="49"/>
    <s v="1 - Basic Planning &amp; Design; 2 - Construction &amp; Implementation"/>
    <s v="1, 2"/>
    <s v="None."/>
    <s v="None."/>
    <n v="1456180"/>
    <n v="0"/>
    <n v="0"/>
    <n v="1456180"/>
    <n v="2"/>
    <n v="2"/>
    <n v="1456180"/>
    <s v="CASH"/>
    <n v="0"/>
    <n v="0"/>
    <n v="0"/>
    <n v="0"/>
    <n v="0"/>
    <n v="0"/>
    <n v="0"/>
    <n v="0"/>
    <s v="YES"/>
    <s v="YES_BUDGET MODULE ACCT IMPORT tab for SHERPA import is balanced"/>
    <b v="1"/>
    <n v="0"/>
    <s v="YES"/>
    <s v="YES"/>
    <x v="49"/>
    <n v="46112"/>
    <s v="BRITTANY BERTSCH"/>
    <s v="414-937-3207"/>
    <s v="bbertsch@mcts.org"/>
    <x v="48"/>
    <s v="NO"/>
    <s v="YES__Please provide a brief listing of options/alternatives researched and why the option your are requesting for this Cost Est is the best alternative:  This project design was an exercise in looking at options and creating the right design to fit the need, reduce costs and to improve the workspace for employees. "/>
    <s v="02__YES__Annual financial impact includes: This project would save tens of thousands of dollars per year in annual operating and maintenance costs. The ROI is less than 5 years and the annual energy and maintenance savings total over $100k. See SD_WT008001_Maintenance Building ROI Report"/>
    <s v="Facility_Rehab or Major Maint"/>
    <s v="NO"/>
    <s v="NO__"/>
    <s v="00__Technology Security Risk(s) Addressed: "/>
    <s v="00__Safety-Risk Issue(s) Addressed:  "/>
    <s v="05__Safety-Risk Issue(s) Addressed:   By improving lighting the property will be more secure. By providing brighter lights, saftey/trip hazards will also be reduced. "/>
    <s v="YES__Adopted Board File: __Agreement(s) Uploaded: __Partners and nature of Agreement(s): This project could include rebates from the Focus On Energy program to help cover the cost of the new light fixtures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05__Total Pop Srvd: 938841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buildings and facilities are safely maintained, safe, efficient and ready for occupancy means that administrative and front line staff can efficiently and effectively do their jobs to support everything it takes to keep the buses out on the road. _x000a__x000a_By reducing the current cost of utilities to use the existing lighting, more funds can be directed to actual service, rather than indirect operating expenses, further supporting the community. "/>
    <s v="YES"/>
    <s v="00__NO"/>
    <s v="03__YES__See page 214 of the 2026 Apdopted Capital Budget"/>
    <s v="00__NO____Deferred Maint issues addressed by project: "/>
    <n v="0"/>
    <n v="53205"/>
    <s v=""/>
    <s v=""/>
    <s v=""/>
    <x v="12"/>
    <n v="0"/>
    <n v="0"/>
    <n v="0"/>
    <s v="Milwaukee"/>
    <n v="0"/>
    <n v="0"/>
    <n v="0"/>
    <s v="1525 W Vine Street"/>
    <n v="0"/>
    <n v="0"/>
    <n v="0"/>
    <s v="02"/>
    <s v="LED lights and updated fixtures will consume less energy and will therefore produce less emissions. "/>
    <n v="1"/>
    <s v="02_LED lights and updated fixtures will consume less energy and will therefore produce less emissions. "/>
    <m/>
    <m/>
    <x v="47"/>
    <s v="None"/>
    <s v="CONCORD, BRILL"/>
    <s v="1-FACILITIES MANAGEMENT (AE-EE-FM)"/>
    <s v="NA-0"/>
    <s v="2025-1"/>
    <s v="2025-2"/>
    <s v="2027-1"/>
    <s v="2027-4"/>
    <s v="2028-1"/>
    <s v="20"/>
    <s v=""/>
    <s v="LOW"/>
    <s v="Yes"/>
    <n v="0.9"/>
    <s v="NO"/>
    <s v="5/30/25"/>
    <s v="1-Facilities Management (AE-EE-FM)"/>
    <m/>
    <m/>
    <m/>
    <m/>
    <x v="1"/>
    <s v="YES"/>
    <s v="NO"/>
    <s v="NO"/>
  </r>
  <r>
    <s v="PF_WT005901_MCTS ADMINISTRATION BUILDING LIGHTING.XLSM"/>
    <s v="5605"/>
    <s v="5605_TRANSIT"/>
    <x v="12"/>
    <n v="1250"/>
    <x v="50"/>
    <s v="2 - Construction &amp; Implementation"/>
    <s v="2"/>
    <s v="None."/>
    <s v="None."/>
    <n v="518750"/>
    <n v="0"/>
    <n v="0"/>
    <n v="518750"/>
    <n v="2"/>
    <n v="2"/>
    <n v="518750"/>
    <s v="CASH"/>
    <n v="0"/>
    <n v="0"/>
    <n v="0"/>
    <n v="0"/>
    <n v="0"/>
    <n v="0"/>
    <n v="0"/>
    <n v="0"/>
    <s v="YES"/>
    <s v="YES_BUDGET MODULE ACCT IMPORT tab for SHERPA import is balanced"/>
    <b v="1"/>
    <n v="0"/>
    <s v="YES"/>
    <s v="YES"/>
    <x v="50"/>
    <n v="46112"/>
    <s v="BRITTANY BERTSCH"/>
    <s v="414-937-3207"/>
    <s v="bbertsch@mcts.org"/>
    <x v="49"/>
    <s v="NO"/>
    <s v="YES__Please provide a brief listing of options/alternatives researched and why the option your are requesting for this Cost Est is the best alternative:  This project design was an exercise in looking at options and creating the right design to fit the need, reduce costs and to improve the workspace for employees. "/>
    <s v="02__YES__Annual financial impact includes: It is projected that this system would have an ROI in 9.6 years, saving MCTS thousands of dollars per year in operating and maintenance costs. See SD_WT005901_Admin Building ROI Report"/>
    <s v="Facility_Rehab or Major Maint"/>
    <s v="YES__AE Charter, uploaded as: SD_WT005901_MCTS Administration Building Lighting Charter"/>
    <s v="NO__"/>
    <s v="00__Technology Security Risk(s) Addressed: "/>
    <s v="00__Safety-Risk Issue(s) Addressed:  "/>
    <s v="05__Safety-Risk Issue(s) Addressed:   By improving lighting the property will be more secure. By providing brighter lights, saftey/trip hazards will also be reduced. "/>
    <s v="YES__Adopted Board File: __Agreement(s) Uploaded: __Partners and nature of Agreement(s): This project could include rebates from the Focus On Energy program to help cover the cost of the new light fixtures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05__Total Pop Srvd: 938842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buildings and facilities are safely maintained, safe, efficient and ready for occupancy means that administrative staff can efficiently and effectively do their jobs to support everything it takes to keep the buses out on the road. _x000a__x000a_By reducing the current cost of utilities to use the existing lighting, more funds can be directed to actual service, rather than indirect operating expenses, further supporting the community. "/>
    <s v="YES"/>
    <s v="00__NO"/>
    <s v="03__YES__See page 214 in 2026 Approved Capital Budget"/>
    <s v="03__YES__Category 2 = Addresses Assets anticipated to fail within the next 12 - 24 months__Deferred Maint issues addressed by project: Majority of light fixtures are still orginal. This project would replace those fixture to ensure lighting is safe and efficient. "/>
    <n v="0"/>
    <n v="53205"/>
    <s v=""/>
    <s v=""/>
    <s v=""/>
    <x v="12"/>
    <n v="0"/>
    <n v="0"/>
    <n v="0"/>
    <s v="Milwaukee"/>
    <n v="0"/>
    <n v="0"/>
    <n v="0"/>
    <s v="1942 N 17th Street"/>
    <n v="0"/>
    <n v="0"/>
    <n v="0"/>
    <s v="02"/>
    <s v="LED lights and updated fixtures will consume less energy and will therefore produce less emissions. "/>
    <n v="1"/>
    <s v="02_LED lights and updated fixtures will consume less energy and will therefore produce less emissions. "/>
    <m/>
    <m/>
    <x v="48"/>
    <s v="None"/>
    <s v="BRILL, CONCORD"/>
    <s v="1-FACILITIES MANAGEMENT (AE-EE-FM)"/>
    <s v="NA-0"/>
    <s v="2025-3"/>
    <s v="2025-4"/>
    <s v="2027-2"/>
    <s v="2027-3"/>
    <s v="2027-4"/>
    <s v="20"/>
    <s v=""/>
    <s v="LOW"/>
    <s v="Yes"/>
    <n v="1"/>
    <s v="NO"/>
    <s v="5/13/26"/>
    <s v="1-Facilities Management (AE-EE-FM)"/>
    <m/>
    <m/>
    <m/>
    <m/>
    <x v="1"/>
    <s v="YES"/>
    <s v="NO"/>
    <s v="NO"/>
  </r>
  <r>
    <s v="PF_WT016901_ROOF REPLACEMENT - FDL SITE - MAINT BUILDING.XLSM"/>
    <s v="5605"/>
    <s v="5605_TRANSIT"/>
    <x v="12"/>
    <n v="1250"/>
    <x v="51"/>
    <s v="1 - Basic Planning &amp; Design"/>
    <s v="1"/>
    <s v="2 - Construction &amp; Implementation"/>
    <s v="2"/>
    <n v="123210"/>
    <n v="123210"/>
    <n v="1"/>
    <n v="0"/>
    <n v="0"/>
    <n v="1"/>
    <n v="123210"/>
    <s v="BOND"/>
    <n v="0"/>
    <n v="1200000"/>
    <n v="0"/>
    <n v="1200000"/>
    <n v="0"/>
    <n v="0"/>
    <n v="1200000"/>
    <n v="0"/>
    <s v="YES"/>
    <s v="YES_BUDGET MODULE ACCT IMPORT tab for SHERPA import is balanced"/>
    <b v="1"/>
    <n v="0"/>
    <s v="YES"/>
    <s v="YES"/>
    <x v="51"/>
    <n v="46112"/>
    <s v="BRITTANY BERTSCH"/>
    <s v="414-937-3207"/>
    <s v="bbertsch@mcts.org"/>
    <x v="50"/>
    <s v="NO"/>
    <s v="NO__Please provide an explanation of why alternative options were not researched:  There is no other option for a roof at this time and continued repairs are no longer feasible. "/>
    <s v="02__YES__Annual financial impact includes: Repairs will no longer be needed at the facility. "/>
    <s v="Facility_Rehab or Major Maint"/>
    <s v="YES__SD_WT016901_ROOF REPLACEMENT - FDL SITE - MAINT BUILDING Project Charter"/>
    <s v="YES__Yes, it would likely need to be completed during the warmer months due to the nature of the project. "/>
    <s v="00__Technology Security Risk(s) Addressed: "/>
    <s v="00__Safety-Risk Issue(s) Addressed:  "/>
    <s v="05__Safety-Risk Issue(s) Addressed:  With continued water damage, the roof is deteriorating which could cause collapse or allow water to enter the building and negatively impact electrical and other equipment.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05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Ensuring our facilities are safe and fully operational by limiting leaks or other damage caused by the damaged roods means that we can be ready for service to meet the demands of the community. "/>
    <s v="NO"/>
    <s v="00__NO"/>
    <s v="03__YES__Yes, see page 295 of the Current Adopted Capital Budget (2026)"/>
    <s v="03__YES__Category 2 = Addresses Assets anticipated to fail within the next 12 - 24 months__Deferred Maint issues addressed by project: The roof is believed to be the original roof from the 1980's. Roofs only have a life of so long and this one is past that date. Other roofing projects have been higher priority at that facility and now is the time to address this building before failure. "/>
    <n v="0"/>
    <n v="53205"/>
    <s v=""/>
    <s v=""/>
    <s v=""/>
    <x v="12"/>
    <n v="0"/>
    <n v="0"/>
    <n v="0"/>
    <s v="Milwaukee"/>
    <n v="0"/>
    <n v="0"/>
    <n v="0"/>
    <s v="2932 N 35 Street"/>
    <n v="0"/>
    <n v="0"/>
    <n v="0"/>
    <s v="03"/>
    <s v="Newer roofing materials are better at retaining temperature control, which can help lower HVAC energy costs and consumption. "/>
    <n v="1"/>
    <s v="03_Newer roofing materials are better at retaining temperature control, which can help lower HVAC energy costs and consumption. "/>
    <m/>
    <m/>
    <x v="49"/>
    <s v="e scope of work includes construction of 100% design."/>
    <s v="WALSH"/>
    <s v="1-FACILITIES MANAGEMENT (AE-EE-FM)"/>
    <s v="NA-0"/>
    <s v="2027-2"/>
    <s v="2027-2"/>
    <s v="2029-2"/>
    <s v="2029-3"/>
    <s v="2030-1"/>
    <s v="30"/>
    <s v=""/>
    <s v="HIGH"/>
    <s v="Yes"/>
    <s v="Conceptual"/>
    <s v="YES"/>
    <s v="5/30/26"/>
    <s v="1-Facilities Management (AE-EE-FM)"/>
    <m/>
    <m/>
    <m/>
    <m/>
    <x v="1"/>
    <s v="YES"/>
    <s v="NO"/>
    <s v="NO"/>
  </r>
  <r>
    <s v="PF_WT017001_ROOF REPLACEMENT - KK SITE - MAINT AND OPERATIONS BUILDINGS.XLSM"/>
    <s v="5605"/>
    <s v="5605_TRANSIT"/>
    <x v="12"/>
    <n v="1250"/>
    <x v="52"/>
    <s v="1 - Basic Planning &amp; Design"/>
    <s v="1"/>
    <s v="2 - Construction &amp; Implementation"/>
    <s v="2"/>
    <n v="208500"/>
    <n v="208500"/>
    <n v="1"/>
    <n v="0"/>
    <n v="0"/>
    <n v="1"/>
    <n v="208500"/>
    <s v="BOND"/>
    <n v="0"/>
    <n v="3600000"/>
    <n v="0"/>
    <n v="3600000"/>
    <n v="0"/>
    <n v="0"/>
    <n v="3600000"/>
    <n v="0"/>
    <s v="YES"/>
    <s v="YES_BUDGET MODULE ACCT IMPORT tab for SHERPA import is balanced"/>
    <b v="1"/>
    <n v="0"/>
    <s v="YES"/>
    <s v="YES"/>
    <x v="52"/>
    <n v="46112"/>
    <s v="BRITTANY BERTSCH"/>
    <s v="414-937-3207"/>
    <s v="bbertsch@mcts.org"/>
    <x v="51"/>
    <s v="NO"/>
    <s v="NO__Please provide an explanation of why alternative options were not researched:  There is no other option for a roof at this time and continued repairs are no longer feasible. "/>
    <s v="00____Annual financial impact includes: "/>
    <s v="Facility_Rehab or Major Maint"/>
    <s v="YES__SD_WT017001_KK Station and Garage Roof Replacement Project Charter"/>
    <s v="YES__It is recommended that these projects avoid the winter months, especially as these are occupied sites. "/>
    <s v="00__Technology Security Risk(s) Addressed: "/>
    <s v="00__Safety-Risk Issue(s) Addressed:  "/>
    <s v="05__Safety-Risk Issue(s) Addressed:  With continued water damage, the roofs are deteriorating which could cause collapse or allow water to enter the building and negatively impact electrical and other equipment.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04__Total Pop Srvd: 453545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Ensuring our facilities are safe and fully operational by limiting leaks or other damage caused by the damaged roods means that we can be ready for service to meet the demands of the community. "/>
    <s v="NO"/>
    <s v="00__NO"/>
    <s v="03__YES__Yes, see page 294 of the Current Adopted Capital Budget (2026)"/>
    <s v="05__YES__Category 1 = Immediately Addresses Failing Assets__Deferred Maint issues addressed by project: We will no longer need to repair the roofs. In one year alone, we repaired the station roof 8 times. "/>
    <n v="0"/>
    <n v="53204"/>
    <s v=""/>
    <s v=""/>
    <s v=""/>
    <x v="1"/>
    <n v="0"/>
    <n v="0"/>
    <n v="0"/>
    <s v="Milwaukee"/>
    <n v="0"/>
    <n v="0"/>
    <n v="0"/>
    <s v="1710 S. Kinnickinnic Avenue"/>
    <n v="0"/>
    <n v="0"/>
    <n v="0"/>
    <s v="03"/>
    <s v="Better roofing materials can better regulate heat and temperature, saving on our energy costs and reducing emissions from HVAC systems. "/>
    <n v="1"/>
    <s v="03_Better roofing materials can better regulate heat and temperature, saving on our energy costs and reducing emissions from HVAC systems. "/>
    <m/>
    <m/>
    <x v="50"/>
    <s v="The scope of work includes construction of the completed design."/>
    <s v="WALSH"/>
    <s v="1-FACILITIES MANAGEMENT (AE-EE-FM)"/>
    <s v="NA-0"/>
    <s v="2027-2"/>
    <s v="2027-4"/>
    <s v="2029-2"/>
    <s v="2029-3"/>
    <s v="2030-1"/>
    <s v="30"/>
    <s v=""/>
    <s v="MEDIUM"/>
    <s v="Yes"/>
    <s v="Conceptual"/>
    <s v="YES"/>
    <s v="5/30/26"/>
    <s v="1-Facilities Management (AE-EE-FM)"/>
    <m/>
    <m/>
    <m/>
    <m/>
    <x v="1"/>
    <s v="YES"/>
    <s v="NO"/>
    <s v="NO"/>
  </r>
  <r>
    <s v="PF_WT016701_CONCRETE YARD AND PARKING LOT REPLACEMENT - HILLSIDE SITE - FLEET MAINT BLDG.XLSM"/>
    <s v="5605"/>
    <s v="5605_TRANSIT"/>
    <x v="12"/>
    <n v="1250"/>
    <x v="53"/>
    <s v="1 - Basic Planning &amp; Design"/>
    <s v="1"/>
    <s v="2 - Construction &amp; Implementation"/>
    <s v="2"/>
    <n v="473240"/>
    <n v="473240"/>
    <n v="1"/>
    <n v="0"/>
    <n v="0"/>
    <n v="1"/>
    <n v="473240"/>
    <s v="BOND"/>
    <n v="0"/>
    <n v="7500000"/>
    <n v="0"/>
    <n v="7500000"/>
    <n v="0"/>
    <n v="0"/>
    <n v="7500000"/>
    <n v="0"/>
    <s v="YES"/>
    <s v="YES_BUDGET MODULE ACCT IMPORT tab for SHERPA import is balanced"/>
    <b v="1"/>
    <n v="0"/>
    <s v="YES"/>
    <s v="YES"/>
    <x v="53"/>
    <n v="46112"/>
    <s v="BRITTANY BERTSCH"/>
    <s v="414-937-3207"/>
    <s v="bbertsch@mcts.org"/>
    <x v="52"/>
    <s v="NO"/>
    <s v="NO__Please provide an explanation of why alternative options were not researched:  An alternative option does not exist. Making repairs no longer is suitable for the amount of damage. Full replacement is needed. "/>
    <s v="02__YES__Annual financial impact includes: With a new lot, there will no longer need to be repairs made. Patching and filling have been needed over the years and within the last 5 years there was a significant repair to fill sinkhole cause by water issues - that repair was approximately $40,000. "/>
    <s v="Facility_Rehab or Major Maint"/>
    <s v="YES__AE Charter, SD_WT016701_Concrete Yard and Parking Lot Replacement - Hillside Site - Fleet Maint Bldg Project Charter"/>
    <s v="YES__Because this is concrete and asphalt work, the work must be done outside winter months and when asphalt plants are available."/>
    <s v="00__Technology Security Risk(s) Addressed: "/>
    <s v="00__Safety-Risk Issue(s) Addressed:  "/>
    <s v="05__Safety-Risk Issue(s) Addressed:  This property is where all heavy maintenance and repairs of MCTS buses are done. Without suitable concrete to drive on, it is not safe to drive the 13 ton vehicles around the property. Cracks and other issues can result in damage to the vehicles and present a tripping and safety hazard to the staff that use the facility and parking lots. Due to the increasing number of break ins in the area as well as findings from a recent threat and vulnerability assessment, it is also recommended that at this time the fencing around the property be replaced as part of this project to improve the overall safety of the facility and to minimize threats to the assets and staff that are housed in that property."/>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05__Total Pop Srvd: 938841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Fleet Maintenance facility is a critical facility that provides all major repairs to buses. Without safe access and a safe way to maneuver through the property, this could limit efficiency which could impact critical transit service. By installing new fencing, we can ensure that the property is secured and that assets are available for use when needed so that we are ready to serve the community. "/>
    <s v="NO"/>
    <s v="00__NO"/>
    <s v="03__YES__Please page 294 of the 2026 Capital Budget."/>
    <s v="03__YES__Category 2 = Addresses Assets anticipated to fail within the next 12 - 24 months__Deferred Maint issues addressed by project: This is the original concrete that was poured when the property was built. It takes heavy abuse from the large vehicles that drive on it everyday. Just like roads, these lots are not meant to last forever and after continued deterioration, the lot is no longer safe and local ATU 998, the Union that represents the majority of employees who work at this facility, has raised concerns about the tripping conditions on the property. "/>
    <n v="0"/>
    <n v="53205"/>
    <s v=""/>
    <s v=""/>
    <s v=""/>
    <x v="12"/>
    <n v="0"/>
    <n v="0"/>
    <n v="0"/>
    <s v="Milwaukee"/>
    <n v="0"/>
    <n v="0"/>
    <n v="0"/>
    <s v="1525 W Vine Street"/>
    <n v="0"/>
    <n v="0"/>
    <n v="0"/>
    <s v="00"/>
    <s v="No Climate Reduction Impact reported by Requesting Department"/>
    <n v="0"/>
    <s v="00_No Climate Reduction Impact reported by Requesting Department"/>
    <m/>
    <m/>
    <x v="51"/>
    <s v="The scope of work includes the construction phase for replacement of the concrete pavement for the entire transit garage site.  "/>
    <s v="JANSSEN, P.E./ BRILL"/>
    <s v="1-FACILITIES MANAGEMENT (AE-EE-FM)"/>
    <s v="NA-0"/>
    <s v="2027-2"/>
    <s v="2028-1"/>
    <s v="2029-1"/>
    <s v="2029-4"/>
    <s v="2030-1"/>
    <s v="20"/>
    <s v=""/>
    <s v="HIGH"/>
    <s v="Yes"/>
    <s v="Conceptual"/>
    <s v="YES"/>
    <s v="5/22/26"/>
    <s v="1-Facilities Management (AE-EE-FM)"/>
    <m/>
    <m/>
    <m/>
    <m/>
    <x v="1"/>
    <s v="YES"/>
    <s v="NO"/>
    <s v="NO"/>
  </r>
  <r>
    <s v="PF_WT017901_DRIVER BARRIER UPGRADES PHASE 1 (GILLIGS ONLY).XLSM"/>
    <s v="5605"/>
    <s v="5605_TRANSIT"/>
    <x v="12"/>
    <n v="1250"/>
    <x v="54"/>
    <s v="4 - Equipment"/>
    <s v="4"/>
    <s v="None."/>
    <s v="None."/>
    <n v="990500"/>
    <n v="990500"/>
    <n v="1"/>
    <n v="0"/>
    <n v="0"/>
    <n v="1"/>
    <n v="990500"/>
    <s v="BOND"/>
    <n v="0"/>
    <n v="0"/>
    <n v="0"/>
    <n v="0"/>
    <n v="0"/>
    <n v="0"/>
    <n v="0"/>
    <n v="0"/>
    <s v="YES"/>
    <s v="YES_BUDGET MODULE ACCT IMPORT tab for SHERPA import is balanced"/>
    <b v="1"/>
    <n v="0"/>
    <s v="YES"/>
    <s v="YES"/>
    <x v="54"/>
    <n v="46112"/>
    <s v="BRITTANY BERTSCH"/>
    <s v="414-937-3207"/>
    <s v="bbertsch@mcts.org"/>
    <x v="53"/>
    <s v="NO"/>
    <s v="YES__MCTS has existing shields, and this represents an update to the existing model. Several similar models exist, however this model was chosen for testing due to the limited maintenance and ease of use. Further modifications were also made to the protoypes to ensure success in the MCTS environment.   MCTS has existing shields, and this represents an update to the existing model. Several similar models exist, however this model was chosen for testing due to the limited maintenance and ease of use. Further modifications were also made to the protoypes to ensure success in the MCTS environment. "/>
    <s v="02__YES__Annual financial impact includes: Operator assaults do have an impact that is financial. Operators who are assaulted are eligible for workmans comp/time off work, etc. Each claim has the potential to be substantial. There is also an impact to overtime as other operators will need to fill any work that is missed.  Avoiding these types of incidents would have a positive financial impact. "/>
    <s v="Vehicles &amp; Equipment"/>
    <s v="NO"/>
    <s v="NO__"/>
    <s v="00__Technology Security Risk(s) Addressed: "/>
    <s v="10__Safety-Risk Issue(s) Addressed:  While MCTS has been working hard to advance safety and security measures for MCTS staff, we cannot control every factor of passenger behavior. While assaults on operators have been reduced, they have not been eliminated. Installing this type of larger shield would virtually eliminate the possibility of an operator assault because the riding public would no longer be able to reach the operator. This also has an impact on passenger safety, reducing the ability of the riding public to interfer with the operator while they are performing their duty of safely operating the bus.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8269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staff are safe at work while performing their essential dueites means passengers have reliable access to all the things Milwaukee County residents need to achieve a healthy, safe and enjoyable life. Furthermore, many MCTS operators are residents of Milwaukee County and this ensures those residents will be safe while working a job that provides a steady source of income and substantial benefits package, which further contributes to their well being and health. _x000a__x000a_"/>
    <s v="NO"/>
    <s v="03__YES_MCTS would propose to continue to retrofit existing buses in the fleet with the larger shields. MCTS would not update the oldest vehicles in the fleet or any buses that were slated for early retirement. To keep costs manageble, 70 buses would be outfitted each year, though this number is highly scalable to fit avalible funding. "/>
    <s v="00__NO"/>
    <s v="00__NO____Deferred Maint issues addressed by project: "/>
    <n v="0"/>
    <s v="Countywide"/>
    <s v=""/>
    <s v=""/>
    <s v=""/>
    <x v="4"/>
    <n v="0"/>
    <n v="0"/>
    <n v="0"/>
    <s v="Countywide"/>
    <n v="0"/>
    <n v="0"/>
    <n v="0"/>
    <s v="Countywide"/>
    <n v="0"/>
    <n v="0"/>
    <n v="0"/>
    <s v="00"/>
    <s v="No Climate Reduction Impact reported by Requesting Department"/>
    <n v="0"/>
    <s v="00_No Climate Reduction Impact reported by Requesting Department"/>
    <m/>
    <m/>
    <x v="52"/>
    <s v="None."/>
    <s v="BRITTANY BERTSCH"/>
    <s v="3-DEPT OF TRANSPORTATION"/>
    <s v="NA-NA"/>
    <s v="NA-NA"/>
    <s v="NA-NA"/>
    <s v="2027-1"/>
    <s v="2027-3"/>
    <s v="2027-4"/>
    <s v="12"/>
    <s v=""/>
    <s v="LOW"/>
    <s v="NO"/>
    <n v="1"/>
    <s v="NO"/>
    <s v="5/19/26"/>
    <s v="3-Dept of Transportation"/>
    <m/>
    <m/>
    <m/>
    <m/>
    <x v="1"/>
    <s v="NO"/>
    <s v="NO"/>
    <s v="NO"/>
  </r>
  <r>
    <s v="PF_WT018001_BUS WASH REPLACEMENTS KK AND FDL.XLSM"/>
    <s v="5605"/>
    <s v="5605_TRANSIT"/>
    <x v="12"/>
    <n v="1250"/>
    <x v="55"/>
    <s v="4 - Equipment"/>
    <s v="4"/>
    <s v="None."/>
    <s v="None."/>
    <n v="1800000"/>
    <n v="1800000"/>
    <n v="1"/>
    <n v="0"/>
    <n v="0"/>
    <n v="1"/>
    <n v="1800000"/>
    <s v="BOND"/>
    <n v="0"/>
    <n v="0"/>
    <n v="0"/>
    <n v="0"/>
    <n v="0"/>
    <n v="0"/>
    <n v="0"/>
    <n v="0"/>
    <s v="YES"/>
    <s v="YES_BUDGET MODULE ACCT IMPORT tab for SHERPA import is balanced"/>
    <b v="1"/>
    <n v="0"/>
    <s v="YES"/>
    <s v="YES"/>
    <x v="55"/>
    <n v="46161"/>
    <s v="BRITTANY BERTSCH"/>
    <s v="414-937-3207"/>
    <s v="bbertsch@mcts.org"/>
    <x v="54"/>
    <s v="NO"/>
    <s v="YES__Other options include replaceing components of the wash, however those repairs would likely be short lived because the system as a whole has reached end of life. Due to the changing size and shape of the MCTS fleet, a replacement of the wash systems is the only long term fix availible.   Other options include replaceing components of the wash, however those repairs would likely be short lived because the system as a whole has reached end of life. Due to the changing size and shape of the MCTS fleet, a replacement of the wash systems is the only long term fix availible. "/>
    <s v="02__YES__Annual financial impact includes: While it may not increase overall revenue, replacing this equipment will help MCTS maintain good relationships with advertisers to sustain current ad revenue levels. "/>
    <s v="Vehicles &amp; Equipment"/>
    <s v="NO"/>
    <s v="YES__Due to high utilization in the winter, a winter install should be avoided. "/>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bus washes are a very important tool in bus maintenance repair and updating these vital pieces of equipment means we can keep providing much needed transit services without negative impacts.  As noted, the washes help to reduce corrosion of vital components, increase ad revenue and enhance the perception of transit in the community. "/>
    <s v="NO"/>
    <s v="00__NO"/>
    <s v="00__NO"/>
    <s v="03__YES__Category 2 = Addresses Assets anticipated to fail within the next 12 - 24 months__Deferred Maint issues addressed by project: These bus washes were installed 2013 and buses are past their useful life, generally considered to be 10-15 years, depending on operating conditions. Because of harsh Wisconsin winters, these components are not operating in ideal conditions, which further contributes to aging. Replacement of components, including brushes, is only a temporary &quot;band-aid&quot; and full replacement should occur before washes are inoperable, or further incompatible with the changing MCTS fleet. "/>
    <n v="0"/>
    <n v="53210"/>
    <n v="53204"/>
    <s v=""/>
    <s v=""/>
    <x v="12"/>
    <s v="SD03"/>
    <n v="0"/>
    <n v="0"/>
    <s v="Milwaukee"/>
    <n v="0"/>
    <n v="0"/>
    <n v="0"/>
    <s v="2932 N 35th Street"/>
    <s v="1710 S. Kinnickinnic Avenue"/>
    <n v="0"/>
    <n v="0"/>
    <s v="00"/>
    <s v="No Climate Reduction Impact reported by Requesting Department"/>
    <n v="0"/>
    <s v="00_No Climate Reduction Impact reported by Requesting Department"/>
    <m/>
    <m/>
    <x v="53"/>
    <s v="None."/>
    <s v="BRITTANY BERTSCH"/>
    <s v="3-DEPT OF TRANSPORTATION"/>
    <s v="NA-NA"/>
    <s v="NA-NA"/>
    <s v="2026-4"/>
    <s v="2027-1"/>
    <s v="2027-3"/>
    <s v="2027-4"/>
    <s v="15"/>
    <s v=""/>
    <s v="LOW"/>
    <s v="NO"/>
    <n v="1"/>
    <s v="NO"/>
    <s v="5/19/26"/>
    <s v="3-Dept of Transportation"/>
    <m/>
    <m/>
    <m/>
    <m/>
    <x v="1"/>
    <s v="NO"/>
    <s v="NO"/>
    <s v="NO"/>
  </r>
  <r>
    <s v="PF_WH028601_W RYAN RD (CTH H)-S 96TH ST TO STH 100 RECONSTRUCTION.XLSM"/>
    <s v="5093"/>
    <s v="5093_TRANSPORTATION SERVICES"/>
    <x v="13"/>
    <n v="1200"/>
    <x v="56"/>
    <s v="2 - Construction &amp; Implementation"/>
    <s v="2"/>
    <s v="None."/>
    <s v="None."/>
    <n v="2200000"/>
    <n v="1294884"/>
    <n v="1"/>
    <n v="0"/>
    <n v="0"/>
    <n v="1"/>
    <n v="1294884"/>
    <s v="BOND"/>
    <n v="905116"/>
    <n v="0"/>
    <n v="0"/>
    <n v="0"/>
    <n v="0"/>
    <n v="0"/>
    <n v="0"/>
    <n v="0"/>
    <s v="YES"/>
    <s v="YES_BUDGET MODULE ACCT IMPORT tab for SHERPA import is balanced"/>
    <b v="1"/>
    <n v="0"/>
    <s v="YES"/>
    <s v="YES"/>
    <x v="56"/>
    <n v="46156"/>
    <s v="ANDREA WEDDLE-HENNING, P.E."/>
    <s v="414-257-5394"/>
    <s v="andrea.weddle-henning@milwaukeecountywi.gov"/>
    <x v="55"/>
    <s v="NO"/>
    <s v="YES__Please provide a brief listing of options/alternatives researched and why the option your are requesting for this Cost Est is the best alternative: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Discretionary (CHID).__Next Board cycle if agreement(s) not yet adopted: "/>
    <m/>
    <s v="00"/>
    <s v="NO"/>
    <s v="YES__Board File: N/A__SD Uploaded: YES__Detail:  There is an executed State/Municipal Agreement (SMA) between Milwaukee County and the State of Wisconsin for State funding for a maximum of $905,116 for eligible project costs.  The State funding expires on June 30, 2029.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4__Primary Asset Zip Code: 53212__Total Pop Srvd: 2800__Minority Pop Srvd: 500__Addresses Racial Equity by: &quot;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quot;_x0009__x0009__x0009__x0009__x0009__x0009__x0009__x0009__x0009__x0009__x000a__x0009__x0009__x0009__x0009__x0009__x0009__x0009__x0009__x0009__x0009__x000a__x0009__x0009__x0009__x0009__x0009__x0009__x0009__x0009__x0009__x0009__x000a__x0009__x0009__x0009__x0009__x0009__x0009__x0009__x0009__x0009__x0009_"/>
    <s v="YES"/>
    <s v="00__NO"/>
    <s v="03__YES__See Page 215 of the adopted CIP (2026-2030) in the 2026 Adopted Capital Budget."/>
    <s v="00__NO____Deferred Maint issues addressed by project: "/>
    <n v="0"/>
    <n v="53212"/>
    <s v=""/>
    <s v=""/>
    <s v=""/>
    <x v="2"/>
    <n v="0"/>
    <n v="0"/>
    <n v="0"/>
    <s v="Franklin"/>
    <n v="0"/>
    <n v="0"/>
    <n v="0"/>
    <s v="W Ryan Rd (CTH H)"/>
    <n v="0"/>
    <n v="0"/>
    <n v="0"/>
    <s v="00"/>
    <s v="No Climate Reduction Impact reported by Requesting Department"/>
    <n v="0"/>
    <s v="00_No Climate Reduction Impact reported by Requesting Department"/>
    <m/>
    <m/>
    <x v="54"/>
    <n v="0"/>
    <s v="ANDREA WEDDLE-HENNING, P.E."/>
    <s v="3-DEPT OF TRANSPORTATION"/>
    <s v="2027-1"/>
    <s v="2025-3"/>
    <s v="2027-1"/>
    <s v="2027-2"/>
    <s v="2027-4"/>
    <s v="2029-2"/>
    <s v="30"/>
    <s v=""/>
    <s v="MEDIUM"/>
    <s v="Yes"/>
    <n v="0.6"/>
    <s v="NO"/>
    <s v="5/14/26"/>
    <s v="3-Dept of Transportation"/>
    <m/>
    <m/>
    <m/>
    <m/>
    <x v="1"/>
    <s v="NO"/>
    <s v="YES"/>
    <s v="NO"/>
  </r>
  <r>
    <s v="PF_WH029101_GOOD HOPE RD (CTH PP)-N 76TH TO .08 MILES EAST.XLSM"/>
    <s v="5093"/>
    <s v="5093_TRANSPORTATION SERVICES"/>
    <x v="13"/>
    <n v="1200"/>
    <x v="57"/>
    <s v="2 - Construction &amp; Implementation"/>
    <s v="2"/>
    <s v="None."/>
    <s v="None."/>
    <n v="1187331"/>
    <n v="123233"/>
    <n v="1"/>
    <n v="0"/>
    <n v="0"/>
    <n v="1"/>
    <n v="123233"/>
    <s v="BOND"/>
    <n v="1064098"/>
    <n v="0"/>
    <n v="0"/>
    <n v="0"/>
    <n v="0"/>
    <n v="0"/>
    <n v="0"/>
    <n v="0"/>
    <s v="YES"/>
    <s v="YES_BUDGET MODULE ACCT IMPORT tab for SHERPA import is balanced"/>
    <b v="1"/>
    <n v="0"/>
    <s v="YES"/>
    <s v="YES"/>
    <x v="57"/>
    <n v="46157"/>
    <s v="ANDREA WEDDLE-HENNING, P.E."/>
    <s v="414-257-5934"/>
    <s v="andrea.weddle-henning@milwaukeecountywi.gov"/>
    <x v="56"/>
    <s v="NO"/>
    <s v="YES__Do Nothing/No Improvement to efficiency and mobility which will not improve the overall safety of our transportation infrastructure.  Do Nothing/No Improvement to efficiency and mobility which will not improve the overall safety of our transportation infrastructure."/>
    <s v="00__NO__Annual financial impact includes: This project provides revenue which aids in maintaining a zero tax levy in the operating budget from year to year."/>
    <s v="Traffic, Roadways, &amp; Bridges (Non-Airport)"/>
    <s v="NO"/>
    <s v="YES__Construction season from April to November.  "/>
    <s v="00__Technology Security Risk(s) Addressed: "/>
    <s v="00__Safety-Risk Issue(s) Addressed:  "/>
    <s v="05__Safety-Risk Issue(s) Addressed:  The sub-project addresses the immediate need to improve efficiency and mobility at signalized intersections for both motorists and pedestrians along County Trunk Highways (CTH), improving the overall safety of the Milwaukee County highway system."/>
    <s v="YES__Adopted Board File: N/A__Agreement(s) Uploaded: YES__Partners and nature of Agreement(s): Federal funding from the Highway Safety Improvement Program (HSIP). __Next Board cycle if agreement(s) not yet adopted: "/>
    <m/>
    <s v="00"/>
    <s v="NO"/>
    <s v="YES__Board File: N/A__SD Uploaded: YES__Detail:  The executed State/Municipal Agreement (SMA) between Milwaukee County and the State of Wisconsin for Federal funding is approved.  It is important to approve the capital funding to successfully complete all phases of the project to meet the WisDOT Federal funding deadline. If the capital funding is not approved as requested, there is a chance that the Federal funding deadline would not be met which could potentially jeopardize the Federal funding obligation in the SMA."/>
    <s v="00__Citations Addressed by Project?: NO__Description of Citation(s) addressed: "/>
    <s v="04__Primary Asset Zip Code: 53223__Total Pop Srvd: 25000__Minority Pop Srvd: 16500__Addresses Racial Equity by: 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6 of the adopted CIP (2026-2030) in the 2025 Adopted Capital Budget."/>
    <s v="00__NO____Deferred Maint issues addressed by project: "/>
    <n v="0"/>
    <n v="53223"/>
    <s v=""/>
    <s v=""/>
    <s v=""/>
    <x v="13"/>
    <n v="0"/>
    <n v="0"/>
    <n v="0"/>
    <s v="Milwaukee"/>
    <n v="0"/>
    <n v="0"/>
    <n v="0"/>
    <s v="W Good Hope Rd (CTH PP)"/>
    <n v="0"/>
    <n v="0"/>
    <n v="0"/>
    <s v="00"/>
    <s v="No Climate Reduction Impact reported by Requesting Department"/>
    <n v="0"/>
    <s v="00_No Climate Reduction Impact reported by Requesting Department"/>
    <m/>
    <m/>
    <x v="55"/>
    <n v="0"/>
    <s v="ANDREA WEDDLE-HENNING, P.E."/>
    <s v="3-DEPT OF TRANSPORTATION"/>
    <s v="NA-NA"/>
    <s v="2026-2"/>
    <s v="2026-4"/>
    <s v="2027-2"/>
    <s v="2027-4"/>
    <s v="2029-2"/>
    <s v="15"/>
    <s v=""/>
    <s v="MEDIUM"/>
    <s v="Yes"/>
    <n v="0.6"/>
    <s v="NO"/>
    <s v="5/15/26"/>
    <s v="3-Dept of Transportation"/>
    <m/>
    <m/>
    <m/>
    <m/>
    <x v="1"/>
    <s v="NO"/>
    <s v="YES"/>
    <s v="NO"/>
  </r>
  <r>
    <s v="PF_WH026701_W. SILVER SPRING DR (CTH E)-N. 124TH TO W. APPLETON AVE.XLSM"/>
    <s v="5093"/>
    <s v="5093_TRANSPORTATION SERVICES"/>
    <x v="13"/>
    <n v="1200"/>
    <x v="58"/>
    <s v="1 - Basic Planning &amp; Design; 3 - Right-of-Way Acquisition"/>
    <s v="1, 3"/>
    <s v="1 - Basic Planning &amp; Design; 2 - Construction &amp; Implementation; 3 - Right-of-Way Acquisition"/>
    <s v="1; 2; 3"/>
    <n v="800000"/>
    <n v="160000"/>
    <n v="1"/>
    <n v="0"/>
    <n v="0"/>
    <n v="1"/>
    <n v="160000"/>
    <s v="BOND"/>
    <n v="640000"/>
    <n v="10700000"/>
    <n v="55000"/>
    <n v="2085000"/>
    <n v="0"/>
    <n v="0"/>
    <n v="2140000"/>
    <n v="8560000"/>
    <s v="YES"/>
    <s v="YES_BUDGET MODULE ACCT IMPORT tab for SHERPA import is balanced"/>
    <b v="1"/>
    <n v="0"/>
    <s v="YES"/>
    <s v="YES"/>
    <x v="58"/>
    <n v="46157"/>
    <s v="ANDREA WEDDLE-HENNING, P.E."/>
    <s v="414-257-5934"/>
    <s v="andrea.weddle-henning@milwaukeecountywi.gov"/>
    <x v="57"/>
    <s v="NO"/>
    <s v="YES__Do Nothing/No improvement by continuing to perform maintenance on the deteriorating roadway is no longer a viable or cost effective alternative.  Do Nothing/No improvement by continuing to perform maintenance on the deteriorating roadway is no longer a viable or cost effective alternative."/>
    <s v="00__NO__Annual financial impact includes: This project provides revenue which aids in maintaining a zero tax levy  in the operating budge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NO__Partners and nature of Agreement(s): Federal funding for the design, real estate, and construction phases from the Surface Transportation Program (STP) is approved per an executed agreement between WisDOT and MCDOT.__Next Board cycle if agreement(s) not yet adopted: "/>
    <m/>
    <s v="00"/>
    <s v="NO"/>
    <s v="YES__Board File: N/A__SD Uploaded: YES__Detail:  A State/Municipal Agreement (SMA) between Milwaukee County and the State of Wisconsin for Federal funding has been executed."/>
    <s v="00__Citations Addressed by Project?: NO__Description of Citation(s) addressed: "/>
    <s v="05__Primary Asset Zip Code: 53225__Total Pop Srvd: 31300__Minority Pop Srvd: 7600__Addresses Racial Equity by: 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5 of the most recent CIP (2026-2030)."/>
    <s v="00__NO____Deferred Maint issues addressed by project: "/>
    <n v="0"/>
    <n v="53225"/>
    <s v=""/>
    <s v=""/>
    <s v=""/>
    <x v="14"/>
    <s v="SD18"/>
    <n v="0"/>
    <n v="0"/>
    <s v="Milwaukee"/>
    <n v="0"/>
    <n v="0"/>
    <n v="0"/>
    <s v="W Silver Spring Drive (CTH E)"/>
    <n v="0"/>
    <n v="0"/>
    <n v="0"/>
    <s v="00"/>
    <s v="No Climate Reduction Impact reported by Requesting Department"/>
    <n v="0"/>
    <s v="00_No Climate Reduction Impact reported by Requesting Department"/>
    <m/>
    <m/>
    <x v="56"/>
    <s v="The Five-Year Capital Improvements Plan (CIP) includes additional appropriations of $10,700,000 that are necessary to complete the work on the project.  Financing is anticipated to be provided from $8,560,000 in Federal revenue and $2,140,000 in general obligation bonds."/>
    <s v="ANDREA WEDDLE-HENNING, P.E."/>
    <s v="3-DEPT OF TRANSPORTATION"/>
    <s v="2028-4"/>
    <s v="2027-3"/>
    <s v="2028-4"/>
    <s v="2029-1"/>
    <s v="2029-4"/>
    <s v="2031-2"/>
    <s v="30"/>
    <s v=""/>
    <s v="MEDIUM"/>
    <s v="Yes"/>
    <s v="Conceptual"/>
    <s v="YES"/>
    <s v="5/26/26"/>
    <s v="3-Dept of Transportation"/>
    <m/>
    <m/>
    <m/>
    <m/>
    <x v="1"/>
    <s v="NO"/>
    <s v="YES"/>
    <s v="NO"/>
  </r>
  <r>
    <s v="PF_WH028801_W. GOOD HOPE RD. (CTH PP)-N TEUTONIA AVE TO I-43 RECONSTRUCT.XLSM"/>
    <s v="5093"/>
    <s v="5093_TRANSPORTATION SERVICES"/>
    <x v="13"/>
    <n v="1200"/>
    <x v="59"/>
    <s v="1 - Basic Planning &amp; Design"/>
    <s v="1"/>
    <s v="1 - Basic Planning &amp; Design; 3 - Right-of-Way Acquisition"/>
    <s v="1; 3"/>
    <n v="1200000"/>
    <n v="240000"/>
    <n v="1"/>
    <n v="0"/>
    <n v="0"/>
    <n v="1"/>
    <n v="240000"/>
    <s v="BOND"/>
    <n v="960000"/>
    <n v="4300000"/>
    <n v="140000"/>
    <n v="260000"/>
    <n v="260000"/>
    <n v="200000"/>
    <n v="860000"/>
    <n v="3440000"/>
    <s v="YES"/>
    <s v="YES_BUDGET MODULE ACCT IMPORT tab for SHERPA import is balanced"/>
    <b v="1"/>
    <n v="0"/>
    <s v="YES"/>
    <s v="YES"/>
    <x v="59"/>
    <n v="46161"/>
    <s v="ANDREA WEDDLE-HENNING, P.E."/>
    <s v="414-257-5934"/>
    <s v="andrea.weddle-henning@milwaukeecountywi.gov"/>
    <x v="58"/>
    <s v="NO"/>
    <s v="YES__Do Nothing/No improvement by continuing to perform maintenance on the deteriorating roadway is no longer a viable or cost effective alternative.  Do Nothing/No improvement by continuing to perform maintenance on the deteriorating roadway is no longer a viable or cost effective alternative."/>
    <s v="00__NO__Annual financial impact includes: This project provides revenue which aids in maintaining a zero tax levy in the operating budge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__Agreement(s) Uploaded: NO__Partners and nature of Agreement(s): Federal funding for the design, real estate, and construction phases from the Surface Transportation Program (STP) is approved per an executed agreement between WisDOT and MCDOT.  The remaining STP funding for the construction phase will be approved in the next funding cycle in 2028.__Next Board cycle if agreement(s) not yet adopted: "/>
    <m/>
    <s v="00"/>
    <s v="NO"/>
    <s v="YES__Board File: __SD Uploaded: NO__Detail:  An executed State/Municipal Agreement (SMA) between Milwaukee County and the State of Wisconsin for Federal funding is pending and expected in the summer of 2026."/>
    <s v="00__Citations Addressed by Project?: NO__Description of Citation(s) addressed: "/>
    <s v="04__Primary Asset Zip Code: 53209__Total Pop Srvd: 27000__Minority Pop Srvd: 19700__Addresses Racial Equity by: 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NO"/>
    <s v="00__NO"/>
    <s v="03__YES__See Page 216 of the most recent CIP (2026-2030)."/>
    <s v="00__NO____Deferred Maint issues addressed by project: "/>
    <n v="0"/>
    <n v="53209"/>
    <n v="53217"/>
    <s v=""/>
    <s v=""/>
    <x v="15"/>
    <s v="SD02"/>
    <n v="0"/>
    <n v="0"/>
    <s v="Glendale"/>
    <s v="Milwaukee"/>
    <s v="River Hills"/>
    <n v="0"/>
    <s v="W Good Hope Rd (CTH PP)"/>
    <n v="0"/>
    <n v="0"/>
    <n v="0"/>
    <s v="00"/>
    <s v="No Climate Reduction Impact reported by Requesting Department"/>
    <n v="0"/>
    <s v="00_No Climate Reduction Impact reported by Requesting Department"/>
    <m/>
    <m/>
    <x v="57"/>
    <s v="The Five-Year Capital Improvements Plan includes additional appropriations of $29,800,000 that are necessary to complete the work on the project.  Financing is anticipated to be provided from $23,840,000 in Federal revenue and $5,960,000 in general obligation bonds."/>
    <s v="ANDREA WEDDLE-HENNING, P.E."/>
    <s v="3-DEPT OF TRANSPORTATION"/>
    <s v="2032-1"/>
    <s v="2029-1"/>
    <s v="2031-3"/>
    <s v="2032-1"/>
    <s v="2033-3"/>
    <s v="2035-1"/>
    <s v="30"/>
    <s v=""/>
    <s v="MEDIUM"/>
    <s v="Yes"/>
    <s v="Conceptual"/>
    <s v="YES"/>
    <s v="5/19/26"/>
    <s v="3-Dept of Transportation"/>
    <m/>
    <m/>
    <m/>
    <m/>
    <x v="1"/>
    <s v="NO"/>
    <s v="YES"/>
    <s v="NO"/>
  </r>
  <r>
    <s v="PF_WH026901_W. HAMPTON AVE. (CTH EE)-N. 92ND ST. TO N. 76TH ST. RECONSTR.XLSM"/>
    <s v="5093"/>
    <s v="5093_TRANSPORTATION SERVICES"/>
    <x v="13"/>
    <n v="1200"/>
    <x v="60"/>
    <s v="1 - Basic Planning &amp; Design"/>
    <s v="1"/>
    <s v="1 - Basic Planning &amp; Design; 2 - Construction &amp; Implementation; 3 - Right-of-Way Acquisition"/>
    <s v="1; 2; 3"/>
    <n v="500000"/>
    <n v="500000"/>
    <n v="1"/>
    <n v="0"/>
    <n v="0"/>
    <n v="1"/>
    <n v="500000"/>
    <s v="BOND"/>
    <n v="0"/>
    <n v="8800000"/>
    <n v="500000"/>
    <n v="250000"/>
    <n v="6469133"/>
    <n v="0"/>
    <n v="7219133"/>
    <n v="1580867"/>
    <s v="YES"/>
    <s v="YES_BUDGET MODULE ACCT IMPORT tab for SHERPA import is balanced"/>
    <b v="1"/>
    <n v="0"/>
    <s v="YES"/>
    <s v="YES"/>
    <x v="60"/>
    <n v="46161"/>
    <s v="ANDREA WEDDLE-HENNING, P.E."/>
    <s v="414-257-5394"/>
    <s v="andrea.weddle-henning@milwaukeecountywi.gov"/>
    <x v="59"/>
    <s v="NO"/>
    <s v="YES__Do Nothing/No improvement by continuing to perform maintenance on the deteriorating roadway is no longer a viable or cost effective alternative and and miss an opportunity of available State funding for improvements.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 (CHI).__Next Board cycle if agreement(s) not yet adopted: "/>
    <m/>
    <s v="00"/>
    <s v="NO"/>
    <s v="YES__Board File: N/A__SD Uploaded: YES__Detail:  There is an executed State/Municipal Agreement (SMA) executed between Milwaukee County and the State of Wisconsin for a maximum of State funding of $1,580,867 for eligible project costs.  The State funding expires on June 30, 2031.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5__Primary Asset Zip Code: 53225__Total Pop Srvd: 12500__Minority Pop Srvd: 92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NO"/>
    <s v="00__NO"/>
    <s v="03__YES__See Page 216 of the adopted CIP (2026-2030) in the 2026 Adopted Capital Budget."/>
    <s v="00__NO____Deferred Maint issues addressed by project: "/>
    <n v="0"/>
    <n v="53225"/>
    <n v="53218"/>
    <s v=""/>
    <s v=""/>
    <x v="14"/>
    <n v="0"/>
    <n v="0"/>
    <n v="0"/>
    <s v="Milwaukee"/>
    <n v="0"/>
    <n v="0"/>
    <n v="0"/>
    <s v="W Hampton Ave (CTH EE)"/>
    <n v="0"/>
    <n v="0"/>
    <n v="0"/>
    <s v="00"/>
    <s v="No Climate Reduction Impact reported by Requesting Department"/>
    <n v="0"/>
    <s v="00_No Climate Reduction Impact reported by Requesting Department"/>
    <m/>
    <m/>
    <x v="58"/>
    <s v="The Five-Year Capital Improvements Plan (CIP) includes additional appropriations of $8,800,000 that are necessary to complete the work on the project.  Financing is anticipated to be provided from $1,580,867 in State revenue and $7,219,133 in general obligation bonds."/>
    <s v="ANDREA WEDDLE-HENNING, P.E."/>
    <s v="3-DEPT OF TRANSPORTATION"/>
    <s v="2027-1"/>
    <s v="2028-2"/>
    <s v="2029-1"/>
    <s v="2029-1"/>
    <s v="2030-4"/>
    <s v="2031-2"/>
    <s v="30"/>
    <s v=""/>
    <s v="MEDIUM"/>
    <s v="Yes"/>
    <s v="Conceptual"/>
    <s v="YES"/>
    <s v="5/19/26"/>
    <s v="3-Dept of Transportation"/>
    <m/>
    <m/>
    <m/>
    <m/>
    <x v="1"/>
    <s v="NO"/>
    <s v="YES"/>
    <s v="NO"/>
  </r>
  <r>
    <s v="PF_WH029501_W OKLAHOMA AVE (CTH NN)-S 114TH ST TO S 108TH ST RECONSTRUCTION.XLSM"/>
    <s v="5093"/>
    <s v="5093_TRANSPORTATION SERVICES"/>
    <x v="13"/>
    <n v="1200"/>
    <x v="61"/>
    <s v="1 - Basic Planning &amp; Design"/>
    <s v="1"/>
    <s v="1 - Basic Planning &amp; Design; 2 - Construction &amp; Implementation; 3 - Right-of-Way Acquisition"/>
    <s v="1; 2; 3"/>
    <n v="400000"/>
    <n v="400000"/>
    <n v="1"/>
    <n v="0"/>
    <n v="0"/>
    <n v="1"/>
    <n v="400000"/>
    <s v="BOND"/>
    <n v="0"/>
    <n v="5500000"/>
    <n v="700000"/>
    <n v="2450828"/>
    <n v="0"/>
    <n v="0"/>
    <n v="3150828"/>
    <n v="2349172"/>
    <s v="YES"/>
    <s v="YES_BUDGET MODULE ACCT IMPORT tab for SHERPA import is balanced"/>
    <b v="1"/>
    <n v="0"/>
    <s v="YES"/>
    <s v="YES"/>
    <x v="61"/>
    <n v="46161"/>
    <s v="ANDREA WEDDLE-HENNING, P.E."/>
    <s v="414-257-5934"/>
    <s v="andrea.weddle-henning@milwaukeecountywi.gov"/>
    <x v="60"/>
    <s v="NO"/>
    <s v="NO__Do Nothing/No improvement by continuing to perform maintenance on the deteriorating roadway is no longer a viable or cost effective alternative and and miss an opportunity of available State funding for improvements.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Supplemental (CHIS).__Next Board cycle if agreement(s) not yet adopted: "/>
    <m/>
    <s v="00"/>
    <s v="NO"/>
    <s v="YES__Board File: N/A__SD Uploaded: YES__Detail:  There is an executed State/Municipal Agreement (SMA) between Milwaukee County and the State of Wisconsin for a maximum of $2,610,191 State funding for eligible project costs.  The State funding expires on June 30, 2031.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2__Primary Asset Zip Code: 53227__Total Pop Srvd: 14500__Minority Pop Srvd: 16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NO"/>
    <s v="00__NO"/>
    <s v="03__YES__Included after the 2026-2030 5-YR plan was adopted and also in the LRIP funding 5-YR Plan."/>
    <s v="00__NO____Deferred Maint issues addressed by project: "/>
    <n v="0"/>
    <n v="53227"/>
    <s v=""/>
    <s v=""/>
    <s v=""/>
    <x v="8"/>
    <n v="0"/>
    <n v="0"/>
    <n v="0"/>
    <s v="West Allis"/>
    <n v="0"/>
    <n v="0"/>
    <n v="0"/>
    <s v="W Oklahoma Ave (CTH NN)"/>
    <n v="0"/>
    <n v="0"/>
    <n v="0"/>
    <s v="00"/>
    <s v="No Climate Reduction Impact reported by Requesting Department"/>
    <n v="0"/>
    <s v="00_No Climate Reduction Impact reported by Requesting Department"/>
    <m/>
    <m/>
    <x v="59"/>
    <s v="The Five-Year Capital Improvements Plan (CIP) includes additional appropriations of $5,500,000 that are necessary to complete the work on the project.  Financing is anticipated to be provided from $2,349,172 in State revenue and $3,150,828 in general obligation bonds."/>
    <s v="ANDREA WEDDLE-HENNING, P.E."/>
    <s v="3-DEPT OF TRANSPORTATION"/>
    <s v="2029-1"/>
    <s v="2028-2"/>
    <s v="2029-1"/>
    <s v="2029-2"/>
    <s v="2029-4"/>
    <s v="2030-4"/>
    <s v="30"/>
    <s v=""/>
    <s v="MEDIUM"/>
    <s v="Yes"/>
    <s v="Conceptual"/>
    <s v="YES"/>
    <s v="5/19/26"/>
    <s v="3-Dept of Transportation"/>
    <m/>
    <m/>
    <m/>
    <m/>
    <x v="1"/>
    <s v="NO"/>
    <s v="YES"/>
    <s v="NO"/>
  </r>
  <r>
    <s v="PF_WH028701_S 13TH ST (CTH V)-OAKWOOD RD TO W PUETZ RD RECONSTRUCTION.XLSM"/>
    <s v="5093"/>
    <s v="5093_TRANSPORTATION SERVICES"/>
    <x v="13"/>
    <n v="1200"/>
    <x v="62"/>
    <s v="1 - Basic Planning &amp; Design; 3 - Right-of-Way Acquisition"/>
    <s v="1, 3"/>
    <s v="2 - Construction &amp; Implementation"/>
    <s v="2"/>
    <n v="350000"/>
    <n v="350000"/>
    <n v="1"/>
    <n v="0"/>
    <n v="0"/>
    <n v="1"/>
    <n v="350000"/>
    <s v="BOND"/>
    <n v="0"/>
    <n v="7450000"/>
    <n v="5121253"/>
    <n v="0"/>
    <n v="0"/>
    <n v="0"/>
    <n v="5121253"/>
    <n v="2328747"/>
    <s v="YES"/>
    <s v="YES_BUDGET MODULE ACCT IMPORT tab for SHERPA import is balanced"/>
    <b v="1"/>
    <n v="0"/>
    <s v="YES"/>
    <s v="YES"/>
    <x v="62"/>
    <n v="46161"/>
    <s v="ANDREA WEDDLE-HENNING, P.E."/>
    <s v="414-257-5934"/>
    <s v="andrea.weddle-henning@milwaukeecountywi.gov"/>
    <x v="61"/>
    <s v="NO"/>
    <s v="YES__Please provide a brief listing of options/alternatives researched and why the option your are requesting for this Cost Est is the best alternative: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Supplemental (CHIS).__Next Board cycle if agreement(s) not yet adopted: "/>
    <m/>
    <s v="00"/>
    <s v="NO"/>
    <s v="YES__Board File: N/A__SD Uploaded: YES__Detail:  There is an executed State/Municipal Agreement (SMA) between Milwaukee County and the State of Wisconsin for a maximum of $2,587,497 State funding for eligible project costs.  The State funding expires on June 30, 2029.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2__Primary Asset Zip Code: 53154__Total Pop Srvd: 22100__Minority Pop Srvd: 47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NO"/>
    <s v="00__NO"/>
    <s v="03__YES__See Page 215 of the adopted CIP (2026-2030) in the 2026 Adopted Capital Budget."/>
    <s v="00__NO____Deferred Maint issues addressed by project: "/>
    <n v="0"/>
    <n v="53154"/>
    <s v=""/>
    <s v=""/>
    <s v=""/>
    <x v="16"/>
    <n v="0"/>
    <n v="0"/>
    <n v="0"/>
    <s v="Oak Creek"/>
    <n v="0"/>
    <n v="0"/>
    <n v="0"/>
    <s v="S 13th St (CTH V)"/>
    <n v="0"/>
    <n v="0"/>
    <n v="0"/>
    <s v="00"/>
    <s v="No Climate Reduction Impact reported by Requesting Department"/>
    <n v="0"/>
    <s v="00_No Climate Reduction Impact reported by Requesting Department"/>
    <m/>
    <m/>
    <x v="60"/>
    <s v="The Five-Year Capital Improvements Plan (CIP) includes additional appropriations of $7,450,000 that are necessary to complete the work on the project.  Financing is anticipated to be provided from $2,328,747 in State revenue and 5,121,253 in general obligation bonds."/>
    <s v="ANDREA WEDDLE-HENNING, P.E."/>
    <s v="3-DEPT OF TRANSPORTATION"/>
    <s v="2027-4"/>
    <s v="2025-4"/>
    <s v="2027-4"/>
    <s v="2028-2"/>
    <s v="2028-4"/>
    <s v="2029-4"/>
    <s v="30"/>
    <s v=""/>
    <s v="MEDIUM"/>
    <s v="Yes"/>
    <n v="0.3"/>
    <s v="YES"/>
    <s v="5/19/26"/>
    <s v="3-Dept of Transportation"/>
    <m/>
    <m/>
    <m/>
    <m/>
    <x v="1"/>
    <s v="NO"/>
    <s v="YES"/>
    <s v="NO"/>
  </r>
  <r>
    <s v="PF_WH026501_W. COLLEGE AVE. (CTH ZZ)-S. 26TH ST. TO S. HOWELL AVE.XLSM"/>
    <s v="5093"/>
    <s v="5093_TRANSPORTATION SERVICES"/>
    <x v="13"/>
    <n v="1200"/>
    <x v="63"/>
    <s v="1 - Basic Planning &amp; Design; 3 - Right-of-Way Acquisition"/>
    <s v="1, 3"/>
    <s v="2 - Construction &amp; Implementation; 3 - Right-of-Way Acquisition"/>
    <s v="2; 3"/>
    <n v="415000"/>
    <n v="83000"/>
    <n v="1"/>
    <n v="0"/>
    <n v="0"/>
    <n v="1"/>
    <n v="83000"/>
    <s v="BOND"/>
    <n v="332000"/>
    <n v="9650000"/>
    <n v="70000"/>
    <n v="1860000"/>
    <n v="0"/>
    <n v="0"/>
    <n v="1930000"/>
    <n v="7720000"/>
    <s v="YES"/>
    <s v="YES_BUDGET MODULE ACCT IMPORT tab for SHERPA import is balanced"/>
    <b v="1"/>
    <n v="0"/>
    <s v="YES"/>
    <s v="YES"/>
    <x v="63"/>
    <n v="46156"/>
    <s v="ANDREA WEDDLE-HENNING, P.E."/>
    <s v="414-257-5934"/>
    <s v="andrea.weddle-henning@milwaukeecountywi.gov"/>
    <x v="62"/>
    <s v="NO"/>
    <s v="YES__Please provide a brief listing of options/alternatives researched and why the option your are requesting for this Cost Est is the best alternative:  Do Nothing/No improvement by continuing to perform maintenance on the deteriorating roadway is no longer viable alternative and miss an opportunity of available Federal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Federal funding for the design, right-of-way acquisition phases from the Surface Transportation Program (STP) was approved. The construction funding from STP is impending approval by WisDOT in 2026.__Next Board cycle if agreement(s) not yet adopted: "/>
    <m/>
    <s v="00"/>
    <s v="NO"/>
    <s v="YES__Board File: N/A__SD Uploaded: YES__Detail:  There is an executed State/Municipal Agreement (SMA) between Milwaukee County and the State of Wisconsin for Federal funding executed for the design and right-of-way acquisition phases. The Federal funding for the construction phase will be granted in 2026 where the SMA will be revised to include the approved funding."/>
    <s v="00__Citations Addressed by Project?: NO__Description of Citation(s) addressed: "/>
    <s v="02__Primary Asset Zip Code: 53154__Total Pop Srvd: 23500__Minority Pop Srvd: 4500__Addresses Racial Equity by: 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5 of the adopted CIP (2026-2030) in the 2026 Adopted Capital Budget."/>
    <s v="00__NO____Deferred Maint issues addressed by project: "/>
    <n v="0"/>
    <n v="53154"/>
    <n v="53221"/>
    <s v=""/>
    <s v=""/>
    <x v="6"/>
    <s v="SD17"/>
    <n v="0"/>
    <n v="0"/>
    <s v="Oak Creek"/>
    <s v="Milwaukee"/>
    <n v="0"/>
    <n v="0"/>
    <s v="W College Ave (CTH ZZ)"/>
    <n v="0"/>
    <n v="0"/>
    <n v="0"/>
    <s v="00"/>
    <s v="No Climate Reduction Impact reported by Requesting Department"/>
    <n v="0"/>
    <s v="00_No Climate Reduction Impact reported by Requesting Department"/>
    <m/>
    <m/>
    <x v="61"/>
    <s v="The Five-Year Capital Improvements Plan includes additional appropriations of $9,650,000 that are necessary to complete the work on the project.  Financing is anticipated to be provided from $7,720,000 in Federal revenue and $1,930,000 in general obligation bonds."/>
    <s v="ANDREA WEDDLE-HENNING, PE"/>
    <s v="3-DEPT OF TRANSPORTATION"/>
    <s v="2028-3"/>
    <s v="2026-4"/>
    <s v="2028-4"/>
    <s v="2029-1"/>
    <s v="2029-4"/>
    <s v="2031-2"/>
    <s v="30"/>
    <s v=""/>
    <s v="MEDIUM"/>
    <s v="Yes"/>
    <n v="0.3"/>
    <s v="YES"/>
    <s v="5/14/26"/>
    <s v="3-Dept of Transportation"/>
    <m/>
    <m/>
    <m/>
    <m/>
    <x v="1"/>
    <s v="NO"/>
    <s v="YES"/>
    <s v="NO"/>
  </r>
  <r>
    <s v="PF_WH026101_S 76TH ST. (CTH U)-S CREEK VIEW CT TO W HIGH ST.XLSM"/>
    <s v="5093"/>
    <s v="5093_TRANSPORTATION SERVICES"/>
    <x v="13"/>
    <n v="1200"/>
    <x v="64"/>
    <s v="2 - Construction &amp; Implementation"/>
    <s v="2"/>
    <s v="None."/>
    <s v="None."/>
    <n v="4650000"/>
    <n v="2806312"/>
    <n v="1"/>
    <n v="0"/>
    <n v="0"/>
    <n v="1"/>
    <n v="2806312"/>
    <s v="BOND"/>
    <n v="1843688"/>
    <n v="0"/>
    <n v="0"/>
    <n v="0"/>
    <n v="0"/>
    <n v="0"/>
    <n v="0"/>
    <n v="0"/>
    <s v="YES"/>
    <s v="YES_BUDGET MODULE ACCT IMPORT tab for SHERPA import is balanced"/>
    <b v="1"/>
    <n v="0"/>
    <s v="YES"/>
    <s v="YES"/>
    <x v="64"/>
    <n v="46156"/>
    <s v="ANDREA WEDDLE-HENNING, P.E."/>
    <s v="414-257-5394"/>
    <s v="andrea.weddle-henning@milwaukeecountywi.gov"/>
    <x v="63"/>
    <s v="NO"/>
    <s v="YES__Please provide a brief listing of options/alternatives researched and why the option your are requesting for this Cost Est is the best alternative: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 (CHI).__Next Board cycle if agreement(s) not yet adopted: "/>
    <m/>
    <s v="00"/>
    <s v="NO"/>
    <s v="YES__Board File: N/A__SD Uploaded: YES__Detail:  There is an executed State/Municipal Agreement (SMA) executed between Milwaukee County and the State of Wisconsin for a maximum of State funding of $1,643,688 for eligible project costs.  The State funding expires on June 30, 2029.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4__Primary Asset Zip Code: 53212__Total Pop Srvd: 7500__Minority Pop Srvd: 14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5 of the adopted CIP (2026-2030) in the 2026 Adopted Capital Budget."/>
    <s v="00__NO____Deferred Maint issues addressed by project: "/>
    <n v="0"/>
    <n v="53212"/>
    <s v=""/>
    <s v=""/>
    <s v=""/>
    <x v="2"/>
    <n v="0"/>
    <n v="0"/>
    <n v="0"/>
    <s v="Franklin"/>
    <n v="0"/>
    <n v="0"/>
    <n v="0"/>
    <s v="S 76th St (CTH U)"/>
    <n v="0"/>
    <n v="0"/>
    <n v="0"/>
    <s v="00"/>
    <s v="No Climate Reduction Impact reported by Requesting Department"/>
    <n v="0"/>
    <s v="00_No Climate Reduction Impact reported by Requesting Department"/>
    <m/>
    <m/>
    <x v="62"/>
    <s v="None."/>
    <s v="ANDREA WEDDLE-HENNING, P.E."/>
    <s v="3-DEPT OF TRANSPORTATION"/>
    <s v="2027-1"/>
    <s v="2025-3"/>
    <s v="2027-1"/>
    <s v="2027-2"/>
    <s v="2027-4"/>
    <s v="2029-2"/>
    <s v="30"/>
    <s v=""/>
    <s v="MEDIUM"/>
    <s v="Yes"/>
    <n v="0.6"/>
    <s v="NO"/>
    <s v="5/14/26"/>
    <s v="3-Dept of Transportation"/>
    <m/>
    <m/>
    <m/>
    <m/>
    <x v="1"/>
    <s v="NO"/>
    <s v="YES"/>
    <s v="NO"/>
  </r>
  <r>
    <s v="PF_WH026801_S. 76TH ST. (CTH U)-W. LAYTON AVE. TO W. HOWARD AVE. RECONST.XLSM"/>
    <s v="5093"/>
    <s v="5093_TRANSPORTATION SERVICES"/>
    <x v="13"/>
    <n v="1200"/>
    <x v="65"/>
    <s v="1 - Basic Planning &amp; Design; 3 - Right-of-Way Acquisition"/>
    <s v="1, 3"/>
    <s v="1 - Basic Planning &amp; Design; 2 - Construction &amp; Implementation; 3 - Right-of-Way Acquisition"/>
    <s v="1; 2; 3"/>
    <n v="375000"/>
    <n v="75000"/>
    <n v="1"/>
    <n v="0"/>
    <n v="0"/>
    <n v="1"/>
    <n v="75000"/>
    <s v="BOND"/>
    <n v="300000"/>
    <n v="7955500"/>
    <n v="57100"/>
    <n v="1534000"/>
    <n v="0"/>
    <n v="0"/>
    <n v="1591100"/>
    <n v="6364400"/>
    <s v="YES"/>
    <s v="YES_BUDGET MODULE ACCT IMPORT tab for SHERPA import is balanced"/>
    <b v="1"/>
    <n v="0"/>
    <s v="YES"/>
    <s v="YES"/>
    <x v="65"/>
    <n v="46156"/>
    <s v="ANDREA WEDDLE-HENNING, P.E."/>
    <s v="414-257-5934"/>
    <s v="andrea.weddle-henning@milwaukeecountywi.gov"/>
    <x v="64"/>
    <s v="NO"/>
    <s v="NO__Please provide an explanation of why alternative options were not researched:  Do Nothing/No improvement by continuing to perform maintenance on the deteriorating roadway is no longer viable alternative and miss an opportunity of available Federal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Federal funding for all phases from the Surface Transportation Program (STP) are approved.__Next Board cycle if agreement(s) not yet adopted: "/>
    <m/>
    <s v="00"/>
    <s v="NO"/>
    <s v="YES__Board File: N/A__SD Uploaded: YES__Detail:  There is an executed State/Municipal Agreement (SMA) between Milwaukee County and the State of Wisconsin for Federal funding."/>
    <s v="00__Citations Addressed by Project?: NO__Description of Citation(s) addressed: "/>
    <s v="03__Primary Asset Zip Code: 53220__Total Pop Srvd: 22800__Minority Pop Srvd: 51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5 of the adopted CIP (2026-2030) in the 2026 Adopted Capital Budget."/>
    <s v="00__NO____Deferred Maint issues addressed by project: "/>
    <n v="0"/>
    <n v="53220"/>
    <n v="53219"/>
    <s v=""/>
    <s v=""/>
    <x v="17"/>
    <n v="0"/>
    <n v="0"/>
    <n v="0"/>
    <s v="Greenfield"/>
    <s v="Milwaukee"/>
    <n v="0"/>
    <n v="0"/>
    <s v="S 76th St (CTH U)"/>
    <n v="0"/>
    <n v="0"/>
    <n v="0"/>
    <s v="00"/>
    <s v="No Climate Reduction Impact reported by Requesting Department"/>
    <n v="0"/>
    <s v="00_No Climate Reduction Impact reported by Requesting Department"/>
    <m/>
    <m/>
    <x v="63"/>
    <s v="The Five-Year Capital Improvements Plan includes additional appropriations of 7,955,500 that are necessary to complete the work on the project.  Financing is anticipated to be provided from $6,364,400 in Federal revenue and $1,591,100 in general obligation bonds."/>
    <s v="ANDREA WEDDLE-HENNING, P.E."/>
    <s v="3-DEPT OF TRANSPORTATION"/>
    <s v="2028-1"/>
    <s v="2026-4"/>
    <s v="2028-4"/>
    <s v="2029-2"/>
    <s v="2029-4"/>
    <s v="2030-4"/>
    <s v="30"/>
    <s v=""/>
    <s v="MEDIUM"/>
    <s v="Yes"/>
    <n v="0.3"/>
    <s v="YES"/>
    <s v="5/14/26"/>
    <s v="3-Dept of Transportation"/>
    <m/>
    <m/>
    <m/>
    <m/>
    <x v="1"/>
    <s v="NO"/>
    <s v="YES"/>
    <s v="NO"/>
  </r>
  <r>
    <s v="PF_WQ020501_700MHZ SIMULCAST NETWORK - OEM.XLSM"/>
    <s v="4802"/>
    <s v="4802_EMERGENCY MANAGEMENT"/>
    <x v="14"/>
    <n v="1820"/>
    <x v="66"/>
    <s v="2 - Construction &amp; Implementation; 4 - Equipment"/>
    <s v="2, 4"/>
    <s v="None."/>
    <s v="None."/>
    <n v="5185200"/>
    <n v="0"/>
    <n v="0"/>
    <n v="5185200"/>
    <n v="2"/>
    <n v="2"/>
    <n v="5185200"/>
    <s v="CASH"/>
    <n v="0"/>
    <n v="0"/>
    <n v="0"/>
    <n v="0"/>
    <n v="0"/>
    <n v="0"/>
    <n v="0"/>
    <n v="0"/>
    <s v="YES"/>
    <s v="YES_BUDGET MODULE ACCT IMPORT tab for SHERPA import is balanced"/>
    <b v="1"/>
    <n v="0"/>
    <s v="YES"/>
    <s v="YES"/>
    <x v="66"/>
    <n v="45798"/>
    <s v="TERESA BREYER - OEM RADIO DIRECTOR "/>
    <s v="414-305-0012"/>
    <s v="Teresa.Breyer@milwaukeecountywi.gov"/>
    <x v="65"/>
    <s v="YES"/>
    <s v="NO__Please provide an explanation of why alternative options were not researched:  Milwaukee County's WiPSN is a Motorola system. To use a different vendor for a 700 MHz system would increase the cost based on the need fore additional equipment which is currently operational on the WiPSN system."/>
    <s v="02__YES__Annual financial impact includes: Additional years of any hardware, software, or security updates needed as WiPSN equipment gets updates."/>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50__Minority Pop Srvd: 364117__Addresses Racial Equity by: Additional conventional resources from a 700 Mhz simulcast network would provide more interoperability with surrounding agencies, escpecially the City of Milwaukee Fire department. Milwaukee County services include Health and Human Services, First Responders, Parks, and Highway. The ISSI connection to the City of Milwaukee OpenSky radio system allows Milwaukee County radios to cross-communicate with the City of Milwaukee First Responders in a collaborative and coordinated effort to increase the speed and efficiency of critical services being provided. _x000a__x000a_Milwaukee County Ord. 91.09, provision of 9-1-1 emergency telecommunications service in the county as provided by s. 146.70, Wis. Stats. and chapter PSC 173 of the state Administrative Code. Section 146.70"/>
    <s v="NO"/>
    <s v="00__NO"/>
    <s v="00__NO"/>
    <s v="00__NO____Deferred Maint issues addressed by project: "/>
    <n v="0"/>
    <s v="Countywide"/>
    <s v=""/>
    <s v=""/>
    <s v=""/>
    <x v="4"/>
    <n v="0"/>
    <n v="0"/>
    <n v="0"/>
    <s v="Countywide"/>
    <n v="0"/>
    <n v="0"/>
    <n v="0"/>
    <s v="802 W State Street"/>
    <n v="0"/>
    <n v="0"/>
    <n v="0"/>
    <s v="00"/>
    <s v="No Climate Reduction Impact reported by Requesting Department"/>
    <n v="0"/>
    <s v="00_No Climate Reduction Impact reported by Requesting Department"/>
    <m/>
    <m/>
    <x v="64"/>
    <s v="None."/>
    <s v="ANDREW CARRION"/>
    <s v="2-INFORMATION MANAGEMENT SERVICES"/>
    <s v="NA-0"/>
    <s v="2026-1"/>
    <s v="2026-2"/>
    <s v="2026-3"/>
    <s v="2026-4"/>
    <s v="2027-1"/>
    <s v="7"/>
    <s v="NO"/>
    <s v="MEDIUM"/>
    <s v="NO"/>
    <n v="0.9"/>
    <s v="NO"/>
    <s v="5/22/25"/>
    <s v="2-Information Management Services"/>
    <m/>
    <m/>
    <m/>
    <m/>
    <x v="0"/>
    <s v="NO"/>
    <s v="NO"/>
    <s v="NO"/>
  </r>
  <r>
    <s v="PF_WQ020301_COMMAND CENTRAL AWARE.XLSM"/>
    <s v="4802"/>
    <s v="4802_EMERGENCY MANAGEMENT"/>
    <x v="14"/>
    <n v="1820"/>
    <x v="67"/>
    <s v="1 - Basic Planning &amp; Design; 2 - Construction &amp; Implementation; 4 - Equipment"/>
    <s v="1, 2, 4"/>
    <s v="None."/>
    <s v="None."/>
    <n v="489237"/>
    <n v="0"/>
    <n v="0"/>
    <n v="489237"/>
    <n v="2"/>
    <n v="2"/>
    <n v="489237"/>
    <s v="CASH"/>
    <n v="0"/>
    <n v="0"/>
    <n v="0"/>
    <n v="0"/>
    <n v="0"/>
    <n v="0"/>
    <n v="0"/>
    <n v="0"/>
    <s v="YES"/>
    <s v="YES_BUDGET MODULE ACCT IMPORT tab for SHERPA import is balanced"/>
    <b v="1"/>
    <n v="44025"/>
    <s v="YES"/>
    <s v="YES"/>
    <x v="67"/>
    <s v="*"/>
    <s v="TERESA BREYER - OEM RADIO DIRECTOR TAHC"/>
    <n v="4143050012"/>
    <s v="Teresa.Breyer@milwaukeecountywi.com"/>
    <x v="66"/>
    <s v="YES"/>
    <s v="NO__Please provide an explanation of why alternative options were not researched:  Motorola is the only provider for CommandCentral Aware."/>
    <s v="02__YES__Annual financial impact includes: Increase Costs (Sucription Fees)_x000a_Costs will increase for additional program and security updates and patches for CommandCentral Aware."/>
    <s v="Technology &amp; Electronic Equipment"/>
    <s v="NO"/>
    <s v="NO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NO__Description of Citation(s) addressed: "/>
    <s v="04__Primary Asset Zip Code: 53223__Total Pop Srvd: 939450__Minority Pop Srvd: 364117__Addresses Racial Equity by: 911 calls are  received from the entire County, including the most under served areas of Milwaukee County. This equipment refresh ensures OEM is able to fulfill its obligation of building equity, reliability, and serving Milwaukee County with the highest level of equality possible. _x000a__x000a_Milwaukee County Ord. 91.09, provision of 9-1-1 emergency telecommunications service in the county as provided by s. 146.70, Wis. Stats. and chapter PSC 173 of the state Administrative Code. Section 146.70"/>
    <s v="NO"/>
    <s v="00__NO"/>
    <s v="00__NO"/>
    <s v="00__NO____Deferred Maint issues addressed by project: "/>
    <n v="0"/>
    <n v="53223"/>
    <s v=""/>
    <s v=""/>
    <s v=""/>
    <x v="4"/>
    <n v="0"/>
    <n v="0"/>
    <n v="0"/>
    <s v="Countywide"/>
    <n v="0"/>
    <n v="0"/>
    <n v="0"/>
    <s v="821 W State Street RM 305"/>
    <n v="0"/>
    <n v="0"/>
    <n v="0"/>
    <s v="00"/>
    <s v="No Climate Reduction Impact reported by Requesting Department"/>
    <n v="0"/>
    <s v="00_No Climate Reduction Impact reported by Requesting Department"/>
    <m/>
    <m/>
    <x v="65"/>
    <s v="Complete any remaining activies from Year 1.  Based on need for RFP, this effort could extend beyond 12 months.  This would not require additional funding outside of what is approved in year 1."/>
    <s v="ANDREW CARRION"/>
    <s v="2-INFORMATION MANAGEMENT SERVICES"/>
    <s v="NA-0"/>
    <s v="2026-2"/>
    <s v="2026-2"/>
    <s v="2026-3"/>
    <s v="2026-4"/>
    <s v="2026-4"/>
    <s v="7"/>
    <s v="NO"/>
    <s v="MEDIUM"/>
    <s v="NO"/>
    <s v="Conceptual"/>
    <s v="NO"/>
    <s v="5/29/25"/>
    <s v="2-Information Management Services"/>
    <m/>
    <m/>
    <m/>
    <m/>
    <x v="0"/>
    <s v="NO"/>
    <s v="NO"/>
    <s v="NO"/>
  </r>
  <r>
    <s v="PF_WQ020701_911 DISPATCH ACADEMY EQUIPMENT.XLSM"/>
    <s v="4802"/>
    <s v="4802_EMERGENCY MANAGEMENT"/>
    <x v="14"/>
    <n v="1820"/>
    <x v="68"/>
    <s v="2 - Construction &amp; Implementation; 4 - Equipment"/>
    <s v="2, 4"/>
    <s v="None."/>
    <s v="None."/>
    <n v="1283600"/>
    <n v="0"/>
    <n v="0"/>
    <n v="1283600"/>
    <n v="2"/>
    <n v="2"/>
    <n v="1283600"/>
    <s v="CASH"/>
    <n v="0"/>
    <n v="0"/>
    <n v="0"/>
    <n v="0"/>
    <n v="0"/>
    <n v="0"/>
    <n v="0"/>
    <n v="0"/>
    <s v="YES"/>
    <s v="YES_BUDGET MODULE ACCT IMPORT tab for SHERPA import is balanced"/>
    <b v="1"/>
    <n v="83523"/>
    <s v="YES"/>
    <s v="YES"/>
    <x v="68"/>
    <n v="45393"/>
    <s v="KINNYETTA PATTERSON"/>
    <s v="414-405-0050"/>
    <s v="kinnyetta.patterson@milwaukeecountywi.gov"/>
    <x v="67"/>
    <s v="NO"/>
    <s v="NO__Please provide an explanation of why alternative options were not researched:  911 equipment will need to be replaced due to age and end of life. Manufacturer will not service this equipment in the very near future. "/>
    <s v="02__YES__Annual financial impact includes: -Increase annual costs_x000a_The equipment that OEM is standardizing within County dispatch requires a subscription for maintenance and upkeep. OEM radio is aware of this, and including this equipment in the 2024 operational budget for continued support. "/>
    <s v="Technology &amp; Electronic Equipment"/>
    <s v="NO"/>
    <s v="YES__Due to the end of life on the current equipment, this project must be completed to preserve the integrity of the 911 system."/>
    <s v="00__Technology Security Risk(s) Addressed: "/>
    <s v="10__Safety-Risk Issue(s) Addressed:  911 operations are a critical service, protecting life sasfety within Milwaukee County. This equipment will be covered under the existing MDR/RSUS cybersecurity contracts. _x000a__x000a_Milwaukee County Ord. 91.09, provision of 9-1-1 emergency telecommunications service in the county as provided by s. 146.70, Wis. Stats. and chapter PSC 173 of the state Administrative Code. Section 146.70 "/>
    <s v="00__Safety-Risk Issue(s) Addressed:  "/>
    <s v="YES__Adopted Board File: __Agreement(s) Uploaded: __Partners and nature of Agreement(s): Milwaukee County Ord. 91.09, provision of 9-1-1 emergency telecommunications service in the county as provided by s. 146.70, Wis. Stats. and chapter PSC 173 of the state Administrative Code. Section 146.70 __Next Board cycle if agreement(s) not yet adopted: "/>
    <m/>
    <s v="00"/>
    <s v="NO"/>
    <s v="NO"/>
    <s v="00__Citations Addressed by Project?: NO__Description of Citation(s) addressed: "/>
    <s v="03__Primary Asset Zip Code: Countywide__Total Pop Srvd: 939450__Minority Pop Srvd: 364117__Addresses Racial Equity by: 911 calls are are received from the entire County, including the most under served areas of Milwaukee County. This equipment refresh ensures OEM is able to fullfill its obligation of building equity, reliability, and serving Milwaukee County with the highest level of equality possible. _x000a__x000a_Milwaukee County Ord. 91.09, provision of 9-1-1 emergency telecommunications service in the county as provided by s. 146.70, Wis. Stats. and chapter PSC 173 of the state Administrative Code. Section 146.70 "/>
    <s v="NO"/>
    <s v="00__NO"/>
    <s v="00__NO"/>
    <s v="00__NO____Deferred Maint issues addressed by project: "/>
    <n v="0"/>
    <s v="Countywide"/>
    <s v=""/>
    <s v=""/>
    <s v=""/>
    <x v="4"/>
    <n v="0"/>
    <n v="0"/>
    <n v="0"/>
    <s v="Countywide"/>
    <n v="0"/>
    <n v="0"/>
    <n v="0"/>
    <s v="821 W State St RM 305"/>
    <n v="0"/>
    <n v="0"/>
    <n v="0"/>
    <s v="00"/>
    <s v="No Climate Reduction Impact reported by Requesting Department"/>
    <n v="0"/>
    <s v="00_No Climate Reduction Impact reported by Requesting Department"/>
    <m/>
    <m/>
    <x v="66"/>
    <s v="None."/>
    <s v="ANDREW CARRION"/>
    <s v="2-INFORMATION MANAGEMENT SERVICES"/>
    <s v="NA-0"/>
    <s v="2026-1"/>
    <s v="2026-1"/>
    <s v="2026-2"/>
    <s v="2026-3"/>
    <s v="2026-4"/>
    <s v="7"/>
    <s v="NO"/>
    <s v="MEDIUM"/>
    <s v="NO"/>
    <n v="1"/>
    <s v="NO"/>
    <s v="5/22/25"/>
    <s v="2-Information Management Services"/>
    <m/>
    <m/>
    <m/>
    <m/>
    <x v="0"/>
    <s v="NO"/>
    <s v="NO"/>
    <s v="NO"/>
  </r>
  <r>
    <s v="PF_WQ020801_STATION ALERTING LOUDSPEAKER SYSTEM – OEM.XLSM"/>
    <s v="4802"/>
    <s v="4802_EMERGENCY MANAGEMENT"/>
    <x v="14"/>
    <n v="1820"/>
    <x v="69"/>
    <s v="2 - Construction &amp; Implementation; 4 - Equipment"/>
    <s v="2, 4"/>
    <s v="None."/>
    <s v="None."/>
    <n v="365300"/>
    <n v="0"/>
    <n v="0"/>
    <n v="365300"/>
    <n v="2"/>
    <n v="2"/>
    <n v="365300"/>
    <s v="CASH"/>
    <n v="0"/>
    <n v="0"/>
    <n v="0"/>
    <n v="0"/>
    <n v="0"/>
    <n v="0"/>
    <n v="0"/>
    <n v="0"/>
    <s v="YES"/>
    <s v="YES_BUDGET MODULE ACCT IMPORT tab for SHERPA import is balanced"/>
    <b v="1"/>
    <n v="11978"/>
    <s v="YES"/>
    <s v="YES"/>
    <x v="69"/>
    <n v="45393"/>
    <s v="KINNYETTA PATTERSON - OEM 911 COMMUNICATIONS DIRECTOR"/>
    <s v="414-405-0050"/>
    <s v="kinnyetta.patterson@milwaukeecountywi.gov"/>
    <x v="68"/>
    <s v="YES"/>
    <s v="YES__Please provide a brief listing of options/alternatives researched and why the option your are requesting for this Cost Est is the best alternative:  This project will likely go out to RFP for competitive bids from different vendors. "/>
    <s v="02__YES__Annual financial impact includes: Ongoing yearly fees from vendors will be accounted for in future year budgets, and possible offset with future revenues. "/>
    <s v="Technology &amp; Electronic Equipment"/>
    <s v="NO"/>
    <s v="NO__"/>
    <s v="00__Technology Security Risk(s) Addressed: "/>
    <s v="00__Safety-Risk Issue(s) Addressed:  "/>
    <s v="05__Safety-Risk Issue(s) Addressed:  This system has the potential to increase speed and efficiency of 911 Fire Dispatch Countywide. Though Dispatch consolidation (WI Act 26), this equipment will be required for Fire Dispatch, and agencies will be provided with an opportunity to integrate their existing station alerting for both continuity of operations, and efficient response to significant life safety events. A Countywide system does not currently exist for this purpose.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117__Minority Pop Srvd: 364117__Addresses Racial Equity by: Municipal Fire provides mutual aid services countywide, on a daily basis, including the most underserved areas of Milwaukee._x000a__x000a_Milwaukee County Ord. 91.09, provision of 9-1-1 emergency telecommunications service in the county as provided by s. 146.70, Wis. Stats. and chapter PSC 173 of the state Administrative Code. Section 146.70"/>
    <s v="NO"/>
    <s v="00__NO"/>
    <s v="00__NO"/>
    <s v="00__NO____Deferred Maint issues addressed by project: "/>
    <n v="0"/>
    <s v="Countywide"/>
    <s v=""/>
    <s v=""/>
    <s v=""/>
    <x v="4"/>
    <n v="0"/>
    <n v="0"/>
    <n v="0"/>
    <s v="Countywide"/>
    <n v="0"/>
    <n v="0"/>
    <n v="0"/>
    <s v="821 W State St RM 305"/>
    <n v="0"/>
    <n v="0"/>
    <n v="0"/>
    <s v="00"/>
    <s v="No Climate Reduction Impact reported by Requesting Department"/>
    <n v="0"/>
    <s v="00_No Climate Reduction Impact reported by Requesting Department"/>
    <m/>
    <m/>
    <x v="67"/>
    <s v="None."/>
    <s v="ANDY CARRION"/>
    <s v="2-INFORMATION MANAGEMENT SERVICES"/>
    <s v="2025-1"/>
    <s v="2025-1"/>
    <s v="2025-2"/>
    <s v="2025-2"/>
    <s v="2025-3"/>
    <s v="2025-4"/>
    <s v="7"/>
    <s v="NO"/>
    <s v="MEDIUM"/>
    <s v="NO"/>
    <n v="0.9"/>
    <s v="NO"/>
    <s v="5/22/25"/>
    <s v="2-Information Management Services"/>
    <m/>
    <m/>
    <m/>
    <m/>
    <x v="0"/>
    <s v="NO"/>
    <s v="NO"/>
    <s v="NO"/>
  </r>
  <r>
    <s v="PF_WQ021101_CONVENTIONAL REPEATER EQUIPMENT – OEM.XLSM"/>
    <s v="4802"/>
    <s v="4802_EMERGENCY MANAGEMENT"/>
    <x v="14"/>
    <n v="1820"/>
    <x v="70"/>
    <s v=""/>
    <s v=""/>
    <s v="None."/>
    <s v="None."/>
    <n v="0"/>
    <n v="0"/>
    <n v="0"/>
    <n v="0"/>
    <n v="0"/>
    <n v="0"/>
    <n v="0"/>
    <n v="0"/>
    <n v="0"/>
    <n v="0"/>
    <n v="0"/>
    <n v="0"/>
    <n v="0"/>
    <n v="0"/>
    <n v="0"/>
    <n v="0"/>
    <s v="YES"/>
    <s v="YES_BUDGET MODULE ACCT IMPORT tab for SHERPA import is balanced"/>
    <b v="1"/>
    <n v="0"/>
    <s v="YES"/>
    <s v="YES"/>
    <x v="70"/>
    <s v="*"/>
    <s v="PLEASE ENTER PRIMARY DEPT STAFF CONTACT RESPONSIBLE FOR REQ"/>
    <s v="Enter Phone #"/>
    <s v="Please enter email"/>
    <x v="69"/>
    <s v=""/>
    <s v=""/>
    <s v="00____Annual financial impact includes: "/>
    <s v=""/>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4-SAME AS REQUESTING DEPT/AGENCY (EXCLUDES DOT, FCLTY MNGMNT, AND IMSD)"/>
    <s v="NA-0"/>
    <s v="NA-0"/>
    <s v="NA-0"/>
    <s v="NA-0"/>
    <s v="NA-0"/>
    <s v="NA-0"/>
    <s v="00"/>
    <s v=""/>
    <s v=""/>
    <s v=""/>
    <s v=""/>
    <s v=""/>
    <s v="00/00/20XX"/>
    <s v="4-Same as Requesting Dept/Agency (Excludes DOT, Fclty Mngmnt, and IMSD)"/>
    <m/>
    <m/>
    <m/>
    <m/>
    <x v="0"/>
    <s v="NO"/>
    <s v="NO"/>
    <s v="NO"/>
  </r>
  <r>
    <s v="PF_WQ020901_MOBILE RADIO SITE - OASIS 700.800MHZ.XLSM"/>
    <s v="4802"/>
    <s v="4802_EMERGENCY MANAGEMENT"/>
    <x v="14"/>
    <n v="1820"/>
    <x v="71"/>
    <s v="4 - Equipment"/>
    <s v="4"/>
    <s v="None."/>
    <s v="None."/>
    <n v="1220000"/>
    <n v="0"/>
    <n v="0"/>
    <n v="1220000"/>
    <n v="2"/>
    <n v="2"/>
    <n v="1220000"/>
    <s v="CASH"/>
    <n v="0"/>
    <n v="0"/>
    <n v="0"/>
    <n v="0"/>
    <n v="0"/>
    <n v="0"/>
    <n v="0"/>
    <n v="0"/>
    <s v="YES"/>
    <s v="YES_BUDGET MODULE ACCT IMPORT tab for SHERPA import is balanced"/>
    <b v="1"/>
    <n v="0"/>
    <s v="YES"/>
    <s v="YES"/>
    <x v="71"/>
    <n v="45798"/>
    <s v="TERESA BREYER - OEM RADIO DIRECTOR "/>
    <s v="414-305-0012"/>
    <s v="Teresa.Breyer@milwaukeecountywi.gov"/>
    <x v="70"/>
    <s v="YES"/>
    <s v="NO__Please provide an explanation of why alternative options were not researched:  While the trailer could be sourced from multiple vendors, the radio system equipment needed for the Mobile Radio site needs to come from Motorola. Milwaukee County's WiPSN radio system is a Motorola P25 Simulcast radio system. The equipment proposed for use is the same euipment that is locted at the 10 radio sites."/>
    <s v="02__YES__Annual financial impact includes: Additional years of Warranty coverage or any hardware updates needed as the WiPSN equipment gets updated."/>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50__Minority Pop Srvd: 364117__Addresses Racial Equity by: A mobile radio site would keep communication open to services needed in the most underserved areas of Milwaukee County. Milwaukee County services include Health and Human Services, First Responders, Parks, and Highway. The ISSI connection to the City of Milwaukee OpenSky radio system allows Milwaukee County radios to cross-communicate with the City of Milwaukee First Responders in a collaborative and coordinated effort to increase the speed and efficiency of critical services being provided. _x000a__x000a_Milwaukee County Ord. 91.09, provision of 9-1-1 emergency telecommunications service in the county as provided by s. 146.70, Wis. Stats. and chapter PSC 173 of the state Administrative Code. Section 146.70 "/>
    <s v="NO"/>
    <s v="00__NO"/>
    <s v="00__NO"/>
    <s v="00__NO____Deferred Maint issues addressed by project: "/>
    <n v="0"/>
    <s v="Countywide"/>
    <s v=""/>
    <s v=""/>
    <s v=""/>
    <x v="4"/>
    <n v="0"/>
    <n v="0"/>
    <n v="0"/>
    <s v="Countywide"/>
    <n v="0"/>
    <n v="0"/>
    <n v="0"/>
    <s v="802 W State Street"/>
    <n v="0"/>
    <n v="0"/>
    <n v="0"/>
    <s v="00"/>
    <s v="No Climate Reduction Impact reported by Requesting Department"/>
    <n v="0"/>
    <s v="00_No Climate Reduction Impact reported by Requesting Department"/>
    <m/>
    <m/>
    <x v="68"/>
    <s v="None."/>
    <s v="TERESA BREYER"/>
    <s v="4-SAME AS REQUESTING DEPT/AGENCY (EXCLUDES DOT, FCLTY MNGMNT, AND IMSD)"/>
    <s v="2026-1"/>
    <s v="2026-1"/>
    <s v="2026-2"/>
    <s v="2026-2"/>
    <s v="2026-3"/>
    <s v="2026-4"/>
    <s v="10"/>
    <s v=""/>
    <s v="LOW"/>
    <s v="Yes"/>
    <n v="1"/>
    <s v="YES"/>
    <s v="5/16/25"/>
    <s v="4-Same as Requesting Dept/Agency (Excludes DOT, Fclty Mngmnt, and IMSD)"/>
    <m/>
    <m/>
    <m/>
    <m/>
    <x v="0"/>
    <s v="NO"/>
    <s v="NO"/>
    <s v="NO"/>
  </r>
  <r>
    <s v="PF_WQ021201_911 CAD REPLACEMENT – OEM.XLSM"/>
    <s v="4802"/>
    <s v="4802_EMERGENCY MANAGEMENT"/>
    <x v="14"/>
    <n v="1820"/>
    <x v="72"/>
    <s v="1 - Basic Planning &amp; Design; 2 - Construction &amp; Implementation"/>
    <s v="1, 2"/>
    <s v="None."/>
    <s v="None."/>
    <n v="9526952"/>
    <n v="0"/>
    <n v="0"/>
    <n v="9526952"/>
    <n v="2"/>
    <n v="2"/>
    <n v="9526952"/>
    <s v="CASH"/>
    <n v="0"/>
    <n v="0"/>
    <n v="0"/>
    <n v="0"/>
    <n v="0"/>
    <n v="0"/>
    <n v="0"/>
    <n v="0"/>
    <s v="YES"/>
    <s v="YES_BUDGET MODULE ACCT IMPORT tab for SHERPA import is balanced"/>
    <b v="1"/>
    <n v="159000"/>
    <s v="YES"/>
    <s v="YES"/>
    <x v="72"/>
    <n v="45393"/>
    <s v="KINNYETTA PATTERSON - OEM 911 COMMUNICATIONS DIRECTOR"/>
    <s v="414-405-0050"/>
    <s v="kinnyetta.patterson@milwaukeecountywi.gov"/>
    <x v="71"/>
    <s v="YES"/>
    <s v="YES__Please provide a brief listing of options/alternatives researched and why the option your are requesting for this Cost Est is the best alternative:  Multiple vendors available. This project will likely go out to RFP to ensure OEM 911 receives the most competitive bid possible. Vendor quotes will be used for reference. "/>
    <s v="02__YES__Annual financial impact includes: -Increase Costs (Subscription fees)_x000a_Depending on the vendor selected, there may be an additional yearly subscription cost. This will be negotiated within the RFP, and added to subsequent year budget. "/>
    <s v="Technology &amp; Electronic Equipment"/>
    <s v="NO"/>
    <s v="NO__"/>
    <s v="00__Technology Security Risk(s) Addressed: "/>
    <s v="00__Safety-Risk Issue(s) Addressed:  "/>
    <s v="00__Safety-Risk Issue(s) Addressed:  "/>
    <s v="YES__Adopted Board File: __Agreement(s) Uploaded: NO__Partners and nature of Agreement(s): If approved, OEM will market this to other municipalities we support who are waiting in the wings.  We do not have agreements today.__Next Board cycle if agreement(s) not yet adopted: 2025-December-Board Cyle"/>
    <m/>
    <s v="00"/>
    <s v="NO"/>
    <s v="NO"/>
    <s v="00__Citations Addressed by Project?: NO__Description of Citation(s) addressed: "/>
    <s v="03__Primary Asset Zip Code: Countywide__Total Pop Srvd: 939450__Minority Pop Srvd: 364117__Addresses Racial Equity by: 911 calls are  received from the entire County, including the most under served areas of Milwaukee County. This equipment refresh ensures OEM is able to fulfill its obligation of building equity, reliability, and serving Milwaukee County with the highest level of equality possible. _x000a__x000a_Milwaukee County Ord. 91.09, provision of 9-1-1 emergency telecommunications service in the county as provided by s. 146.70, Wis. Stats. and chapter PSC 173 of the state Administrative Code. Section 146.70 "/>
    <s v="NO"/>
    <s v="00__NO"/>
    <s v="00__NO"/>
    <s v="00__NO____Deferred Maint issues addressed by project: "/>
    <n v="0"/>
    <s v="Countywide"/>
    <s v=""/>
    <s v=""/>
    <s v=""/>
    <x v="4"/>
    <n v="0"/>
    <n v="0"/>
    <n v="0"/>
    <s v="Countywide"/>
    <n v="0"/>
    <n v="0"/>
    <n v="0"/>
    <s v="821 W State St RM 305"/>
    <n v="0"/>
    <n v="0"/>
    <n v="0"/>
    <s v="00"/>
    <s v="No Climate Reduction Impact reported by Requesting Department"/>
    <n v="0"/>
    <s v="00_No Climate Reduction Impact reported by Requesting Department"/>
    <m/>
    <m/>
    <x v="69"/>
    <s v="None."/>
    <s v="ANDREW CARRION"/>
    <s v="2-INFORMATION MANAGEMENT SERVICES"/>
    <s v="NA-0"/>
    <s v="2027-1"/>
    <s v="2027-2"/>
    <s v="2028-1"/>
    <s v="2028-4"/>
    <s v="2029-2"/>
    <s v="5"/>
    <s v="NO"/>
    <s v="HIGH"/>
    <s v="NO"/>
    <n v="1"/>
    <s v="NO"/>
    <s v="5/18/26"/>
    <s v="2-Information Management Services"/>
    <m/>
    <m/>
    <m/>
    <m/>
    <x v="1"/>
    <s v="YES"/>
    <s v="NO"/>
    <s v="NO"/>
  </r>
  <r>
    <s v="PF_WQ021301_RADIO ENCRYPTION - OEM.XLSM"/>
    <s v="4802"/>
    <s v="4802_EMERGENCY MANAGEMENT"/>
    <x v="14"/>
    <n v="1820"/>
    <x v="73"/>
    <s v="4 - Equipment"/>
    <s v="4"/>
    <s v="None."/>
    <s v="None."/>
    <n v="1271249"/>
    <n v="0"/>
    <n v="0"/>
    <n v="1271249"/>
    <n v="2"/>
    <n v="2"/>
    <n v="1271249"/>
    <s v="CASH"/>
    <n v="0"/>
    <n v="0"/>
    <n v="0"/>
    <n v="0"/>
    <n v="0"/>
    <n v="0"/>
    <n v="0"/>
    <n v="0"/>
    <s v="YES"/>
    <s v="YES_BUDGET MODULE ACCT IMPORT tab for SHERPA import is balanced"/>
    <b v="1"/>
    <n v="0"/>
    <s v="YES"/>
    <s v="YES"/>
    <x v="73"/>
    <n v="45399"/>
    <s v="CHRIS MCGOWAN"/>
    <n v="4142390560"/>
    <s v="christopher.mcgowan@milwaukeecountywi.gov"/>
    <x v="72"/>
    <s v="NO"/>
    <s v="YES__Please provide a brief listing of options/alternatives researched and why the option your are requesting for this Cost Est is the best alternative:  Encrypting radio channels is the only way to eliminate the public from accessing.  Radios are already equipped with authentication, which allows only authorized users to handle the radio but there is nothing preventing the frequencies from being listen to."/>
    <s v="00__NO__Annual financial impact includes: Once the software is loaded, there is no additional cost to maintain.  Our staff are able to review and upgrade codes as needed."/>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117__Minority Pop Srvd: 364117__Addresses Racial Equity by: Municipal Police and Fire provides mutual aid services countywide, on a daily basis, including the most underserved areas of Milwaukee.   This system will disable curious people from reporting to scenes that maybe unsafe."/>
    <s v="NO"/>
    <s v="00__NO"/>
    <s v="00__NO"/>
    <s v="00__NO____Deferred Maint issues addressed by project: "/>
    <n v="0"/>
    <s v="Countywide"/>
    <s v=""/>
    <s v=""/>
    <s v=""/>
    <x v="4"/>
    <n v="0"/>
    <n v="0"/>
    <n v="0"/>
    <s v="Countywide"/>
    <n v="0"/>
    <n v="0"/>
    <n v="0"/>
    <s v="821 West State Street Room 305"/>
    <n v="0"/>
    <n v="0"/>
    <n v="0"/>
    <s v="00"/>
    <s v="No Climate Reduction Impact reported by Requesting Department"/>
    <n v="0"/>
    <s v="00_No Climate Reduction Impact reported by Requesting Department"/>
    <m/>
    <m/>
    <x v="70"/>
    <s v="None."/>
    <s v="ANDREW CARRION"/>
    <s v="2-INFORMATION MANAGEMENT SERVICES"/>
    <s v="NA-0"/>
    <s v="2026-1"/>
    <s v="2026-1"/>
    <s v="2026-2"/>
    <s v="2026-3"/>
    <s v="2026-4"/>
    <s v="7"/>
    <s v="NO"/>
    <s v="LOW"/>
    <s v="NO"/>
    <n v="1"/>
    <s v="NO"/>
    <s v="5/29/25"/>
    <s v="2-Information Management Services"/>
    <m/>
    <m/>
    <m/>
    <m/>
    <x v="0"/>
    <s v="NO"/>
    <s v="NO"/>
    <s v="NO"/>
  </r>
  <r>
    <s v="PF_WQ021001-RF DOPPLER EQUIPMENT – OEM.XLSM"/>
    <s v="4802"/>
    <s v="4802_EMERGENCY MANAGEMENT"/>
    <x v="14"/>
    <n v="1820"/>
    <x v="74"/>
    <s v=""/>
    <s v=""/>
    <s v="None."/>
    <s v="None."/>
    <n v="0"/>
    <n v="0"/>
    <n v="0"/>
    <n v="0"/>
    <n v="0"/>
    <n v="0"/>
    <n v="0"/>
    <n v="0"/>
    <n v="0"/>
    <n v="0"/>
    <n v="0"/>
    <n v="0"/>
    <n v="0"/>
    <n v="0"/>
    <n v="0"/>
    <n v="0"/>
    <s v="YES"/>
    <s v="YES_BUDGET MODULE ACCT IMPORT tab for SHERPA import is balanced"/>
    <b v="1"/>
    <n v="0"/>
    <s v="YES"/>
    <s v="YES"/>
    <x v="74"/>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s v="NO"/>
    <s v="NO"/>
    <s v="NO"/>
  </r>
  <r>
    <s v="PF_WQ020401-OEM 911 - VESTA PHONE UPGRADE.XLSM"/>
    <s v="4802"/>
    <s v="4802_EMERGENCY MANAGEMENT"/>
    <x v="14"/>
    <n v="1820"/>
    <x v="75"/>
    <s v=""/>
    <s v=""/>
    <s v="None."/>
    <s v="None."/>
    <n v="0"/>
    <n v="0"/>
    <n v="0"/>
    <n v="0"/>
    <n v="0"/>
    <n v="0"/>
    <n v="0"/>
    <n v="0"/>
    <n v="0"/>
    <n v="0"/>
    <n v="0"/>
    <n v="0"/>
    <n v="0"/>
    <n v="0"/>
    <n v="0"/>
    <n v="0"/>
    <s v="YES"/>
    <s v="YES_BUDGET MODULE ACCT IMPORT tab for SHERPA import is balanced"/>
    <b v="1"/>
    <n v="0"/>
    <s v="YES"/>
    <s v="YES"/>
    <x v="75"/>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s v="NO"/>
    <s v="NO"/>
    <s v="NO"/>
  </r>
  <r>
    <s v="PF_WQ020601-PUBLIC SAFETY COMMUNITY ENGAGEMENT APP.XLSM"/>
    <s v="4802"/>
    <s v="4802_EMERGENCY MANAGEMENT"/>
    <x v="14"/>
    <n v="1820"/>
    <x v="76"/>
    <s v=""/>
    <s v=""/>
    <s v="None."/>
    <s v="None."/>
    <n v="0"/>
    <n v="0"/>
    <n v="0"/>
    <n v="0"/>
    <n v="0"/>
    <n v="0"/>
    <n v="0"/>
    <n v="0"/>
    <n v="0"/>
    <n v="0"/>
    <n v="0"/>
    <n v="0"/>
    <n v="0"/>
    <n v="0"/>
    <n v="0"/>
    <n v="0"/>
    <s v="YES"/>
    <s v="YES_BUDGET MODULE ACCT IMPORT tab for SHERPA import is balanced"/>
    <b v="1"/>
    <n v="0"/>
    <s v="YES"/>
    <s v="YES"/>
    <x v="76"/>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s v="NO"/>
    <s v="NO"/>
    <s v="NO"/>
  </r>
  <r>
    <s v="PF_WQ021401_OEM - APX 6000 HANDHELD RADIO REPLACEMENTS.XLSM"/>
    <s v="4802"/>
    <s v="4802_EMERGENCY MANAGEMENT"/>
    <x v="14"/>
    <n v="1820"/>
    <x v="77"/>
    <s v=""/>
    <s v=""/>
    <s v="None."/>
    <s v="None."/>
    <n v="0"/>
    <n v="0"/>
    <n v="0"/>
    <n v="0"/>
    <n v="0"/>
    <n v="0"/>
    <n v="0"/>
    <n v="0"/>
    <n v="0"/>
    <n v="0"/>
    <n v="0"/>
    <n v="0"/>
    <n v="0"/>
    <n v="0"/>
    <n v="0"/>
    <n v="0"/>
    <s v="YES"/>
    <s v="YES_BUDGET MODULE ACCT IMPORT tab for SHERPA import is balanced"/>
    <b v="1"/>
    <n v="0"/>
    <s v="YES"/>
    <s v="YES"/>
    <x v="77"/>
    <s v="*"/>
    <s v="PLEASE ENTER PRIMARY DEPT STAFF CONTACT RESPONSIBLE FOR REQ"/>
    <s v="Enter Phone #"/>
    <s v="Please enter email"/>
    <x v="73"/>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4-SAME AS REQUESTING DEPT/AGENCY (EXCLUDES DOT, FCLTY MNGMNT, AND IMSD)"/>
    <s v="NA-0"/>
    <s v="NA-0"/>
    <s v="NA-0"/>
    <s v="NA-0"/>
    <s v="NA-0"/>
    <s v="NA-0"/>
    <s v="00"/>
    <s v=""/>
    <s v=""/>
    <s v=""/>
    <s v=""/>
    <s v=""/>
    <s v="00/00/20XX"/>
    <s v="4-Same as Requesting Dept/Agency (Excludes DOT, Fclty Mngmnt, and IMSD)"/>
    <m/>
    <m/>
    <m/>
    <m/>
    <x v="0"/>
    <s v="NO"/>
    <s v="NO"/>
    <s v="NO"/>
  </r>
  <r>
    <s v="PF_WQ021501_OEM - RADIO SYSTEM INFRASTRUCTURE UPGRADE.XLSM"/>
    <s v="4802"/>
    <s v="4802_EMERGENCY MANAGEMENT"/>
    <x v="14"/>
    <n v="1820"/>
    <x v="78"/>
    <s v=""/>
    <s v=""/>
    <s v="None."/>
    <s v="None."/>
    <n v="0"/>
    <n v="0"/>
    <n v="0"/>
    <n v="0"/>
    <n v="0"/>
    <n v="0"/>
    <n v="0"/>
    <n v="0"/>
    <n v="0"/>
    <n v="0"/>
    <n v="0"/>
    <n v="0"/>
    <n v="0"/>
    <n v="0"/>
    <n v="0"/>
    <n v="0"/>
    <s v="YES"/>
    <s v="YES_BUDGET MODULE ACCT IMPORT tab for SHERPA import is balanced"/>
    <b v="1"/>
    <n v="0"/>
    <s v="YES"/>
    <s v="YES"/>
    <x v="78"/>
    <s v="*"/>
    <s v="PLEASE ENTER PRIMARY DEPT STAFF CONTACT RESPONSIBLE FOR REQ"/>
    <s v="Enter Phone #"/>
    <s v="Please enter email"/>
    <x v="74"/>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s v="NO"/>
    <s v="NO"/>
    <s v="NO"/>
  </r>
  <r>
    <s v="PF_WU020112_MARCUS CENTER - GEN CAPITAL IMPROVEMENTS AMENDMENT 3 – 2027.XLSM"/>
    <s v="1916"/>
    <s v="1916_CULT_MARCUS CTR FOR PERFORM ARTS"/>
    <x v="15"/>
    <n v="1451"/>
    <x v="79"/>
    <s v="2 - Construction &amp; Implementation"/>
    <s v="2"/>
    <s v="None."/>
    <s v="None."/>
    <n v="755000"/>
    <n v="0"/>
    <n v="0"/>
    <n v="755000"/>
    <n v="2"/>
    <n v="2"/>
    <n v="755000"/>
    <s v="CASH"/>
    <n v="0"/>
    <n v="0"/>
    <n v="0"/>
    <n v="0"/>
    <n v="0"/>
    <n v="0"/>
    <n v="0"/>
    <n v="0"/>
    <s v="YES"/>
    <s v="YES_BUDGET MODULE ACCT IMPORT tab for SHERPA import is balanced"/>
    <b v="1"/>
    <n v="0"/>
    <s v="YES"/>
    <s v="YES"/>
    <x v="79"/>
    <n v="46077"/>
    <s v="GOBLET/MASTERSON"/>
    <s v="414-278-4162"/>
    <s v="vincent.masterson@milwaukeecountywi.gov"/>
    <x v="75"/>
    <s v="NO"/>
    <s v="NO__Please provide an explanation of why alternative options were not researched:  With the age of the building, it is imperative for the building fascia to be refurbish"/>
    <s v="00__NO__Annual financial impact includes: This is a (refurbishing/cleaning) process that will not need to be done annually. "/>
    <s v="Facility_Rehab or Major Maint"/>
    <s v="NO"/>
    <s v="YES__It would be advantageous to perform this work over the spring and summer months to ensure all materials are applied at the appropriate air temperature."/>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22-850__SD Uploaded: YES__Detail:  Please see approved County Board amendment 22-850 attachment for details on changes to Lease Amendment (2nd) that include the Cladding project. "/>
    <s v="00__Citations Addressed by Project?: NO__Description of Citation(s) addressed: "/>
    <s v="03__Primary Asset Zip Code: 53202__Total Pop Srvd: 500000__Minority Pop Srvd: 200000__Addresses Racial Equity by: The Marcus Performing Arts Center is a place for community assembly, offering diverse entertainment and event activities throughout the year."/>
    <s v="NO"/>
    <s v="00__NO"/>
    <s v="03__YES__2024 - 2028 Adopted 5-YR Capital Plan"/>
    <s v="00__NO____Deferred Maint issues addressed by project: "/>
    <n v="0"/>
    <n v="53202"/>
    <s v=""/>
    <s v=""/>
    <s v=""/>
    <x v="1"/>
    <n v="0"/>
    <n v="0"/>
    <n v="0"/>
    <s v="Milwaukee"/>
    <n v="0"/>
    <n v="0"/>
    <n v="0"/>
    <s v="929 N Water St"/>
    <n v="0"/>
    <n v="0"/>
    <n v="0"/>
    <s v="00"/>
    <s v="No Climate Reduction Impact reported by Requesting Department"/>
    <n v="0"/>
    <s v="00_No Climate Reduction Impact reported by Requesting Department"/>
    <m/>
    <m/>
    <x v="71"/>
    <s v="Pursuant to the third amendment (File #25-467), the 2028 County contribution ($800,000) will fund projects identified by MCPA that reduce expenses, increase revenue, or meet an immediate safety or property need as approved by Milwaukee County  (WU020113-Marcus Center - Gen Capital Improvements Amendment 3-2028)."/>
    <s v="CG SCHMIDT_x0009__x0009__x0009__x0009__x0009__x0009__x0009_"/>
    <s v="4-SAME AS REQUESTING DEPT/AGENCY (EXCLUDES DOT, FCLTY MNGMNT, AND IMSD)"/>
    <s v="NA-0"/>
    <s v="NA-0"/>
    <s v="2026-4"/>
    <s v="2027-1"/>
    <s v="2027-2"/>
    <s v="2027-3"/>
    <s v="30"/>
    <s v=""/>
    <s v="LOW"/>
    <s v="NO"/>
    <s v="Conceptual"/>
    <s v="NO"/>
    <s v="4/19/24"/>
    <s v="4-Same as Requesting Dept/Agency (Excludes DOT, Fclty Mngmnt, and IMSD)"/>
    <m/>
    <m/>
    <m/>
    <m/>
    <x v="1"/>
    <s v="NO"/>
    <s v="YES"/>
    <s v="NO"/>
  </r>
  <r>
    <s v="PF_WC030501_CJF – CONFERENCE ROOM IMPROVEMENTS.XLSM"/>
    <s v="4002"/>
    <s v="4002_SHERIFF"/>
    <x v="16"/>
    <n v="1750"/>
    <x v="80"/>
    <s v="1 - Basic Planning &amp; Design; 2 - Construction &amp; Implementation"/>
    <s v="1, 2"/>
    <s v="None."/>
    <s v="None."/>
    <n v="467817"/>
    <n v="0"/>
    <n v="0"/>
    <n v="467817"/>
    <n v="2"/>
    <n v="2"/>
    <n v="467817"/>
    <s v="CASH"/>
    <n v="0"/>
    <n v="0"/>
    <n v="0"/>
    <n v="0"/>
    <n v="0"/>
    <n v="0"/>
    <n v="0"/>
    <n v="0"/>
    <s v="YES"/>
    <s v="YES_BUDGET MODULE ACCT IMPORT tab for SHERPA import is balanced"/>
    <b v="1"/>
    <n v="1200"/>
    <s v="YES"/>
    <s v="YES"/>
    <x v="80"/>
    <n v="46098"/>
    <s v="DAVID RUGABER/BRIGGS"/>
    <s v="414-226-7051/X7062"/>
    <s v="David Rugaber@milwaukeecountywi.gov"/>
    <x v="76"/>
    <s v="NO"/>
    <s v=""/>
    <s v="00__NO__Annual financial impact includes: "/>
    <s v="Other Capital"/>
    <s v="YES__SD_WC030501_CJF - Conference Room Improvements Charter"/>
    <s v="NO__"/>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1360__Minority Pop Srvd: 970__Addresses Racial Equity by: Total Population -Approxiamtely 400 staff members and 960 Occupants = 1360, Miniority population Approxiamtely 250 staff and 720 occupants = 970_x000a__x000a_Meetings at the Jail involve improving conditions at the Jail for staff, vendors, volunteers and occupants (mostly minorities who are disproportionally affected by the criminal justice system). This project would create efficiencies in information exchange and allow for an improved decision making process._x000a__x000a_"/>
    <s v="NO"/>
    <s v="00__NO"/>
    <s v="03__YES__Page 228 of the 2026-2030 Adopted 5-YR Capital Plan."/>
    <s v="00__NO____Deferred Maint issues addressed by project: "/>
    <n v="0"/>
    <n v="53233"/>
    <s v=""/>
    <s v=""/>
    <s v=""/>
    <x v="6"/>
    <n v="0"/>
    <n v="0"/>
    <n v="0"/>
    <s v="Milwaukee"/>
    <n v="0"/>
    <n v="0"/>
    <n v="0"/>
    <s v="949 North 9th Street"/>
    <n v="0"/>
    <n v="0"/>
    <n v="0"/>
    <s v="00"/>
    <n v="0"/>
    <n v="0"/>
    <s v="00_0"/>
    <m/>
    <m/>
    <x v="72"/>
    <s v="None"/>
    <s v="BRILL, WHEELER"/>
    <s v="1-FACILITIES MANAGEMENT (AE-EE-FM)"/>
    <s v="NA-0"/>
    <s v="2027-1"/>
    <s v="2027-2"/>
    <s v="2027-3"/>
    <s v="2027-4"/>
    <s v="2027-4"/>
    <s v="20"/>
    <s v="NO"/>
    <s v="MEDIUM"/>
    <s v="Yes"/>
    <s v="Conceptual"/>
    <s v="NO"/>
    <s v="5/27/26"/>
    <s v="1-Facilities Management (AE-EE-FM)"/>
    <m/>
    <m/>
    <m/>
    <m/>
    <x v="1"/>
    <s v="YES"/>
    <s v="NO"/>
    <s v="NO"/>
  </r>
  <r>
    <s v="PF_WC030801_CJF - SAFE ROOMS RETROFIT.XLSM"/>
    <s v="4002"/>
    <s v="4002_SHERIFF"/>
    <x v="16"/>
    <n v="1750"/>
    <x v="81"/>
    <s v="1 - Basic Planning &amp; Design; 2 - Construction &amp; Implementation"/>
    <s v="1, 2"/>
    <s v="2 - Construction &amp; Implementation"/>
    <s v="2"/>
    <n v="728402"/>
    <n v="0"/>
    <n v="0"/>
    <n v="728402"/>
    <n v="2"/>
    <n v="2"/>
    <n v="728402"/>
    <s v="CASH"/>
    <n v="0"/>
    <n v="600000"/>
    <n v="600000"/>
    <n v="0"/>
    <n v="0"/>
    <n v="0"/>
    <n v="600000"/>
    <n v="0"/>
    <s v="YES"/>
    <s v="YES_BUDGET MODULE ACCT IMPORT tab for SHERPA import is balanced"/>
    <b v="1"/>
    <n v="0"/>
    <s v="YES"/>
    <s v="YES"/>
    <x v="81"/>
    <n v="46092"/>
    <s v="DIRECTOR JOSHUA BRIGGS/TELIA EVANS"/>
    <s v="226-7048/X"/>
    <s v="joshua.briggs@milwaukeecountywi.gov"/>
    <x v="77"/>
    <s v="YES"/>
    <s v="YES__Please provide a brief listing of options/alternatives researched and why the option your are requesting for this Cost Est is the best alternative:  Jail Auditors (October 2024) suggested a moveable cage, this did not align with the Milwaukee County Sheriff’s Office Mission and Vision. "/>
    <s v="00__NO__Annual financial impact includes: "/>
    <s v="Facility_New Construction, Alteration, or Expansion"/>
    <s v="NO"/>
    <s v="NO__"/>
    <s v="00__Technology Security Risk(s) Addressed: "/>
    <s v="10__Safety-Risk Issue(s) Addressed:  According to the Jail audit, occupants were being handcuffed to benches in open booking areas, sometimes for extended periods exceeding eight hours. This practice presents significant safety concerns and is considered unsafe. The practice of handcuffing individuals to benches in the MCJ booking area is deeply concerning and should be discontinued._x000a__x000a_This procedure not only creates a potential means for self-harm but also increases the vulnerability of occupants to assault by other occupants. Failure to address this issue raises serious ethical concerns regarding the treatment of vulnerable individuals and undermines MCJ’s commitment to maintaining a safe and humane environment for all individuals in its custody._x000a__x000a_This project will reduce the vulnerability of occupants experiencing a crisis by providing a safer and more appropriate environment for supervision and care.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25000__Minority Pop Srvd: 89__Addresses Racial Equity by: This project positively supports racial equity by aligning with Strategy 2A to help determine what services are delivered, where they are delivered, and how they are provided in order to advance health equity._x000a__x000a_It will also help improve the safety and security of underserved populations within the Jail while they are in the care and custody of the Milwaukee County Sheriff’s Office."/>
    <s v="YES"/>
    <s v="00__NO"/>
    <s v="03__YES__Page 228 of 2026-2030 Adopted 5-YR Capital Plan."/>
    <s v="00__NO____Deferred Maint issues addressed by project: "/>
    <n v="0"/>
    <n v="53233"/>
    <s v=""/>
    <s v=""/>
    <s v=""/>
    <x v="5"/>
    <n v="0"/>
    <n v="0"/>
    <n v="0"/>
    <s v="Milwaukee"/>
    <n v="0"/>
    <n v="0"/>
    <n v="0"/>
    <s v="949 North 9th street, Milwaukee, WI"/>
    <n v="0"/>
    <n v="0"/>
    <n v="0"/>
    <s v="00"/>
    <n v="0"/>
    <n v="0"/>
    <s v="00_0"/>
    <m/>
    <m/>
    <x v="73"/>
    <s v="Construction of  (2) 4th floor rooms."/>
    <s v="MAX"/>
    <s v="1-FACILITIES MANAGEMENT (AE-EE-FM)"/>
    <s v="NA-0"/>
    <s v="2026-1"/>
    <s v="2026-2"/>
    <s v="2027-2"/>
    <s v="2027-4"/>
    <s v="2028-1"/>
    <s v="15"/>
    <s v="NO"/>
    <s v="MEDIUM"/>
    <s v="Yes"/>
    <n v="0.9"/>
    <s v="NO"/>
    <s v="5/20/26"/>
    <s v="1-Facilities Management (AE-EE-FM)"/>
    <m/>
    <m/>
    <m/>
    <m/>
    <x v="1"/>
    <s v="YES"/>
    <s v="NO"/>
    <s v="NO"/>
  </r>
  <r>
    <s v="PF_WC030901_CJF - SPECIAL MEDICAL UNIT NEGATIVE PRESSURE ROOMS.XLSM"/>
    <s v="4002"/>
    <s v="4002_SHERIFF"/>
    <x v="16"/>
    <n v="1750"/>
    <x v="82"/>
    <s v="1 - Basic Planning &amp; Design"/>
    <s v="1"/>
    <s v="2 - Construction &amp; Implementation"/>
    <s v="2"/>
    <n v="125920"/>
    <n v="0"/>
    <n v="0"/>
    <n v="125920"/>
    <n v="2"/>
    <n v="2"/>
    <n v="125920"/>
    <s v="CASH"/>
    <n v="0"/>
    <n v="649630"/>
    <n v="0"/>
    <n v="649630"/>
    <n v="0"/>
    <n v="0"/>
    <n v="649630"/>
    <n v="0"/>
    <s v="YES"/>
    <s v="YES_BUDGET MODULE ACCT IMPORT tab for SHERPA import is balanced"/>
    <b v="1"/>
    <n v="0"/>
    <s v="YES"/>
    <s v="YES"/>
    <x v="82"/>
    <n v="46098"/>
    <s v="JOSHUA BRIGGS/TELIA EVANS"/>
    <s v="414-226-7062/X7078"/>
    <s v="joshua.briggs@milwaukeecountywi.gov"/>
    <x v="78"/>
    <s v="NO"/>
    <s v="YES__Please provide a brief listing of options/alternatives researched and why the option your are requesting for this Cost Est is the best alternative:  Milwaukee County Facilities installed pressure monitors that alarm when cells/rooms are not operating at their full potential."/>
    <s v="00__NO__Annual financial impact includes: "/>
    <s v="Other Capital"/>
    <s v="NO"/>
    <s v="NO__"/>
    <s v="00__Technology Security Risk(s) Addressed: "/>
    <s v="00__Safety-Risk Issue(s) Addressed:  "/>
    <s v="05__Safety-Risk Issue(s) Addressed:  Potentially speed up the recovery process for an occupant with a communicable disease. This would avoid a potential death in custody."/>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25000__Minority Pop Srvd: 89__Addresses Racial Equity by: This project advances racial equity by assisting 2A in determining what services to provide, where, and how, in order to promote health equity. Additionally, it supports the underserved population within the jail by helping ensure their safety and security while in the care and custody of the Milwaukee County Sheriff's Office."/>
    <s v="NO"/>
    <s v="00__NO"/>
    <s v="03__YES__Page 227 of 2026-2030 Adopted 5-YR Capital Plan."/>
    <s v="00__NO____Deferred Maint issues addressed by project: "/>
    <n v="0"/>
    <n v="53233"/>
    <s v=""/>
    <s v=""/>
    <s v=""/>
    <x v="6"/>
    <n v="0"/>
    <n v="0"/>
    <n v="0"/>
    <s v="Milwaukee"/>
    <n v="0"/>
    <n v="0"/>
    <n v="0"/>
    <s v="949 North 9th Street, Milwaukee WI"/>
    <n v="0"/>
    <n v="0"/>
    <n v="0"/>
    <s v="00"/>
    <n v="0"/>
    <n v="0"/>
    <s v="00_0"/>
    <m/>
    <m/>
    <x v="74"/>
    <s v="The scope of work includes construction."/>
    <s v="HGA, BRILL"/>
    <s v="1-FACILITIES MANAGEMENT (AE-EE-FM)"/>
    <s v="NA-0"/>
    <s v="2027-1"/>
    <s v="2027-3"/>
    <s v="2029-1"/>
    <s v="2029-3"/>
    <s v="2029-4"/>
    <s v="20"/>
    <s v="NO"/>
    <s v="HIGH"/>
    <s v="Yes"/>
    <s v="Conceptual"/>
    <s v="YES"/>
    <s v="5/14/26"/>
    <s v="1-Facilities Management (AE-EE-FM)"/>
    <m/>
    <m/>
    <m/>
    <m/>
    <x v="1"/>
    <s v="YES"/>
    <s v="NO"/>
    <s v="NO"/>
  </r>
  <r>
    <s v="PF_WC031001_CJF - JAIL RECORDS AREA REMODEL AND UPDATES.XLSM"/>
    <s v="4002"/>
    <s v="4002_SHERIFF"/>
    <x v="16"/>
    <n v="1750"/>
    <x v="83"/>
    <s v="1 - Basic Planning &amp; Design; 2 - Construction &amp; Implementation"/>
    <s v="1, 2"/>
    <s v="None."/>
    <s v="None."/>
    <n v="469683"/>
    <n v="0"/>
    <n v="0"/>
    <n v="469683"/>
    <n v="2"/>
    <n v="2"/>
    <n v="469683"/>
    <s v="CASH"/>
    <n v="0"/>
    <n v="0"/>
    <n v="0"/>
    <n v="0"/>
    <n v="0"/>
    <n v="0"/>
    <n v="0"/>
    <n v="0"/>
    <s v="YES"/>
    <s v="YES_BUDGET MODULE ACCT IMPORT tab for SHERPA import is balanced"/>
    <b v="1"/>
    <n v="0"/>
    <s v="YES"/>
    <s v="YES"/>
    <x v="83"/>
    <n v="46098"/>
    <s v="SARAH MOORE/PAT CARRAVETTE"/>
    <s v="226-7601/X4744"/>
    <s v="Please enter email"/>
    <x v="79"/>
    <s v="NO"/>
    <s v=""/>
    <s v="00__NO__Annual financial impact includes: "/>
    <s v="Other Capital"/>
    <s v="NO"/>
    <s v="NO__"/>
    <s v="00__Technology Security Risk(s) Addressed: "/>
    <s v="00__Safety-Risk Issue(s) Addressed:  "/>
    <s v="05__Safety-Risk Issue(s) Addressed:  This project will prevent repetitive strain and other injuries caused by poor ergonomics, while eliminating existing health and safety hazards. It will also create a workspace that is easier to clean and maintain, improving indoor air quality by reducing allergens."/>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3__Citations Addressed by Project?: YES__Description of Citation(s) addressed: The workstations installed with this project will be ADA compliant as the adjustable desks and tables will be able to accommodate all heights."/>
    <s v="04__Primary Asset Zip Code: 53233__Total Pop Srvd: 55000__Minority Pop Srvd: 30800__Addresses Racial Equity by: This project will help to ensure equal and equitable service for those we serve. 26% African American, 17% Hispanic, 5% Asian, 1% Native American, and 3% other races."/>
    <s v="NO"/>
    <s v="00__NO"/>
    <s v="03__YES__Page 227 of 2026-2030 Adopted 5-YR Capital Plan."/>
    <s v="03__YES__Category 2 = Addresses Assets anticipated to fail within the next 12 - 24 months__Deferred Maint issues addressed by project: The area has had the same desk workstations for over 20 years, some of which are deteriorating, falling apart and no longer functional. Some of the ceiling tiles are missing and some are dilapidated due to previous flooding from the floor above that was never addressed.  The carpet that is currently in the area has not been cleaned in years, nor has there been regularly scheduled carpet cleaning in the jail records area."/>
    <n v="0"/>
    <n v="53233"/>
    <s v=""/>
    <s v=""/>
    <s v=""/>
    <x v="6"/>
    <n v="0"/>
    <n v="0"/>
    <n v="0"/>
    <s v="Milwaukee"/>
    <n v="0"/>
    <n v="0"/>
    <n v="0"/>
    <s v="949 North 9th street"/>
    <n v="0"/>
    <n v="0"/>
    <n v="0"/>
    <s v="00"/>
    <n v="0"/>
    <n v="0"/>
    <s v="00_0"/>
    <m/>
    <m/>
    <x v="75"/>
    <s v="None"/>
    <s v="BRILL, WHEELER"/>
    <s v="1-FACILITIES MANAGEMENT (AE-EE-FM)"/>
    <s v="NA-0"/>
    <s v="2027-1"/>
    <s v="2027-2"/>
    <s v="2027-3"/>
    <s v="2027-4"/>
    <s v="2028-1"/>
    <s v="7"/>
    <s v="NO"/>
    <s v="LOW"/>
    <s v="Yes"/>
    <n v="0.9"/>
    <s v="NO"/>
    <s v="5/20/26"/>
    <s v="1-Facilities Management (AE-EE-FM)"/>
    <m/>
    <m/>
    <m/>
    <m/>
    <x v="1"/>
    <s v="YES"/>
    <s v="NO"/>
    <s v="NO"/>
  </r>
  <r>
    <s v="PF_WC031101_CJF IN-PERSON VISITATION.XLSM"/>
    <s v="4002"/>
    <s v="4002_SHERIFF"/>
    <x v="16"/>
    <n v="1830"/>
    <x v="84"/>
    <s v="1 - Basic Planning &amp; Design"/>
    <s v="1"/>
    <s v="2 - Construction &amp; Implementation"/>
    <s v="2"/>
    <n v="561000"/>
    <n v="0"/>
    <n v="0"/>
    <n v="561000"/>
    <n v="2"/>
    <n v="2"/>
    <n v="561000"/>
    <s v="CASH"/>
    <n v="0"/>
    <n v="6120000"/>
    <n v="0"/>
    <n v="6120000"/>
    <n v="0"/>
    <n v="0"/>
    <n v="6120000"/>
    <n v="0"/>
    <s v="YES"/>
    <s v="YES_BUDGET MODULE ACCT IMPORT tab for SHERPA import is balanced"/>
    <b v="1"/>
    <n v="0"/>
    <s v="YES"/>
    <s v="YES"/>
    <x v="84"/>
    <n v="46087"/>
    <s v="JOSHUA BRIGGS"/>
    <s v="226-7602"/>
    <s v="joshua.briggs@milwaukeecountywi.gov"/>
    <x v="80"/>
    <s v="NO"/>
    <s v="YES__Please provide a brief listing of options/alternatives researched and why the option your are requesting for this Cost Est is the best alternative:  Video visitation is the securest and safest option for visitation. It provides an easier option to record and review conversations. Also, there is almost zero opportunity to share contraband. _x000a__x000a_The best alternative would be non-contact in-person visitation in conjunction with video visitation.  "/>
    <s v="00__NO__Annual financial impact includes: As part of this project, additional staffing would be required, including one Clerical Specialist to schedule visits, one Deputy for security screening, and two Deputies for monitoring and incident response, at an estimated annual cost of $343,110. The annual cost of housekeeping is not known at this time. Additional equipment needs include a body scanner, cameras, and a lobby renovation, with any associated maintenance costs yet to be determined."/>
    <s v="Facility_New Construction, Alteration, or Expansion"/>
    <s v="NO"/>
    <s v="NO__"/>
    <s v="00__Technology Security Risk(s) Addressed: "/>
    <s v="10__Safety-Risk Issue(s) Addressed:  Visitation can reduce stress and anxiety, improve mental and physical health, increase motivation and hope, strengthen family bonds, and lower recidivism. It also helps alleviate feelings of isolation, providing residents with a sense of connection to the outside world. Additionally, visitation is associated with greater adherence to facility rules..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33__Total Pop Srvd: 100__Minority Pop Srvd: 100__Addresses Racial Equity by: Non-contact in-person visitation aids to a healthier and more equitable Milwaukee County racial equity goals by:_x000a_Creating intentional inclusion 1B: Create and nurture an inclusive culture across the County; Bridge the Gap 2A: Determine what, where, and how we deliver services to advance health equity; and 3 Invest in Equity 3A Invest “upstream” to address root causes of health disparities._x000a__x000a_Visitation can help to reduce stress and anxiety, improve mental and physical health, increase motivation and hope, reduce recidivism, and strengthen family bonds.  Visits can help alleviate the feeling isolation and provide occupants with a sense of connection to the outside world.  Visitation is also correlated with adherence to facility rules.  Misconduct tends to decrease before a visit. This may explain why more frequent visits lead to more consistent good behavior, better overall outcomes, and post-release success.  "/>
    <s v="NO"/>
    <s v="00__NO"/>
    <s v="03__YES__Page 227 of 2026-2030 Adopted 5-YR Capital Plan."/>
    <s v="00__NO____Deferred Maint issues addressed by project: "/>
    <n v="0"/>
    <n v="53233"/>
    <s v=""/>
    <s v=""/>
    <s v=""/>
    <x v="6"/>
    <n v="0"/>
    <n v="0"/>
    <n v="0"/>
    <s v="Milwaukee"/>
    <n v="0"/>
    <n v="0"/>
    <n v="0"/>
    <s v="949 N 9th St, Milwaukee, WI 53233"/>
    <n v="0"/>
    <n v="0"/>
    <n v="0"/>
    <s v="00"/>
    <n v="0"/>
    <n v="0"/>
    <s v="00_0"/>
    <m/>
    <m/>
    <x v="76"/>
    <s v="The scope of work includes construction of the design."/>
    <s v="BRILL"/>
    <s v="1-FACILITIES MANAGEMENT (AE-EE-FM)"/>
    <s v="NA-0"/>
    <s v="2027-1"/>
    <s v="2027-2"/>
    <s v="2029-1"/>
    <s v="2029-3"/>
    <s v="2029-4"/>
    <s v="30"/>
    <s v="NO"/>
    <s v="HIGH"/>
    <s v="Yes"/>
    <s v="Conceptual"/>
    <s v="YES"/>
    <s v="5/29/26"/>
    <s v="1-Facilities Management (AE-EE-FM)"/>
    <m/>
    <m/>
    <m/>
    <m/>
    <x v="1"/>
    <s v="YES"/>
    <s v="NO"/>
    <s v="NO"/>
  </r>
  <r>
    <s v="PF_WR020501_LAKEFRONT CAMERAS AND VIDEO ANALYTICS.XLSM"/>
    <s v="4002"/>
    <s v="4002_SHERIFF"/>
    <x v="16"/>
    <n v="1830"/>
    <x v="85"/>
    <s v="2 - Construction &amp; Implementation; 4 - Equipment"/>
    <s v="2, 4"/>
    <s v="None."/>
    <s v="None."/>
    <n v="510600"/>
    <n v="510600"/>
    <n v="1"/>
    <n v="0"/>
    <n v="0"/>
    <n v="1"/>
    <n v="510600"/>
    <s v="BOND"/>
    <n v="0"/>
    <n v="0"/>
    <n v="0"/>
    <n v="0"/>
    <n v="0"/>
    <n v="0"/>
    <n v="0"/>
    <n v="0"/>
    <s v="YES"/>
    <s v="YES_BUDGET MODULE ACCT IMPORT tab for SHERPA import is balanced"/>
    <b v="1"/>
    <n v="7200"/>
    <s v="YES"/>
    <s v="YES"/>
    <x v="85"/>
    <n v="46098"/>
    <s v="BRIAN BARKOW/ANDY CARRION"/>
    <s v="X5131/X2038"/>
    <s v="Brian.Barkow@milwaukeecountywi.gov"/>
    <x v="81"/>
    <s v="YES"/>
    <s v="NO__Please provide an explanation of why alternative options were not researched:  No current camera system."/>
    <s v="02__YES__Annual financial impact includes: Increase in annual operating cost of approximately $15,000."/>
    <s v="Technology &amp; Electronic Equipment"/>
    <s v="NO"/>
    <s v="NO__"/>
    <s v="00__Technology Security Risk(s) Addressed: "/>
    <s v="10__Safety-Risk Issue(s) Addressed:  Sheriff’s staff anticipate that this system will enable faster response times and higher rates of suspect apprehension through the use of video evidence. The cameras will also enhance law enforcement visibility and transparency while reducing life safety risks associated with crimes at the lakefront."/>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11__Total Pop Srvd: 100  at lakefront__Minority Pop Srvd: 100 at lake front__Addresses Racial Equity by: This project positively supports racial equity by helping 2A determine what, where, and how services are delivered to advance health equity. The camera system will enable faster response times and higher rates of suspect apprehension, providing indisputable video evidence for convictions. The Sheriff’s Office will be able to conduct virtual patrols, identify disorderly behavior, and rapidly deploy officers when needed._x000a__x000a_By acting as a deterrent, the project will lower crime rates—preventing attacks and robberies, reducing costly investigations and court time, and minimizing damage to public property, monuments, and buildings. Additionally, a safer lakefront will encourage more county residents to visit for leisure activities, generating increased spending at county attractions and events.   "/>
    <s v="NO"/>
    <s v="00__NO"/>
    <s v="03__YES__ Page 227 of 2026-2030 Adopted 5YR Capital Plan."/>
    <s v="00__NO____Deferred Maint issues addressed by project: "/>
    <n v="0"/>
    <n v="53211"/>
    <s v=""/>
    <s v=""/>
    <s v=""/>
    <x v="1"/>
    <n v="0"/>
    <n v="0"/>
    <n v="0"/>
    <s v="Milwaukee"/>
    <n v="0"/>
    <n v="0"/>
    <n v="0"/>
    <s v="750 N Lincoln Memorial Drive"/>
    <s v="2447 N Lincoln Memorial Drive"/>
    <n v="0"/>
    <n v="0"/>
    <s v="00"/>
    <n v="0"/>
    <n v="0"/>
    <s v="00_0"/>
    <m/>
    <m/>
    <x v="77"/>
    <s v="None."/>
    <s v="ANDREW CARRION"/>
    <s v="2-INFORMATION MANAGEMENT SERVICES"/>
    <s v="NA-1"/>
    <s v="2027-1"/>
    <s v="2027-2"/>
    <s v="2027-2"/>
    <s v="2027-4"/>
    <s v="2028-1"/>
    <s v="7"/>
    <s v="YES"/>
    <s v="MEDIUM"/>
    <s v="NO"/>
    <n v="0.9"/>
    <s v="NO"/>
    <s v="5/18/26"/>
    <s v="2-Information Management Services"/>
    <m/>
    <m/>
    <m/>
    <m/>
    <x v="1"/>
    <s v="YES"/>
    <s v="NO"/>
    <s v="NO"/>
  </r>
  <r>
    <s v="PF_WR020601_TRAINING ACADEMY - SECURITY IMPROVEMENTS.XLSM"/>
    <s v="4002"/>
    <s v="4002_SHERIFF"/>
    <x v="16"/>
    <n v="1830"/>
    <x v="86"/>
    <s v="1 - Basic Planning &amp; Design; 2 - Construction &amp; Implementation"/>
    <s v="1, 2"/>
    <s v="None."/>
    <s v="None."/>
    <n v="496143"/>
    <n v="0"/>
    <n v="0"/>
    <n v="496143"/>
    <n v="2"/>
    <n v="2"/>
    <n v="496143"/>
    <s v="CASH"/>
    <n v="0"/>
    <n v="0"/>
    <n v="0"/>
    <n v="0"/>
    <n v="0"/>
    <n v="0"/>
    <n v="0"/>
    <n v="0"/>
    <s v="YES"/>
    <s v="YES_BUDGET MODULE ACCT IMPORT tab for SHERPA import is balanced"/>
    <b v="1"/>
    <n v="3500"/>
    <s v="NO, Reduce YR 1 Scope to fit into Sherpa Admin Upload"/>
    <s v="YES"/>
    <x v="86"/>
    <n v="45740"/>
    <s v="CAPTAIN SARAH WRONSKI"/>
    <s v="414-525-5709"/>
    <s v="Sarah.Wronski@milwaukeecountywi.gov"/>
    <x v="82"/>
    <s v="NO"/>
    <s v="YES__Please provide a brief listing of options/alternatives researched and why the option your are requesting for this Cost Est is the best alternative:  After the shooting at MPD District 5 in Feb 2022, a full assessment of vulnerability was completed.  The academy does not have a secure lobby nor any security features.  Civilian staff and unarmed students are unable to defend themselves and are at significant risk of assault if a violent attacker enters the building. Alternately, A sworn deputy could staff the entry way during regular business hours and then patrol the building 24/7 when closed.  Deputy wages on overtime are $69.93/hr.  One year of staffing coverage would cost $659,450._x000a__x000a_This request is also due to the loss of security provided by the Community Reintegration Center."/>
    <s v="02__YES__Annual financial impact includes: An annual contract for the camera security system would cost approximately $3,500 for storage of video."/>
    <s v="Technology &amp; Electronic Equipment"/>
    <s v="NO"/>
    <s v="NO__"/>
    <s v="05__Technology Security Risk(s) Addressed: The Training Academy houses extremely sensitive law enforcement equipment as well as mandated state certification records.  Loss or destruction would be extremely costly to the MCSO.  The Training Academy houses the target ranges, ammunition, SWAT Equipment, uniforms, classrooms and equipment, a computer lab, and other valuable assets.  Safeguarding these assets is crucial.  This project would prevent unknown persons from entering the building and would provide camera monitoring of the building to allow investigation of any criminal activity while the building is open and closed.  A security system could also be designed to monitor the thermostat, lights, fire systems, etc.  All these would be a cost savings."/>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132__Total Pop Srvd: 100__Minority Pop Srvd: 100__Addresses Racial Equity by: This project positively supports racial equity by 1B create and nurture an inclusive culture across the county.  The Training Academy is where deputy sheriffs and correctional staff are trained for the positions that they hold.  This is where classes on Cultural Competency, Cultural Awareness and Ethics are taught.  In these courses, recruits learn about the communities they serve and the cultural affiliations within these communities.  Recruits are trained to recognize cultural differences and to be respectful and responsive to the beliefs, practices and cultural needs of different people with diverse backgrounds.  "/>
    <s v="NO"/>
    <s v="00__NO"/>
    <s v="03__YES__Page 227 of 2026-2030 Adopted  5-YR Capital Plan. Project #  was WO087901"/>
    <s v="00__NO____Deferred Maint issues addressed by project: "/>
    <n v="0"/>
    <n v="53132"/>
    <s v=""/>
    <s v=""/>
    <s v=""/>
    <x v="2"/>
    <n v="0"/>
    <n v="0"/>
    <n v="0"/>
    <s v="Franklin"/>
    <n v="0"/>
    <n v="0"/>
    <n v="0"/>
    <s v="9225 South 68th Street Franklin, WI"/>
    <n v="0"/>
    <n v="0"/>
    <n v="0"/>
    <s v="00"/>
    <n v="0"/>
    <n v="0"/>
    <s v="00_0"/>
    <m/>
    <m/>
    <x v="78"/>
    <s v="None."/>
    <s v="CARRION / GWYN WHEELER"/>
    <s v="1-FACILITIES MANAGEMENT (AE-EE-FM)"/>
    <s v="NA-0"/>
    <s v="2027-2"/>
    <s v="2027-2"/>
    <s v="2027-3"/>
    <s v="2027-4"/>
    <s v="2028-1"/>
    <s v="05"/>
    <s v="NO"/>
    <s v="HIGH"/>
    <s v="Yes"/>
    <s v="Conceptual"/>
    <s v="NO"/>
    <s v="5/28/26"/>
    <s v="1-Facilities Management (AE-EE-FM)"/>
    <m/>
    <m/>
    <m/>
    <m/>
    <x v="1"/>
    <s v="YES"/>
    <s v="NO"/>
    <s v="NO"/>
  </r>
  <r>
    <s v="PF_WR020701_TRAINING ACADEMY - HVAC AND PLUMBING REPLACEMENTS.XLSM"/>
    <s v="4002"/>
    <s v="4002_SHERIFF"/>
    <x v="16"/>
    <n v="1830"/>
    <x v="87"/>
    <s v="1 - Basic Planning &amp; Design"/>
    <s v="1"/>
    <s v="2 - Construction &amp; Implementation"/>
    <s v="2"/>
    <n v="100610"/>
    <n v="0"/>
    <n v="0"/>
    <n v="100610"/>
    <n v="2"/>
    <n v="2"/>
    <n v="100610"/>
    <s v="CASH"/>
    <n v="0"/>
    <n v="1101110"/>
    <n v="0"/>
    <n v="1101110"/>
    <n v="0"/>
    <n v="0"/>
    <n v="1101110"/>
    <n v="0"/>
    <s v="YES"/>
    <s v="YES_BUDGET MODULE ACCT IMPORT tab for SHERPA import is balanced"/>
    <b v="1"/>
    <n v="0"/>
    <s v="YES"/>
    <s v="YES"/>
    <x v="87"/>
    <n v="46098"/>
    <s v="CAPTAIN SARAH WRONSKI"/>
    <s v="525-5715"/>
    <s v="Sarah.Wronski@milwaukeecountywi.gov"/>
    <x v="83"/>
    <s v="NO"/>
    <s v="NO__Please provide an explanation of why alternative options were not researched:  No other solutions were explored because replacement would be the best solution."/>
    <s v="02__YES__Annual financial impact includes: *2019-2022 emergency repairs to the HVAC have cost over $50,000 in those 4 years.  From 2023-2024 emergency repairs have cost over $25,000.  An average of $12,500 per year.  Replacement before failure is desired to ensure planned replacement allows for regular operations._x000a_*Increase Annual operating cost increase of approximately $4,000._x000a_*See list of repairs attached. Priority would be on replacing the Firing Range condenser."/>
    <s v="Facility_Rehab or Major Maint"/>
    <s v="YES__Project charter TA HVAC Plumbing Replacements WOO16801"/>
    <s v="YES__"/>
    <s v="00__Technology Security Risk(s) Addressed: "/>
    <s v="10__Safety-Risk Issue(s) Addressed:  This project supports our mission to ensure public safety by ensuring the Training Academy is safe for public use and maintained on schedule. Allow for appropriate room temperatures."/>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132__Total Pop Srvd: 100__Minority Pop Srvd: 100__Addresses Racial Equity by: This project positively supports racial equity by 1B create and nurture an inclusive culture across the county.  The Training Academy is where deputy sheriffs and correctional staff are trained for the positions that they hold.  This is where classes on Cultural Competency, Cultural Awareness and Ethics are taught.  In these courses, recruits learn about the communities they serve and the cultural affiliations within these communities.  Recruits are trained to recognize cultural differences and to be respectful and responsive to the beliefs, practices and cultural needs of different people with diverse backgrounds.  "/>
    <s v="NO"/>
    <s v="00__NO"/>
    <s v="03__YES__Page 227 of 2026-2030 Adopted 5-YR Capital Plan."/>
    <s v="05__YES__Category 1 = Immediately Addresses Failing Assets__Deferred Maint issues addressed by project: HAVC system is end of life.  Deferring maintenance will create a liablity issue. Building is excessively cold in winter and hot in summer. Numerous staff and students’ complaints about cold room temperatures. Building and rooms set at 68-70 frequently never reach above 66. Current system cannot keep building warm."/>
    <n v="0"/>
    <n v="53132"/>
    <s v=""/>
    <s v=""/>
    <s v=""/>
    <x v="2"/>
    <n v="0"/>
    <n v="0"/>
    <n v="0"/>
    <s v="Franklin"/>
    <n v="0"/>
    <n v="0"/>
    <n v="0"/>
    <s v="9225 South 68th Street Franklin, WI"/>
    <n v="0"/>
    <n v="0"/>
    <n v="0"/>
    <s v="03"/>
    <s v="Reduces emissions (new condensing boilers will reduce energy use). No impact on climate resiliency."/>
    <n v="1"/>
    <s v="03_Reduces emissions (new condensing boilers will reduce energy use). No impact on climate resiliency."/>
    <m/>
    <m/>
    <x v="79"/>
    <s v="The scope of work includes construction of design."/>
    <s v="MEHTA, BRILL, WOHLT"/>
    <s v="1-FACILITIES MANAGEMENT (AE-EE-FM)"/>
    <s v="NA-0"/>
    <s v="2027-2"/>
    <s v="2027-4"/>
    <s v="2029-2"/>
    <s v="2029-4"/>
    <s v="2030-1"/>
    <s v="20"/>
    <s v="NO"/>
    <s v="HIGH"/>
    <s v="Yes"/>
    <s v="Conceptual"/>
    <s v="YES"/>
    <s v="5/27/25"/>
    <s v="1-Facilities Management (AE-EE-FM)"/>
    <m/>
    <m/>
    <m/>
    <m/>
    <x v="1"/>
    <s v="YES"/>
    <s v="NO"/>
    <s v="NO"/>
  </r>
  <r>
    <s v="PF_WR020801_VEHICLE BARRIER SYSTEM.XLSM"/>
    <s v="4002"/>
    <s v="4002_SHERIFF"/>
    <x v="16"/>
    <n v="1830"/>
    <x v="88"/>
    <s v="2 - Construction &amp; Implementation"/>
    <s v="2"/>
    <s v="None."/>
    <s v="None."/>
    <n v="198568"/>
    <n v="198568"/>
    <n v="1"/>
    <n v="0"/>
    <n v="0"/>
    <n v="1"/>
    <n v="198568"/>
    <s v="BOND"/>
    <n v="0"/>
    <n v="0"/>
    <n v="0"/>
    <n v="0"/>
    <n v="0"/>
    <n v="0"/>
    <n v="0"/>
    <n v="0"/>
    <s v="YES"/>
    <s v="YES_BUDGET MODULE ACCT IMPORT tab for SHERPA import is balanced"/>
    <b v="1"/>
    <n v="0"/>
    <s v="YES"/>
    <s v="YES"/>
    <x v="88"/>
    <n v="46098"/>
    <s v="PAT CARRAVETTE"/>
    <s v="278-4744"/>
    <s v="Pat.Carravette@milwaukeecountywi.gov"/>
    <x v="84"/>
    <s v="NO"/>
    <s v="NO__Please provide an explanation of why alternative options were not researched:  No other alternatives were reviewed.  Two models of the solution were researched."/>
    <s v="00__NO__Annual financial impact includes: "/>
    <s v="Traffic, Roadways, &amp; Bridges (Non-Airport)"/>
    <s v="NO"/>
    <s v="NO__"/>
    <s v="00__Technology Security Risk(s) Addressed: "/>
    <s v="10__Safety-Risk Issue(s) Addressed:  The proposed vehicle barrier system would provide an effective method to protect outdoor events and help bring emergency situations under control. Systems such as these are designed to physically prevent vehicles from entering restricted areas and provide a higher level of protection than traditional traffic control devices. A barrier system similar to the one proposed in this capital project may have prevented loss of life during the Waukesha Christmas Parade incident. In response to that tragedy, Waukesha County approved $800,000 in American Rescue Plan Act (ARPA) funds in 2022 to purchase vehicle barrier systems to enhance public safety at large events. "/>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Countywide__Total Pop Srvd: 100__Minority Pop Srvd: 100__Addresses Racial Equity by: This project positively supports racial equity under Strategy 2A by helping determine what, where, and how services are delivered to advance health and safety for all community members. Modular vehicle barriers are anti-ramming solutions that are lightweight, mobile, and easy to deploy. These barriers can be temporarily installed to protect against potential security breaches or threats while also providing a safe and flexible solution for access control and checkpoints. As a less-than-lethal safety measure, modular barriers are designed to stop vehicle intrusion and protect pedestrians at large public gatherings._x000a__x000a_As outdoor public events continue to increase, officials must carefully consider perimeter security and hostile vehicle mitigation to protect attendees and reduce the risk of security breaches. Without a comprehensive approach that addresses potential vulnerabilities and threats, individuals, event facilities, and critical infrastructure may remain exposed. Deploying barriers similar to those proposed in this capital project could help prevent vehicle intrusions and enhance public safety. A barrier system of this type may have prevented loss of life during the Waukesha Christmas Parade incident."/>
    <s v="NO"/>
    <s v="00__NO"/>
    <s v="00__NO"/>
    <s v="00__NO____Deferred Maint issues addressed by project: "/>
    <n v="0"/>
    <s v="Countywide"/>
    <s v=""/>
    <s v=""/>
    <s v=""/>
    <x v="4"/>
    <n v="0"/>
    <n v="0"/>
    <n v="0"/>
    <s v="Countywide"/>
    <n v="0"/>
    <n v="0"/>
    <n v="0"/>
    <n v="0"/>
    <n v="0"/>
    <n v="0"/>
    <n v="0"/>
    <s v="00"/>
    <s v="No Climate Reduction Impact reported by Requesting Department"/>
    <n v="0"/>
    <s v="00_No Climate Reduction Impact reported by Requesting Department"/>
    <m/>
    <m/>
    <x v="80"/>
    <s v="None"/>
    <s v="PAT CARRAVETTA"/>
    <s v="4-SAME AS REQUESTING DEPT/AGENCY (EXCLUDES DOT, FCLTY MNGMNT, AND IMSD)"/>
    <s v="NA-0"/>
    <s v="NA-0"/>
    <s v="2027-1"/>
    <s v="2027-2"/>
    <s v="2027-3"/>
    <s v="NA-0"/>
    <s v="5"/>
    <s v=""/>
    <s v="LOW"/>
    <s v="NO"/>
    <n v="1"/>
    <s v="NO"/>
    <s v="4/16/25"/>
    <s v="4-Same as Requesting Dept/Agency (Excludes DOT, Fclty Mngmnt, and IMSD)"/>
    <m/>
    <m/>
    <m/>
    <m/>
    <x v="1"/>
    <s v="NO"/>
    <s v="NO"/>
    <s v="NO"/>
  </r>
  <r>
    <s v="PF_WR020901_CAMERA TOWERS AND TRAILER SYSTEMS.XLSM"/>
    <s v="4002"/>
    <s v="4002_SHERIFF"/>
    <x v="16"/>
    <n v="1830"/>
    <x v="89"/>
    <s v="2 - Construction &amp; Implementation; 4 - Equipment"/>
    <s v="2, 4"/>
    <s v="None."/>
    <s v="None."/>
    <n v="266858"/>
    <n v="266858"/>
    <n v="1"/>
    <n v="0"/>
    <n v="0"/>
    <n v="1"/>
    <n v="266858"/>
    <s v="BOND"/>
    <n v="0"/>
    <n v="0"/>
    <n v="0"/>
    <n v="0"/>
    <n v="0"/>
    <n v="0"/>
    <n v="0"/>
    <n v="0"/>
    <s v="YES"/>
    <s v="YES_BUDGET MODULE ACCT IMPORT tab for SHERPA import is balanced"/>
    <b v="1"/>
    <n v="8640"/>
    <s v="YES"/>
    <s v="YES"/>
    <x v="89"/>
    <n v="46098"/>
    <s v="CAPTAIN CARLSON/PAT CARRAVETTA"/>
    <s v="278-4744"/>
    <s v="Pat Carravetta@milwaukeecountywi.gov"/>
    <x v="85"/>
    <s v="NO"/>
    <s v="NO__Please provide an explanation of why alternative options were not researched:  No other solutions were explored because replacement would be the best solution."/>
    <s v="02__YES__Annual financial impact includes: Lease options are available:_x000a_•_x0009_24 Months _x0009__x0009_$12,255.65_x000a_•_x0009_36 Months_x0009__x0009_$8,400.63_x000a_•_x0009_48 Months_x0009__x0009_$6,475.89_x000a_•_x0009_60 Months_x0009__x0009_$5,322.15"/>
    <s v="Technology &amp; Electronic Equipment"/>
    <s v="NO"/>
    <s v="NO__"/>
    <s v="00__Technology Security Risk(s) Addressed: "/>
    <s v="10__Safety-Risk Issue(s) Addressed:  These camera towers, which are built with a trailer base for portable deployment, are necessary to aid in investigations and traffic mitigation throughout Milwaukee County. The Milwaukee County Sheriff’s Office has had success in solving multiple crimes aided by video footage, such as sexual assaults, thefts, and violent crimes and homicides."/>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Countywide__Total Pop Srvd: 100__Minority Pop Srvd: 100__Addresses Racial Equity by: This project positively supports racial equity by 2A determine what, where, and how we deliver services to advance health equity. This camera project would include deployable camera systems that are a cost effective and valuable tool for public safety and law enforcement. When events warrant the need for 24/7 monitoring, these systems provide an extra set of “eyes” for law enforcement with “real-time” access to live video.  Proactive hot-spot policing prevents over-policing of areas. The Milwaukee County Sheriff’s Office has had success in solving multiple crimes aided by video footage, such as sexual assaults, thefts, and violent crimes and homicides. Camera systems do not have a racial bias when recording.  This camera system will attract more county residents to the county parks/facilities for leisure activities which would lead to more resources spent at county attractions and events.   "/>
    <s v="NO"/>
    <s v="00__NO"/>
    <s v="03__YES__Page 227 of 2026-2030 Adopted 5YR Capital Plan."/>
    <s v="00__NO____Deferred Maint issues addressed by project: "/>
    <n v="0"/>
    <s v="Countywide"/>
    <s v=""/>
    <s v=""/>
    <s v=""/>
    <x v="4"/>
    <n v="0"/>
    <n v="0"/>
    <n v="0"/>
    <s v="Countywide"/>
    <n v="0"/>
    <n v="0"/>
    <n v="0"/>
    <n v="0"/>
    <n v="0"/>
    <n v="0"/>
    <n v="0"/>
    <s v="00"/>
    <s v="No Climate Reduction Impact reported by Requesting Department"/>
    <n v="0"/>
    <s v="00_No Climate Reduction Impact reported by Requesting Department"/>
    <m/>
    <m/>
    <x v="81"/>
    <s v="None."/>
    <s v="ANDREW CARRION"/>
    <s v="2-INFORMATION MANAGEMENT SERVICES"/>
    <s v="2027-N/A"/>
    <s v="2027-1"/>
    <s v="2027-1"/>
    <s v="2027-2"/>
    <s v="2027-2"/>
    <s v="2027-2"/>
    <s v="7"/>
    <s v="YES"/>
    <s v="LOW"/>
    <s v="NO"/>
    <n v="1"/>
    <s v="NO"/>
    <s v="5/18/26"/>
    <s v="2-Information Management Services"/>
    <m/>
    <m/>
    <m/>
    <m/>
    <x v="1"/>
    <s v="YES"/>
    <s v="NO"/>
    <s v="NO"/>
  </r>
  <r>
    <s v="PF_WR021001_TRAINING TRACK (EVOC) – SHERIFF TRAINING ACADEMY.XLSM"/>
    <s v="4002"/>
    <s v="4002_SHERIFF"/>
    <x v="16"/>
    <n v="1830"/>
    <x v="90"/>
    <s v="1 - Basic Planning &amp; Design"/>
    <s v="1"/>
    <s v="2 - Construction &amp; Implementation"/>
    <s v="2"/>
    <n v="201470"/>
    <n v="201470"/>
    <n v="1"/>
    <n v="0"/>
    <n v="0"/>
    <n v="1"/>
    <n v="201470"/>
    <s v="BOND"/>
    <n v="0"/>
    <n v="1400000"/>
    <n v="0"/>
    <n v="1400000"/>
    <n v="0"/>
    <n v="0"/>
    <n v="1400000"/>
    <n v="0"/>
    <s v="YES"/>
    <s v="YES_BUDGET MODULE ACCT IMPORT tab for SHERPA import is balanced"/>
    <b v="1"/>
    <n v="0"/>
    <s v="YES"/>
    <s v="YES"/>
    <x v="90"/>
    <n v="46098"/>
    <s v="SARAH WRONSKI/PAT CARRAVETTA"/>
    <s v="525-5709/X4744"/>
    <s v="Sarah.Wronski@milwaukeecountywi.gov"/>
    <x v="86"/>
    <s v="YES"/>
    <s v="YES__Please provide a brief listing of options/alternatives researched and why the option your are requesting for this Cost Est is the best alternative:  There are two driving tracks within Milwaukee County available to complete the required training. One is at the Milwaukee Mile, owned and operated by the Wisconsin State Fair; however, the conditions for using this track are too burdensome for the Milwaukee County Sheriff’s Office (MCSO) to accommodate. The second track is at Milwaukee Area Technical College (MATC), but it has limited rental availability, and many Milwaukee County law enforcement agencies compete for the available time to complete the required training."/>
    <s v="02__YES__Annual financial impact includes: Regular road maintenance will be required from operating costs.  Rental revenue will be added to offset operating costs."/>
    <s v="Other Capital"/>
    <s v="YES__Supporting document uploaded WR021001 Project charter Training Track (EVOC)"/>
    <s v="YES__Construction can occur only during certain weeks/months of the year."/>
    <s v="00__Technology Security Risk(s) Addressed: "/>
    <s v="10__Safety-Risk Issue(s) Addressed:  Rental cost mitigation and scheduling conflict mitigation are key factors for this project. The MATC track has limited time available for rental, and many Milwaukee County law enforcement agencies compete for the available time to complete the required training. The Milwaukee County Sheriff’s Office (MCSO) requires approximately 50 training sessions to comply with the required standards. In addition, Law Enforcement Standards Board (LESB) certification for new law enforcement officers also requires EVOC training. Creating an MCSO driving track would ensure training compliance, eliminate the need to rent outside locations, and create a potential revenue source by allowing the track to be rented by other law enforcement agencies."/>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53132__Total Pop Srvd: 100__Minority Pop Srvd: 100__Addresses Racial Equity by: A Milwaukee County Sheriff’s Office (MCSO) driving track supports Milwaukee County racial equity goals by:_x000a_1.Ensuring deputies are trained to the standards set by the Law Enforcement Standards Board, which is then applied to their service for all residents of Milwaukee County._x000a_2.Locating the asset within Milwaukee County, ZIP code 53132._x000a_3.Serving all Milwaukee County residents—nearly one million people—so that 100% of the minority population benefits from deputies trained with enhanced safety skills. EVOC training develops a safety-minded skill set that is applied equitably across the community._x000a__x000a_This project also positively supports racial equity under Strategy 1B by helping to create and nurture an inclusive culture across the County. The Training Academy is where deputy sheriffs and correctional staff receive training for their roles, including classes on Cultural Competency, Cultural Awareness, and Ethics. In these courses, recruits learn about the communities they serve and the cultural affiliations within those communities. Recruits are trained to recognize cultural differences and to be respectful and responsive to the beliefs, practices, and cultural needs of people from diverse backgrounds."/>
    <s v="NO"/>
    <s v="00__NO"/>
    <s v="03__YES__Page 227 of 2026-2030 Adopted 5YR Capital Plan."/>
    <s v="00__NO____Deferred Maint issues addressed by project: "/>
    <n v="0"/>
    <n v="53132"/>
    <s v=""/>
    <s v=""/>
    <s v=""/>
    <x v="2"/>
    <n v="0"/>
    <n v="0"/>
    <n v="0"/>
    <s v="Franklin"/>
    <n v="0"/>
    <n v="0"/>
    <n v="0"/>
    <s v="9225 S 68th Street"/>
    <n v="0"/>
    <n v="0"/>
    <n v="0"/>
    <s v="00"/>
    <s v="No Climate Reduction Impact reported by Requesting Department"/>
    <n v="0"/>
    <s v="00_No Climate Reduction Impact reported by Requesting Department"/>
    <m/>
    <m/>
    <x v="82"/>
    <s v="The scope of work includes construction of the design."/>
    <s v="RAMIREZ, BRILL"/>
    <s v="1-FACILITIES MANAGEMENT (AE-EE-FM)"/>
    <s v="NA-0"/>
    <s v="2027-2"/>
    <s v="2027-4"/>
    <s v="2029-1"/>
    <s v="2029-3"/>
    <s v="2029-4"/>
    <s v="30"/>
    <s v="NO"/>
    <s v="HIGH"/>
    <s v="Yes"/>
    <s v="Conceptual"/>
    <s v="YES"/>
    <s v="5/24/25"/>
    <s v="1-Facilities Management (AE-EE-FM)"/>
    <m/>
    <m/>
    <m/>
    <m/>
    <x v="1"/>
    <s v="YES"/>
    <s v="NO"/>
    <s v="NO"/>
  </r>
  <r>
    <s v="PF_WR021201_TRAINING ACADEMY AND PARKING LOT REPLACEMENT.XLSM"/>
    <s v="4002"/>
    <s v="4002_SHERIFF"/>
    <x v="16"/>
    <n v="1830"/>
    <x v="91"/>
    <s v="2 - Construction &amp; Implementation"/>
    <s v="2"/>
    <s v="None."/>
    <s v="None."/>
    <n v="2433800"/>
    <n v="2433800"/>
    <n v="1"/>
    <n v="0"/>
    <n v="0"/>
    <n v="1"/>
    <n v="2433800"/>
    <s v="BOND"/>
    <n v="0"/>
    <n v="0"/>
    <n v="0"/>
    <n v="0"/>
    <n v="0"/>
    <n v="0"/>
    <n v="0"/>
    <n v="0"/>
    <s v="YES"/>
    <s v="YES_BUDGET MODULE ACCT IMPORT tab for SHERPA import is balanced"/>
    <b v="1"/>
    <n v="0"/>
    <s v="YES"/>
    <s v="YES"/>
    <x v="91"/>
    <n v="46098"/>
    <s v="CAPTAIN WRONSKI/PAT CARRAVETTA"/>
    <s v="525-5715/X4744"/>
    <s v="Sarahwronski@milwaukeecountywi.gov"/>
    <x v="87"/>
    <s v="NO"/>
    <s v="YES__Please provide a brief listing of options/alternatives researched and why the option your are requesting for this Cost Est is the best alternative:  Resurfacing is no longer a viable alternative to replacement.  The state of the parking lot is beyond repair."/>
    <s v="02__YES__Annual financial impact includes: Annual operating cost increase of approximately $1,500."/>
    <s v="Traffic, Roadways, &amp; Bridges (Airport)"/>
    <s v="YES__WO020 project charter from 4/22"/>
    <s v="YES__This project would be dependent on weather conditions.  Winter would not be an ideal time to complete the project. Construction would need to be complete when weather elements are conducive to construction outdoors.   "/>
    <s v="00__Technology Security Risk(s) Addressed: "/>
    <s v="10__Safety-Risk Issue(s) Addressed:  This project reduces the risk of liability for slips, falls, and property damage caused by the uneven surface of the parking lot. For example, if the parking lot is used for motorcycle training, the likelihood of dropping a motorcycle increases significantly when the surface is filled with cracks and potholes. In addition to potential bodily injuries, there is a high risk of substantial damage to the motorcycles. The parking lot is beyond routine repair and maintenance. If it becomes too hazardous, the Training Academy may need to close for public use, which would prevent the collection of revenue from classroom rentals and firing range use."/>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132__Total Pop Srvd: 100__Minority Pop Srvd: 100__Addresses Racial Equity by: This project positively supports racial equity under Strategy 1B by helping to create and nurture an inclusive culture across the County. The Training Academy is where deputy sheriffs and correctional staff are trained for the positions they hold. It is also where classes on Cultural Competency, Cultural Awareness, and Ethics are provided. In these courses, recruits learn about the communities they serve and the cultural affiliations within those communities. Recruits are trained to recognize cultural differences and to be respectful and responsive to the beliefs, practices, and cultural needs of people from diverse backgrounds."/>
    <s v="YES"/>
    <s v="00__NO"/>
    <s v="03__YES__Page 227 of 2026-2030 Adopted 5YR Capital Plan."/>
    <s v="03__YES__Category 2 = Addresses Assets anticipated to fail within the next 12 - 24 months__Deferred Maint issues addressed by project: The parking lot is sinking into the sewer, and the risk of vehicle damage increases as the sinking worsens. Vehicles frequently bottom out and scrape the asphalt. The lot is well beyond routine maintenance and repair: the surface is uneven, potholes are growing larger and more difficult to patch, and cracks are increasingly challenging to seal. The Training Academy was built in 2002, and the parking lot has never been fully replaced, making the current surface 24 years old."/>
    <n v="0"/>
    <n v="53132"/>
    <s v=""/>
    <s v=""/>
    <s v=""/>
    <x v="2"/>
    <n v="0"/>
    <n v="0"/>
    <n v="0"/>
    <s v="Franklin"/>
    <n v="0"/>
    <n v="0"/>
    <n v="0"/>
    <s v="9225 South 68th St"/>
    <n v="0"/>
    <n v="0"/>
    <n v="0"/>
    <s v="03"/>
    <s v="Improves climate resiliency (pervious pavement improves stormwater management and reduces flooding risks). No impact on emissions."/>
    <n v="1"/>
    <s v="03_Improves climate resiliency (pervious pavement improves stormwater management and reduces flooding risks). No impact on emissions."/>
    <m/>
    <m/>
    <x v="83"/>
    <s v="None"/>
    <s v="JANSSEN, P.E., BRILL"/>
    <s v="1-FACILITIES MANAGEMENT (AE-EE-FM)"/>
    <s v="NA-0"/>
    <s v="2022-1"/>
    <s v="2022-1"/>
    <s v="2027-1"/>
    <s v="2027-4"/>
    <s v="2027-4"/>
    <s v="20"/>
    <s v="NO"/>
    <s v="LOW"/>
    <s v="Yes"/>
    <n v="1"/>
    <s v="NO"/>
    <s v="5/29/26"/>
    <s v="1-Facilities Management (AE-EE-FM)"/>
    <m/>
    <m/>
    <m/>
    <m/>
    <x v="1"/>
    <s v="YES"/>
    <s v="NO"/>
    <s v="NO"/>
  </r>
  <r>
    <s v="PF_WR021601_CJF - CAMERA REPLACEMENTS.XLSM"/>
    <s v="4002"/>
    <s v="4002_SHERIFF"/>
    <x v="16"/>
    <n v="1830"/>
    <x v="92"/>
    <s v="2 - Construction &amp; Implementation; 4 - Equipment"/>
    <s v="2, 4"/>
    <s v="None."/>
    <s v="None."/>
    <n v="586500"/>
    <n v="0"/>
    <n v="0"/>
    <n v="586500"/>
    <n v="2"/>
    <n v="2"/>
    <n v="586500"/>
    <s v="CASH"/>
    <n v="0"/>
    <n v="0"/>
    <n v="0"/>
    <n v="0"/>
    <n v="0"/>
    <n v="0"/>
    <n v="0"/>
    <n v="0"/>
    <s v="YES"/>
    <s v="YES_BUDGET MODULE ACCT IMPORT tab for SHERPA import is balanced"/>
    <b v="1"/>
    <n v="0"/>
    <s v="YES"/>
    <s v="YES"/>
    <x v="92"/>
    <n v="46092"/>
    <s v="ANDY CARRION/PAT CARRAVETTA"/>
    <s v="X2038/X4744"/>
    <s v="andrew.carrion@milwaukeecountywi.gov"/>
    <x v="88"/>
    <s v="NO"/>
    <s v="YES__Please provide a brief listing of options/alternatives researched and why the option your are requesting for this Cost Est is the best alternative:  The alternative would be to increase personnel within each building or use overtime to patrol the additional areas proposed.  This is not cost effective because the labor resources are not available and exceed the cost of updating the camera system."/>
    <s v="02__YES__Annual financial impact includes: Increase in annual operating costs of approximately $50,000 for support and maintenance of camera system and related monitoring software.  "/>
    <s v="Technology &amp; Electronic Equipment"/>
    <s v="NO"/>
    <s v="NO__"/>
    <s v="00__Technology Security Risk(s) Addressed: "/>
    <s v="10__Safety-Risk Issue(s) Addressed:  Age of the current camera system and technology obsolescence is driving the need to update the current camera system.  The current system began replacement with the adoption of the 2015 capital project WO44701 CCFC Camera System Phase 1.   As the camera system ages there is higher risk of outages and overall failure.  Cameras are vital to the security at the CFJ for both residents and staff. Deferring maintenance will create a higher risk of incidents at the CJF and Courthouse Complex."/>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33__Total Pop Srvd: 100__Minority Pop Srvd: 100__Addresses Racial Equity by: This project positively supports racial equity by 2A determine what, where, and how we deliver services to advance health equity. This camera project would lead to faster response times and higher rates of suspect apprehension with indisputable video evidence for convictions.  A more robust camera system decreases response times to incidents, decreases conflict escalation, decreases use of force and decreases illegal activity."/>
    <s v="NO"/>
    <s v="00__NO"/>
    <s v="03__YES__Page 227 of 2026-2030 Adopted 5YR Capital Plan."/>
    <s v="03__YES__Category 2 = Addresses Assets anticipated to fail within the next 12 - 24 months__Deferred Maint issues addressed by project: This camera system is close to end of life.  Issues are arising from cameras replacements put in the housing units and not functioning correctly."/>
    <n v="0"/>
    <n v="53233"/>
    <s v=""/>
    <s v=""/>
    <s v=""/>
    <x v="5"/>
    <n v="0"/>
    <n v="0"/>
    <n v="0"/>
    <s v="Milwaukee"/>
    <n v="0"/>
    <n v="0"/>
    <n v="0"/>
    <s v="949 N 9th Street, Milwaukee, WI 53233"/>
    <n v="0"/>
    <n v="0"/>
    <n v="0"/>
    <s v="00"/>
    <s v="No Climate Reduction Impact reported by Requesting Department"/>
    <n v="0"/>
    <s v="00_No Climate Reduction Impact reported by Requesting Department"/>
    <m/>
    <m/>
    <x v="84"/>
    <s v="None."/>
    <s v="ANDREW CARRION"/>
    <s v="2-INFORMATION MANAGEMENT SERVICES"/>
    <s v="NA-0"/>
    <s v="2027-1"/>
    <s v="2027-2"/>
    <s v="2027-2"/>
    <s v="2027-3"/>
    <s v="2027-4"/>
    <s v="7"/>
    <s v="YES"/>
    <s v="LOW"/>
    <s v="NO"/>
    <n v="1"/>
    <s v="NO"/>
    <s v="5/18/26"/>
    <s v="2-Information Management Services"/>
    <m/>
    <m/>
    <m/>
    <m/>
    <x v="1"/>
    <s v="YES"/>
    <s v="NO"/>
    <s v="NO"/>
  </r>
  <r>
    <s v="PF_WR021901_ TRAINING ACADEMY - GENERAL INTERIOR REPAIRS AND UPDATES.XLSM"/>
    <s v="4002"/>
    <s v="4002_SHERIFF"/>
    <x v="16"/>
    <n v="1830"/>
    <x v="93"/>
    <s v="1 - Basic Planning &amp; Design; 2 - Construction &amp; Implementation"/>
    <s v="1, 2"/>
    <s v="None."/>
    <s v="None."/>
    <n v="1439870"/>
    <n v="0"/>
    <n v="0"/>
    <n v="1439870"/>
    <n v="2"/>
    <n v="2"/>
    <n v="1439870"/>
    <s v="CASH"/>
    <n v="0"/>
    <n v="0"/>
    <n v="0"/>
    <n v="0"/>
    <n v="0"/>
    <n v="0"/>
    <n v="0"/>
    <n v="0"/>
    <s v="YES"/>
    <s v="YES_BUDGET MODULE ACCT IMPORT tab for SHERPA import is balanced"/>
    <b v="1"/>
    <n v="0"/>
    <s v="YES"/>
    <s v="YES"/>
    <x v="93"/>
    <n v="46098"/>
    <s v="CAPTAIN WRONSKI/PAT CARRAVETTA"/>
    <s v="525-5715/X4744"/>
    <s v="Sarah.wronski@milwaukeecountywi,gov"/>
    <x v="89"/>
    <s v="NO"/>
    <s v="YES__Please provide a brief listing of options/alternatives researched and why the option your are requesting for this Cost Est is the best alternative:  Replacements parts are no longer available."/>
    <s v="02__YES__Annual financial impact includes: LED light conversions save money.  Results in cost decrease._x000a_"/>
    <s v="Facility_New Construction, Alteration, or Expansion"/>
    <s v="YES__Project charter - 407943"/>
    <s v="NO__"/>
    <s v="00__Technology Security Risk(s) Addressed: "/>
    <s v="10__Safety-Risk Issue(s) Addressed:  This project supports our mission to ensure public safety by ensuring the Training Academy is safe for public use and maintained on schedule. Allow for appropriate LED lighting in the classroom."/>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3__Citations Addressed by Project?: YES__Description of Citation(s) addressed: Foldable wall partition locks don’t work causing potential fire escape hazard and potential fall hazard."/>
    <s v="05__Primary Asset Zip Code: 53132__Total Pop Srvd: 100__Minority Pop Srvd: 100__Addresses Racial Equity by: Interior updates are needed and will allow for minority and woman owned businesses to provide needed services to Milwaukee County – create intentional inclusion (1c)"/>
    <s v="NO"/>
    <s v="00__NO"/>
    <s v="03__YES__Page 227 of 2026-2030 Adopted 5YR Capital Plan. Combines three projects Sheriff Training Academy painted wall finish, Sheriff Training Academy ceiling replacement and Sheriff Training Academy interior lighting replacement."/>
    <s v="00__NO____Deferred Maint issues addressed by project: "/>
    <n v="0"/>
    <n v="53132"/>
    <s v=""/>
    <s v=""/>
    <s v=""/>
    <x v="2"/>
    <n v="0"/>
    <n v="0"/>
    <n v="0"/>
    <s v="Franklin"/>
    <n v="0"/>
    <n v="0"/>
    <n v="0"/>
    <s v="9225 South 68th Street"/>
    <n v="0"/>
    <n v="0"/>
    <n v="0"/>
    <s v="00"/>
    <n v="0"/>
    <n v="0"/>
    <s v="00_0"/>
    <m/>
    <m/>
    <x v="85"/>
    <s v="None"/>
    <s v="WHEELER, BRILL"/>
    <s v="1-FACILITIES MANAGEMENT (AE-EE-FM)"/>
    <s v="NA-0"/>
    <s v="2027-1"/>
    <s v="2027-2"/>
    <s v="2027-2"/>
    <s v="2027-4"/>
    <s v="2028-1"/>
    <s v="20"/>
    <s v=""/>
    <s v="HIGH"/>
    <s v="Yes"/>
    <s v="Conceptual"/>
    <s v="NO"/>
    <s v="5/27/26"/>
    <s v="1-Facilities Management (AE-EE-FM)"/>
    <m/>
    <m/>
    <m/>
    <m/>
    <x v="1"/>
    <s v="YES"/>
    <s v="NO"/>
    <s v="NO"/>
  </r>
  <r>
    <s v="PF_WC031501_CJF - LIFE DETECTION SENSORS.XLSM"/>
    <s v="4002"/>
    <s v="4002_SHERIFF"/>
    <x v="16"/>
    <n v="1750"/>
    <x v="94"/>
    <s v="2 - Construction &amp; Implementation; 4 - Equipment"/>
    <s v="2, 4"/>
    <s v="None."/>
    <s v="None."/>
    <n v="411050"/>
    <n v="411050"/>
    <n v="1"/>
    <n v="0"/>
    <n v="0"/>
    <n v="1"/>
    <n v="411050"/>
    <s v="BOND"/>
    <n v="0"/>
    <n v="0"/>
    <n v="0"/>
    <n v="0"/>
    <n v="0"/>
    <n v="0"/>
    <n v="0"/>
    <n v="0"/>
    <s v="YES"/>
    <s v="YES_BUDGET MODULE ACCT IMPORT tab for SHERPA import is balanced"/>
    <b v="1"/>
    <n v="35000"/>
    <s v="YES"/>
    <s v="YES"/>
    <x v="94"/>
    <n v="46087"/>
    <s v="JOSHUA BRIGGS/RUGABER"/>
    <s v="226-7078"/>
    <s v="Joshua.Briggs@milwaukeecountywi.gov"/>
    <x v="90"/>
    <s v="NO"/>
    <s v="YES__Yes, the MCSO is always exploring innovative ways to ensure the health and safety of our occupant population. We have also explored other data-tracking technologies, such as ruggedized biosensors from 4Sight Labs. However, these devices cost approximately $10,000 per unit.  Yes, the MCSO is always exploring innovative ways to ensure the health and safety of our occupant population. We have also explored other data-tracking technologies, such as ruggedized biosensors from 4Sight Labs. However, these devices cost approximately $10,000 per unit."/>
    <s v="02__YES__Annual financial impact includes: The estimated annual cost associated will be $15,000."/>
    <s v="Other Capital"/>
    <s v="NO"/>
    <s v="NO__"/>
    <s v="00__Technology Security Risk(s) Addressed: "/>
    <s v="00__Safety-Risk Issue(s) Addressed:  "/>
    <s v="05__Safety-Risk Issue(s) Addressed:  Remedies a hazard that is anticipated to develop into a threat to health and safety in the near future (the next 2-3 years) but does not demand immediate attention."/>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4__Primary Asset Zip Code: 53223__Total Pop Srvd: 925__Minority Pop Srvd: __Addresses Racial Equity by: Total population /customer served by asset: 925, 711 Black/African American,197 White/Hispanic 21%, 9 Asian 1%, 6 American Indian/Native American 1%"/>
    <s v="NO"/>
    <s v="00__NO"/>
    <s v="00__NO"/>
    <s v="00__NO____Deferred Maint issues addressed by project: "/>
    <n v="0"/>
    <n v="53223"/>
    <s v=""/>
    <s v=""/>
    <s v=""/>
    <x v="6"/>
    <n v="0"/>
    <n v="0"/>
    <n v="0"/>
    <s v="Milwaukee"/>
    <n v="0"/>
    <n v="0"/>
    <n v="0"/>
    <s v="949 N 9th ST. Milwaukee, WI"/>
    <n v="0"/>
    <n v="0"/>
    <n v="0"/>
    <s v="00"/>
    <s v="No Climate Reduction Impact reported by Requesting Department"/>
    <n v="0"/>
    <s v="00_No Climate Reduction Impact reported by Requesting Department"/>
    <m/>
    <m/>
    <x v="86"/>
    <s v="None"/>
    <s v="0"/>
    <s v="2-INFORMATION MANAGEMENT SERVICES"/>
    <s v="NA-0"/>
    <s v="2027-1"/>
    <s v="2027-2"/>
    <s v="2027-2"/>
    <s v="2027-3"/>
    <s v="2027-4"/>
    <s v="7"/>
    <s v="NO"/>
    <s v="MEDIUM"/>
    <s v="Yes"/>
    <n v="0.9"/>
    <s v="NO"/>
    <s v="5/18/26"/>
    <s v="2-Information Management Services"/>
    <m/>
    <m/>
    <m/>
    <m/>
    <x v="1"/>
    <s v="YES"/>
    <s v="NO"/>
    <s v="NO"/>
  </r>
  <r>
    <s v="PF_WC030601_CJF - LIGHT CONTROLS RENOVATION.XLSM"/>
    <s v="4002"/>
    <s v="4002_SHERIFF"/>
    <x v="16"/>
    <n v="1750"/>
    <x v="95"/>
    <s v="2 - Construction &amp; Implementation"/>
    <s v="2"/>
    <s v="2 - Construction &amp; Implementation"/>
    <s v="2"/>
    <n v="224940"/>
    <n v="224940"/>
    <n v="1"/>
    <n v="0"/>
    <n v="0"/>
    <n v="1"/>
    <n v="224940"/>
    <s v="BOND"/>
    <n v="0"/>
    <n v="1150000"/>
    <n v="250000"/>
    <n v="275000"/>
    <n v="300000"/>
    <n v="325000"/>
    <n v="1150000"/>
    <n v="0"/>
    <s v="YES"/>
    <s v="YES_BUDGET MODULE ACCT IMPORT tab for SHERPA import is balanced"/>
    <b v="1"/>
    <n v="0"/>
    <s v="YES"/>
    <s v="YES"/>
    <x v="95"/>
    <n v="46086"/>
    <s v="JOSHUA BRIGGS/TELIA EVANS"/>
    <s v="414-226-7042/X7078"/>
    <s v="joshua.briggs@milwaukeecountywi.gov"/>
    <x v="91"/>
    <s v="YES"/>
    <s v="YES__Removing all light switches from the cells that have the light fixture inside them, which currently provides the occupants full control of their cell lighting and tying into the current computerized door locking system. (Master Control for staff control).   Removing all light switches from the cells that have the light fixture inside them, which currently provides the occupants full control of their cell lighting and tying into the current computerized door locking system. (Master Control for staff control). "/>
    <s v="02__YES__Annual financial impact includes: It will reduce the number of service calls to our Facilities Maintenance Division and the number of cross charges to “Vandalism.” "/>
    <s v="Other Capital"/>
    <s v="NO"/>
    <s v="NO__"/>
    <s v="00__Technology Security Risk(s) Addressed: "/>
    <s v="10__Safety-Risk Issue(s) Addressed:  This condition presents significant safety and operational risks. Occupants currently have the ability to tamper with electrical components within the lighting fixtures, which could be used to intentionally harm themselves or create other hazardous conditions. In addition, staff have limited ability to control the lighting levels needed to properly observe the cell environment, which can negatively impact effective supervision and occupant safety._x000a__x000a_Relocating the lighting switches outside of the cells will eliminate occupant access to electrical components and significantly reduce the risk of tampering. This modification will also allow staff to control lighting levels to maintain clear visibility of the cell, supporting proper monitoring and supervision._x000a__x000a_Adequate lighting is critical in a correctional environment to maintain a safe, controlled, and alert atmosphere. Improving lighting control will enhance staff visibility and strengthen the ability to monitor occupant behavior, respond quickly to safety concerns, and reduce the potential for self-harm or other dangerous activities._x000a__x000a_Overall, this improvement will enhance both occupant and staff safety by preventing tampering with lighting fixtures, reducing electrical hazards, and minimizing the risk of bodily harm within the facility."/>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25000__Minority Pop Srvd: 89__Addresses Racial Equity by: This project positively supports racial equity by aligning with Strategy 2A to determine what, where, and how services are delivered in order to advance health equity._x000a__x000a_The project will also help ensure the safety and security of the underserved population within the Jail while they are in the care and custody of the Milwaukee County Sheriff’s Office. "/>
    <s v="NO"/>
    <s v="00__NO"/>
    <s v="03__YES__Page 228 of 2026-2030 Adopted 5-YR Capital Plan."/>
    <s v="03__YES__Category 2 = Addresses Assets anticipated to fail within the next 12 - 24 months__Deferred Maint issues addressed by project: Removing the control from the occupants will reduce our current maintenance and service calls"/>
    <n v="0"/>
    <n v="53233"/>
    <s v=""/>
    <s v=""/>
    <s v=""/>
    <x v="6"/>
    <n v="0"/>
    <n v="0"/>
    <n v="0"/>
    <s v="Milwaukee"/>
    <n v="0"/>
    <n v="0"/>
    <n v="0"/>
    <s v="949 North 9th Street, Milwaukee, WI"/>
    <n v="0"/>
    <n v="0"/>
    <n v="0"/>
    <s v="00"/>
    <s v="No Climate Reduction Impact reported by Requesting Department"/>
    <n v="0"/>
    <s v="00_No Climate Reduction Impact reported by Requesting Department"/>
    <m/>
    <m/>
    <x v="87"/>
    <s v="Construction of lighting controls at remainder of detention pods."/>
    <s v="TROY WOHLT"/>
    <s v="1-FACILITIES MANAGEMENT (AE-EE-FM)"/>
    <s v="NA-0"/>
    <s v="NA-0"/>
    <s v="2027-1"/>
    <s v="2027-2"/>
    <s v="2027-4"/>
    <s v="2028-1"/>
    <s v="15"/>
    <s v=""/>
    <s v="LOW"/>
    <s v="Yes"/>
    <n v="0.6"/>
    <s v="NO"/>
    <s v="5/15/26"/>
    <s v="1-Facilities Management (AE-EE-FM)"/>
    <m/>
    <m/>
    <m/>
    <m/>
    <x v="1"/>
    <s v="YES"/>
    <s v="NO"/>
    <s v="NO"/>
  </r>
  <r>
    <s v="PF_WP054301_PARKS ADA INVENTORY AND ASSESSMENT.XLSM"/>
    <s v="9010"/>
    <s v="9010_PARKS"/>
    <x v="17"/>
    <n v="1400"/>
    <x v="96"/>
    <s v="1 - Basic Planning &amp; Design; 2 - Construction &amp; Implementation"/>
    <s v="1, 2"/>
    <s v="None."/>
    <s v="None."/>
    <n v="170640"/>
    <n v="0"/>
    <n v="0"/>
    <n v="170640"/>
    <n v="2"/>
    <n v="2"/>
    <n v="170640"/>
    <s v="CASH"/>
    <n v="0"/>
    <n v="0"/>
    <n v="0"/>
    <n v="0"/>
    <n v="0"/>
    <n v="0"/>
    <n v="0"/>
    <n v="0"/>
    <s v="YES"/>
    <s v="YES_BUDGET MODULE ACCT IMPORT tab for SHERPA import is balanced"/>
    <b v="1"/>
    <n v="0"/>
    <s v="YES"/>
    <s v="YES"/>
    <x v="96"/>
    <n v="46106"/>
    <s v="SARAH TOOMSEN"/>
    <s v="414-257-7389"/>
    <s v="sarah.toomsen@milwaukeecountywi.gov"/>
    <x v="92"/>
    <s v="NO"/>
    <s v="NO__Please provide an explanation of why alternative options were not researched:  Due to the level of detail that needs to be evaluated and the large scope of the work effort, a staff audit was deemed to be an unfeasible approach and an RFP for consultant services is necessary."/>
    <s v="00__NO__Annual financial impact includes: NA"/>
    <s v="Other Capital"/>
    <s v="YES__AE Charter; See AE TEAMS site  https://milwaukeecountywi.sharepoint.com/:f:/r/sites/CapitalPlanning-Parks/Shared%20Documents/Parks/WP054301-Parks%20ADA%20Inventory%20%26%20Assessment?csf=1&amp;web=1&amp;e=4evYD1"/>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88198__Addresses Racial Equity by: Through meeting the needs of persons of all abilities, Parks will be making positive strides to achieve equity goals. Only through a detailed assessment of existing conditions will deficiencies and corrections be identified."/>
    <s v="NO"/>
    <s v="00__NO"/>
    <s v="03__YES__Yes, page 219 of the adopted 2026 capital budget."/>
    <s v="00__NO____Deferred Maint issues addressed by project: "/>
    <m/>
    <s v="Countywide"/>
    <s v=""/>
    <s v=""/>
    <s v=""/>
    <x v="4"/>
    <n v="0"/>
    <n v="0"/>
    <n v="0"/>
    <s v="Countywide"/>
    <n v="0"/>
    <n v="0"/>
    <n v="0"/>
    <s v="Countywide"/>
    <n v="0"/>
    <n v="0"/>
    <n v="0"/>
    <s v="00"/>
    <s v="No Climate Reduction Impact reported by Requesting Department"/>
    <n v="0"/>
    <s v="00_No Climate Reduction Impact reported by Requesting Department"/>
    <m/>
    <m/>
    <x v="88"/>
    <s v="None. However, information from audit &amp; reports generated from the assessment/study is anticipated to be used to develop new projects addressing existing accessibility issues going forward and is included in out 5 years of the 5-Year Capital Improvement Plan under Parks ADA Access Improvement - Plan Placeholder."/>
    <s v="BRILL"/>
    <s v="1-FACILITIES MANAGEMENT (AE-EE-FM)"/>
    <s v="NA-0"/>
    <s v="2027-1"/>
    <s v="2027-1"/>
    <s v="2027-2"/>
    <s v="2027-3"/>
    <s v="2027-3"/>
    <s v="20"/>
    <s v=""/>
    <s v="MEDIUM"/>
    <s v="Yes"/>
    <n v="0.3"/>
    <s v="NO"/>
    <s v="5/21/26"/>
    <s v="1-Facilities Management (AE-EE-FM)"/>
    <m/>
    <m/>
    <m/>
    <m/>
    <x v="1"/>
    <s v="YES"/>
    <s v="NO"/>
    <s v="NO"/>
  </r>
  <r>
    <s v="PF_WP057001_MCKINLEY PARKING LOTS - PHASE 3.XLSM"/>
    <s v="9010"/>
    <s v="9010_PARKS"/>
    <x v="17"/>
    <n v="1400"/>
    <x v="97"/>
    <s v="1 - Basic Planning &amp; Design"/>
    <s v="1"/>
    <s v="2 - Construction &amp; Implementation"/>
    <s v="2"/>
    <n v="282260"/>
    <n v="282260"/>
    <n v="1"/>
    <n v="0"/>
    <n v="0"/>
    <n v="1"/>
    <n v="282260"/>
    <s v="BOND"/>
    <n v="0"/>
    <n v="2013230"/>
    <n v="0"/>
    <n v="2013230"/>
    <n v="0"/>
    <n v="0"/>
    <n v="2013230"/>
    <n v="0"/>
    <s v="YES"/>
    <s v="YES_BUDGET MODULE ACCT IMPORT tab for SHERPA import is balanced"/>
    <b v="1"/>
    <n v="0"/>
    <s v="YES"/>
    <s v="YES"/>
    <x v="97"/>
    <n v="46120"/>
    <s v="SARAH TOOMSEN"/>
    <s v="414-257-7389"/>
    <s v="sarah.toomsen@milwaukeecountywi.gov"/>
    <x v="93"/>
    <s v="NO"/>
    <s v="YES__Please provide a brief listing of options/alternatives researched and why the option your are requesting for this Cost Est is the best alternative:  The 2015 long-range plan for the McKinley site evaluated multiple potential options for the site, including different phasing strategies. The proposed plan is the third phase of a funding strategy that has been followed in previous capital budgets."/>
    <s v="00__NO__Annual financial impact includes: "/>
    <s v="Traffic, Roadways, &amp; Bridges (Non-Airport)"/>
    <s v="YES__A&amp;E project charter. https://milwaukeecountywi.sharepoint.com/:f:/s/CapitalPlanning-Parks/IgAjUhFl4kpsQpWJ_1xcXQPeAZBt2tJWE1xwTVXlWEppg2I?e=lf2vXS"/>
    <s v="YES__Design can be completed year round while construction activities such as asphaltic pavement installation and vegetation establishment will require seasonally appropriate conditions."/>
    <s v="00__Technology Security Risk(s) Addressed: "/>
    <s v="00__Safety-Risk Issue(s) Addressed:  "/>
    <s v="05__Safety-Risk Issue(s) Addressed:  The pavement condition is causing hazards for vehicles, boat trailers, and pedestrians traversing the site. Completion of the entire site will allow full accessibility and safety for all users of the McKinley site."/>
    <s v="NO__Adopted Board File: __Agreement(s) Uploaded: __Partners and nature of Agreement(s): __Next Board cycle if agreement(s) not yet adopted: "/>
    <m/>
    <s v="00"/>
    <s v="NO"/>
    <s v="NO"/>
    <s v="00__Citations Addressed by Project?: NO__Description of Citation(s) addressed: "/>
    <s v="02__Primary Asset Zip Code: 53202__Total Pop Srvd: 489500__Minority Pop Srvd: 199400__Addresses Racial Equity by: As an existing asset that functions as a part of a partially reconstructed public parking lot and provides recreational connections to Lake Michigan, McKinley Beach, the Oak Leaf Trail, a playground, and the lakefront, replacement in alignment with the completed long-range plan is the only viable option. By providing access and functionality, recreational opportunities provide a healthier lifestyle for residents, thereby aligning with the County's mission of achieving racial equity by becoming the healthiest County in the State."/>
    <s v="NO"/>
    <s v="00__NO"/>
    <s v="03__YES__Refer to Page 219 of the most recent 5-YR CIP (2026-2030)."/>
    <s v="03__YES__Category 2 = Addresses Assets anticipated to fail within the next 12 - 24 months__Deferred Maint issues addressed by project: The parking lot project at McKinley is primarily to addressed degrading pavement and drainage conditions that impact one of the key lakefront access points. Due to the size, cost, and complexity of this project it has been addressed in phases, and this proposed phase is just one piece of deferred maintenance at the overall marina site."/>
    <m/>
    <n v="53202"/>
    <s v=""/>
    <s v=""/>
    <s v=""/>
    <x v="1"/>
    <n v="0"/>
    <n v="0"/>
    <n v="0"/>
    <s v="Milwaukee"/>
    <n v="0"/>
    <n v="0"/>
    <n v="0"/>
    <s v="1700 N LINCOLN MEMORIAL DR"/>
    <n v="0"/>
    <n v="0"/>
    <n v="0"/>
    <s v="01"/>
    <s v="All parking lot projects are evaluated for footprint reduction to reduce maintenance, decrease urban heat island effects and discourage stormwater runoff. New construction requires adherence to updated regulations for stormwater management including reduction of total suspended solids and compliance with the County's MS4 permit. All previous phases of this project incorporated green infrastructure to reduce/prevent flooding and contaminated stormwater runoff into lake Michigan. "/>
    <n v="1"/>
    <s v="01_All parking lot projects are evaluated for footprint reduction to reduce maintenance, decrease urban heat island effects and discourage stormwater runoff. New construction requires adherence to updated regulations for stormwater management including reduction of total suspended solids and compliance with the County's MS4 permit. All previous phases of this project incorporated green infrastructure to reduce/prevent flooding and contaminated stormwater runoff into lake Michigan. "/>
    <m/>
    <m/>
    <x v="89"/>
    <s v="The scope of work includes construction of the design."/>
    <s v="CLIFTON JANSSEN, P.E., BRILL"/>
    <s v="1-FACILITIES MANAGEMENT (AE-EE-FM)"/>
    <s v="NA-0"/>
    <s v="2027-2"/>
    <s v="2027-4"/>
    <s v="2029-1"/>
    <s v="2029-4"/>
    <s v="2030-1"/>
    <s v="20"/>
    <s v=""/>
    <s v="HIGH"/>
    <s v="Yes"/>
    <s v="Conceptual"/>
    <s v="YES"/>
    <s v="5/22/26"/>
    <s v="1-Facilities Management (AE-EE-FM)"/>
    <m/>
    <m/>
    <m/>
    <m/>
    <x v="1"/>
    <s v="YES"/>
    <s v="NO"/>
    <s v="NO"/>
  </r>
  <r>
    <s v="PF_WP062601_COOL WATERS OVERFLOW PARKING LOT &amp; SERVICE YARD.XLSM"/>
    <s v="9010"/>
    <s v="9010_PARKS"/>
    <x v="17"/>
    <n v="1400"/>
    <x v="98"/>
    <s v="1 - Basic Planning &amp; Design"/>
    <s v="1"/>
    <s v="2 - Construction &amp; Implementation"/>
    <s v="2"/>
    <n v="292550"/>
    <n v="292550"/>
    <n v="1"/>
    <n v="0"/>
    <n v="0"/>
    <n v="1"/>
    <n v="292550"/>
    <s v="BOND"/>
    <n v="0"/>
    <n v="2193870"/>
    <n v="0"/>
    <n v="2193870"/>
    <n v="0"/>
    <n v="0"/>
    <n v="2193870"/>
    <n v="0"/>
    <s v="YES"/>
    <s v="YES_BUDGET MODULE ACCT IMPORT tab for SHERPA import is balanced"/>
    <b v="1"/>
    <n v="0"/>
    <s v="YES"/>
    <s v="YES"/>
    <x v="98"/>
    <n v="46122"/>
    <s v="SARAH TOOMSEN"/>
    <s v="414-257-7389"/>
    <s v="sarah.toomsen@milwaukeecountywi.gov"/>
    <x v="94"/>
    <s v="NO"/>
    <s v="NO__Please provide an explanation of why alternative options were not researched:  As an existing asset that serves an active water park, picnic sites, and Parks Service Yard, replacement is the only viable option."/>
    <s v="00__NO__Annual financial impact includes: "/>
    <s v="Hard-Surface (Non-Roadway)"/>
    <s v="YES__AE Charter; See AE charter TEAMS site:  https://milwaukeecountywi.sharepoint.com/:f:/r/sites/CapitalPlanning-Parks/Shared%20Documents/Parks/WP062601-Cool%20Waters%20Overflow%20Parking%20Lot%20%26%20Service%20Yard?csf=1&amp;web=1&amp;e=oexxhB"/>
    <s v="YES__Asphalt pavement will require appropriate seasonal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27__Total Pop Srvd: 939489__Minority Pop Srvd: 451291__Addresses Racial Equity by: This parking lot serves the Cool Waters Water Park (a Countywide aquatic facility), various picnic areas in Greenfield Park, a Parks Operations Service Yard, and is an access point to the Oak Leaf Trail. By offering a variety of recreational options, this area of the park system promotes outdoor healthy recreation options. The County aligns overall health as a path to achieving racial equity."/>
    <s v="NO"/>
    <s v="00__NO"/>
    <s v="03__YES__Yes, Page 219 of the most recent 5-YR CIP (2026-2030)."/>
    <s v="03__YES__Category 2 = Addresses Assets anticipated to fail within the next 12 - 24 months__Deferred Maint issues addressed by project: The pavement condition rating is classified as “very poor,” reflecting a long-standing maintenance deficiency. The surface deterioration and uneven conditions has persisted for several years and now presents safety hazards for vehicles, cyclists, and pedestrians. In addition, the degraded pavement negatively impacts operational efficiency by increasing maintenance demands and limiting effective use of the facility."/>
    <m/>
    <n v="53227"/>
    <s v=""/>
    <s v=""/>
    <s v=""/>
    <x v="8"/>
    <n v="0"/>
    <n v="0"/>
    <n v="0"/>
    <s v="West Allis"/>
    <n v="0"/>
    <n v="0"/>
    <n v="0"/>
    <s v="2028 S 124TH ST"/>
    <n v="0"/>
    <n v="0"/>
    <n v="0"/>
    <s v="01"/>
    <s v="All hardscape projects in Milwaukee County Parks are evaluated for reduction in footprint. New construction will require adherence to stormwater regulations to reduce total suspended solids (TSS) and conform to the MS4 permit for the county. These changes will prevent stormwater runoff and/or treat it before it reaches the storm sewer system which relieves flooding and improves the quality of the water that returns to local rivers/streams. "/>
    <n v="1"/>
    <s v="01_All hardscape projects in Milwaukee County Parks are evaluated for reduction in footprint. New construction will require adherence to stormwater regulations to reduce total suspended solids (TSS) and conform to the MS4 permit for the county. These changes will prevent stormwater runoff and/or treat it before it reaches the storm sewer system which relieves flooding and improves the quality of the water that returns to local rivers/streams. "/>
    <m/>
    <m/>
    <x v="90"/>
    <s v="The scope of work includes the construction of the design."/>
    <s v="JANSSEN, P.E., BRILL"/>
    <s v="1-FACILITIES MANAGEMENT (AE-EE-FM)"/>
    <s v="NA-0"/>
    <s v="2027-2"/>
    <s v="2027-4"/>
    <s v="2029-1"/>
    <s v="2029-4"/>
    <s v="2030-1"/>
    <s v="20"/>
    <s v=""/>
    <s v="HIGH"/>
    <s v="Yes"/>
    <s v="Conceptual"/>
    <s v="YES"/>
    <s v="5/22/26"/>
    <s v="1-Facilities Management (AE-EE-FM)"/>
    <m/>
    <m/>
    <m/>
    <m/>
    <x v="1"/>
    <s v="YES"/>
    <s v="NO"/>
    <s v="NO"/>
  </r>
  <r>
    <s v="PF_WP075101_BROWN DEER TENNIS &amp; PICKLEBALL.XLSM"/>
    <s v="9010"/>
    <s v="9010_PARKS"/>
    <x v="17"/>
    <n v="1400"/>
    <x v="99"/>
    <s v="1 - Basic Planning &amp; Design"/>
    <s v="1"/>
    <s v="2 - Construction &amp; Implementation"/>
    <s v="2"/>
    <n v="118010"/>
    <n v="118010"/>
    <n v="1"/>
    <n v="0"/>
    <n v="0"/>
    <n v="1"/>
    <n v="118010"/>
    <s v="BOND"/>
    <n v="0"/>
    <n v="704720"/>
    <n v="0"/>
    <n v="704720"/>
    <n v="0"/>
    <n v="0"/>
    <n v="704720"/>
    <n v="0"/>
    <s v="YES"/>
    <s v="YES_BUDGET MODULE ACCT IMPORT tab for SHERPA import is balanced"/>
    <b v="1"/>
    <n v="0"/>
    <s v="YES"/>
    <s v="YES"/>
    <x v="99"/>
    <n v="46114"/>
    <s v="SARAH TOOMSEN"/>
    <s v="414-257-7389"/>
    <s v="Sarah.Toomsen@milwaukeecountywi.gov"/>
    <x v="95"/>
    <s v="NO"/>
    <s v="NO__Please provide an explanation of why alternative options were not researched:  As an existing asset, renovation or demolition are the only options."/>
    <s v="00__NO__Annual financial impact includes: "/>
    <s v="Other Capital"/>
    <s v="YES__https://milwaukeecountywi.sharepoint.com/sites/CapitalPlanning-Parks/Shared%20Documents/Forms/AllItems.aspx?id=%2Fsites%2FCapitalPlanning%2DParks%2FShared%20Documents%2FParks%2FWP075101%2DBrown%20Deer%20Tennis%20%26%20Pickleball&amp;viewid=70f72677%2D3315%2D4ea8%2D84cc%2Dd7a61d3287c7"/>
    <s v="YES__Construction will require seasonally appropriate conditions for pavement, fencing and painting."/>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4__Primary Asset Zip Code: 53209__Total Pop Srvd: 44586__Minority Pop Srvd: 34776__Addresses Racial Equity by: The new pickleball and tennis courts will be available for use for all members of the community. Having an increased amount of courts will allow leagues to utilize the space. Providing more recreational opportunities furthers the County's goal of becoming the healthiest county in the state, thereby achieving racial equity."/>
    <s v="NO"/>
    <s v="00__NO"/>
    <s v="03__YES__Yes, Page 219 of the most recent 5-YR CIP (2026-2030). Also, page 145 of the adopted Park and Open Space Plan (Master Plan) identifies investment in existing recreation sites as a priority, specifically through Recommendation 2.1: Maintain and improve as necessary existing County-owned parks and outdoor recreation sites, including the resurfacing of tennis courts."/>
    <s v="05__YES__Category 1 = Immediately Addresses Failing Assets__Deferred Maint issues addressed by project: The existing tennis courts are currently unplayable and have been closed to the public due to safety concerns."/>
    <m/>
    <n v="53209"/>
    <s v=""/>
    <s v=""/>
    <s v=""/>
    <x v="18"/>
    <n v="0"/>
    <n v="0"/>
    <n v="0"/>
    <s v="Milwaukee"/>
    <n v="0"/>
    <n v="0"/>
    <n v="0"/>
    <s v="3501 W BRADLEY RD"/>
    <n v="0"/>
    <n v="0"/>
    <n v="0"/>
    <s v="00"/>
    <s v="No Climate Reduction Impact reported by Requesting Department"/>
    <n v="0"/>
    <s v="00_No Climate Reduction Impact reported by Requesting Department"/>
    <m/>
    <m/>
    <x v="91"/>
    <s v="The scope of work includes construction of the design."/>
    <s v="JANSSEN P.E., BRILL"/>
    <s v="1-FACILITIES MANAGEMENT (AE-EE-FM)"/>
    <s v="NA-0"/>
    <s v="2027-2"/>
    <s v="2027-4"/>
    <s v="2029-2"/>
    <s v="2029-3"/>
    <s v="2028-4"/>
    <s v="20"/>
    <s v=""/>
    <s v="HIGH"/>
    <s v="Yes"/>
    <s v="Conceptual"/>
    <s v="YES"/>
    <s v="6/24/26"/>
    <s v="1-Facilities Management (AE-EE-FM)"/>
    <m/>
    <m/>
    <m/>
    <m/>
    <x v="1"/>
    <s v="YES"/>
    <s v="NO"/>
    <s v="NO"/>
  </r>
  <r>
    <s v="PF_WP075401_JACOBUS PARK SPRAYGROUND - PLAYGROUND.XLSM"/>
    <s v="9010"/>
    <s v="9010_PARKS"/>
    <x v="17"/>
    <n v="1400"/>
    <x v="100"/>
    <s v="2 - Construction &amp; Implementation"/>
    <s v="2"/>
    <s v="None."/>
    <s v="None."/>
    <n v="835418"/>
    <n v="835418"/>
    <n v="1"/>
    <n v="0"/>
    <n v="0"/>
    <n v="1"/>
    <n v="835418"/>
    <s v="BOND"/>
    <n v="0"/>
    <n v="0"/>
    <n v="0"/>
    <n v="0"/>
    <n v="0"/>
    <n v="0"/>
    <n v="0"/>
    <n v="0"/>
    <s v="YES"/>
    <s v="YES_BUDGET MODULE ACCT IMPORT tab for SHERPA import is balanced"/>
    <b v="1"/>
    <n v="0"/>
    <s v="YES"/>
    <s v="YES"/>
    <x v="100"/>
    <n v="46122"/>
    <s v="SARAH TOOMSEN"/>
    <s v="414-257-7389"/>
    <s v="sarah.toomsen@milwaukeecountywi.gov"/>
    <x v="96"/>
    <s v="NO"/>
    <s v="NO__Please provide an explanation of why alternative options were not researched:  Jacobus playground is a popular and valued neighborhood park amenity, therefore replacement is the only viable option."/>
    <s v="02__YES__Annual financial impact includes: Replacement of the playground and its surfacing will allow Parks Operations and Trades staff to focus staff hours and operating budget resources elsewhere in the Parks system rather than on surfacing patching and equipment repairs."/>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13__Total Pop Srvd: 26469__Minority Pop Srvd: 4159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Refer to page 218 of the most recent 5-YR CIP (2026-2030)."/>
    <s v="03__YES__Category 2 = Addresses Assets anticipated to fail within the next 12 - 24 months__Deferred Maint issues addressed by project: The Jacobus playground is approximately 7 years past the reasonable lifespan estimate of 23 years for playgrounds across the parks system."/>
    <m/>
    <n v="53213"/>
    <s v=""/>
    <s v=""/>
    <s v=""/>
    <x v="3"/>
    <n v="0"/>
    <n v="0"/>
    <n v="0"/>
    <s v="Wauwatosa"/>
    <n v="0"/>
    <n v="0"/>
    <n v="0"/>
    <s v="6501 W HILLSIDE LN"/>
    <n v="0"/>
    <n v="0"/>
    <n v="0"/>
    <s v="01"/>
    <s v="Playground design will incorporate an area for water spray elements for summer heat relief."/>
    <n v="1"/>
    <s v="01_Playground design will incorporate an area for water spray elements for summer heat relief."/>
    <m/>
    <m/>
    <x v="92"/>
    <s v="None"/>
    <s v="SARAH TOOMSEN"/>
    <s v="4-SAME AS REQUESTING DEPT/AGENCY (EXCLUDES DOT, FCLTY MNGMNT, AND IMSD)"/>
    <s v="NA-0"/>
    <s v="NA-0"/>
    <s v="2027-2"/>
    <s v="2027-3"/>
    <s v="2028-2"/>
    <s v="2028-3"/>
    <s v="20"/>
    <s v=""/>
    <s v="LOW"/>
    <s v="NO"/>
    <s v="Conceptual"/>
    <s v="NO"/>
    <s v="5/19/26"/>
    <s v="4-Same as Requesting Dept/Agency (Excludes DOT, Fclty Mngmnt, and IMSD)"/>
    <m/>
    <m/>
    <m/>
    <m/>
    <x v="1"/>
    <s v="NO"/>
    <s v="NO"/>
    <s v="NO"/>
  </r>
  <r>
    <s v="PF_WP075601_ZABLOCKI PLAYGROUND RECONSTRUCTION.XLSM"/>
    <s v="9010"/>
    <s v="9010_PARKS"/>
    <x v="17"/>
    <n v="1400"/>
    <x v="101"/>
    <s v="2 - Construction &amp; Implementation"/>
    <s v="2"/>
    <s v="None."/>
    <s v="None."/>
    <n v="485010"/>
    <n v="485010"/>
    <n v="1"/>
    <n v="0"/>
    <n v="0"/>
    <n v="1"/>
    <n v="485010"/>
    <s v="BOND"/>
    <n v="0"/>
    <n v="0"/>
    <n v="0"/>
    <n v="0"/>
    <n v="0"/>
    <n v="0"/>
    <n v="0"/>
    <n v="0"/>
    <s v="YES"/>
    <s v="YES_BUDGET MODULE ACCT IMPORT tab for SHERPA import is balanced"/>
    <b v="1"/>
    <n v="0"/>
    <s v="YES"/>
    <s v="YES"/>
    <x v="101"/>
    <n v="46125"/>
    <s v="SARAH TOOMSEN"/>
    <s v="414-257-7389"/>
    <s v="sarah.toomsen@milwaukeecountywi.gov"/>
    <x v="97"/>
    <s v="NO"/>
    <s v="NO__Please provide an explanation of why alternative options were not researched:  Zablocki playground is a popular and valued neighborhood park amenity, therefore replacement is the only viable option."/>
    <s v="02__YES__Annual financial impact includes: Replacement of the playground and its surfacing will allow Parks Operations and Trades staff to focus staff hours and operating budget resources elsewhere in the Parks system rather than on surfacing and equipment repairs."/>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21__Total Pop Srvd: 39560__Minority Pop Srvd: 16157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Refer to page 218 of the most recent 5-YR CIP (2026-2030)."/>
    <s v="03__YES__Category 2 = Addresses Assets anticipated to fail within the next 12 - 24 months__Deferred Maint issues addressed by project: The playground has maximized its useful life and requires replacement."/>
    <m/>
    <n v="53221"/>
    <s v=""/>
    <s v=""/>
    <s v=""/>
    <x v="17"/>
    <n v="0"/>
    <n v="0"/>
    <n v="0"/>
    <s v="Greenfield"/>
    <n v="0"/>
    <n v="0"/>
    <n v="0"/>
    <s v="3717 W. Howard Ave."/>
    <n v="0"/>
    <n v="0"/>
    <n v="0"/>
    <s v="00"/>
    <s v="No Climate Reduction Impact reported by Requesting Department"/>
    <n v="0"/>
    <s v="00_No Climate Reduction Impact reported by Requesting Department"/>
    <m/>
    <m/>
    <x v="93"/>
    <s v="None"/>
    <s v="SARAH TOOMSEN"/>
    <s v="4-SAME AS REQUESTING DEPT/AGENCY (EXCLUDES DOT, FCLTY MNGMNT, AND IMSD)"/>
    <s v="NA-0"/>
    <s v="NA-0"/>
    <s v="2027-2"/>
    <s v="2027-3"/>
    <s v="2028-2"/>
    <s v="2028-3"/>
    <s v="20"/>
    <s v=""/>
    <s v="LOW"/>
    <s v="NO"/>
    <s v="Conceptual"/>
    <s v="NO"/>
    <s v="5/19/26"/>
    <s v="4-Same as Requesting Dept/Agency (Excludes DOT, Fclty Mngmnt, and IMSD)"/>
    <m/>
    <m/>
    <m/>
    <m/>
    <x v="1"/>
    <s v="NO"/>
    <s v="NO"/>
    <s v="NO"/>
  </r>
  <r>
    <s v="PF_WP075901_GRANT PARK ROADWAY RECONSTRUCTION HAWTHORNE TO PICNIC AREA 5.XLSM"/>
    <s v="9010"/>
    <s v="9010_PARKS"/>
    <x v="17"/>
    <n v="1400"/>
    <x v="102"/>
    <s v="1 - Basic Planning &amp; Design"/>
    <s v="1"/>
    <s v="2 - Construction &amp; Implementation"/>
    <s v="2"/>
    <n v="358890"/>
    <n v="358890"/>
    <n v="1"/>
    <n v="0"/>
    <n v="0"/>
    <n v="1"/>
    <n v="358890"/>
    <s v="BOND"/>
    <n v="0"/>
    <n v="4100000"/>
    <n v="0"/>
    <n v="4100000"/>
    <n v="0"/>
    <n v="0"/>
    <n v="4100000"/>
    <n v="0"/>
    <s v="YES"/>
    <s v="YES_BUDGET MODULE ACCT IMPORT tab for SHERPA import is balanced"/>
    <b v="1"/>
    <n v="0"/>
    <s v="YES"/>
    <s v="YES"/>
    <x v="102"/>
    <n v="46119"/>
    <s v="SARAH TOOMSEN"/>
    <s v="414-257-7389"/>
    <s v="sarah.toomsen@milwaukeecountywi.gov"/>
    <x v="98"/>
    <s v="NO"/>
    <s v="NO__Please provide an explanation of why alternative options were not researched:  As an existing asset, reconstruction of this popular resource is the only viable option though different construction methods will be evaluated."/>
    <s v="02__YES__Annual financial impact includes: Recurring pothole repairs occur seasonally or at least annually. For example, in spring of 2024 staff spent $12,669 in materials and labor to fill potholes and repair the road for safe travel. "/>
    <s v="Traffic, Roadways, &amp; Bridges (Non-Airport)"/>
    <s v="YES__See Teams site for charter: https://milwaukeecountywi.sharepoint.com/:f:/r/sites/CapitalPlanning-Parks/Shared%20Documents/Parks/WP075901-%20Grant%20Park%20Roadway%20Reconstruction%20Hawthorn%20to%20Picnic%20Area%205?csf=1&amp;web=1&amp;e=T4Yerc"/>
    <s v="YES__The design component can be completed year round. Construction will require seasonally appropriate conditions, as will vegetation establishment."/>
    <s v="00__Technology Security Risk(s) Addressed: "/>
    <s v="00__Safety-Risk Issue(s) Addressed:  "/>
    <s v="05__Safety-Risk Issue(s) Addressed:  Park users are no longer driving in appropriate travel lanes in order to avoid damaged sections of road, and causing a hazard to drivers, bikes, and pedestrians traveling both north and south through Grant Park."/>
    <s v="NO__Adopted Board File: __Agreement(s) Uploaded: __Partners and nature of Agreement(s): __Next Board cycle if agreement(s) not yet adopted: "/>
    <m/>
    <s v="00"/>
    <s v="NO"/>
    <s v="NO"/>
    <s v="00__Citations Addressed by Project?: NO__Description of Citation(s) addressed: "/>
    <s v="02__Primary Asset Zip Code: 53172__Total Pop Srvd: 20795__Minority Pop Srvd: 3910__Addresses Racial Equity by: As a roadway segment that functions not only as part of the transportation network in the 53172 area, it also provides recreational connections for residents. An active and healthy resident base is aligned with the County's goal of achieving racial equity."/>
    <s v="NO"/>
    <s v="00__NO"/>
    <s v="03__YES__See Page 218 of 2026 adopted capital budget."/>
    <s v="03__YES__Category 2 = Addresses Assets anticipated to fail within the next 12 - 24 months__Deferred Maint issues addressed by project: This roadway segment has a failed condition rating and has not been funded during previous rounds of the capital budget process. Regular maintenance is nearly impossible due to the pavement conditions that continue to deteriorate."/>
    <m/>
    <n v="53172"/>
    <s v=""/>
    <s v=""/>
    <s v=""/>
    <x v="9"/>
    <n v="0"/>
    <n v="0"/>
    <n v="0"/>
    <s v="South Milwaukee"/>
    <n v="0"/>
    <n v="0"/>
    <n v="0"/>
    <s v="501 Lake Drive"/>
    <n v="0"/>
    <n v="0"/>
    <n v="0"/>
    <s v="01"/>
    <s v="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94"/>
    <s v="The scope of the work includes the construction phase of the project's design."/>
    <s v="RAMIREZ / BRILL"/>
    <s v="1-FACILITIES MANAGEMENT (AE-EE-FM)"/>
    <s v="NA-0"/>
    <s v="2027-1"/>
    <s v="2027-4"/>
    <s v="2029-1"/>
    <s v="2029-3"/>
    <s v="2029-4"/>
    <s v="20"/>
    <s v=""/>
    <s v="HIGH"/>
    <s v="Yes"/>
    <s v="Conceptual"/>
    <s v="YES"/>
    <s v="4/24/26"/>
    <s v="1-Facilities Management (AE-EE-FM)"/>
    <m/>
    <m/>
    <m/>
    <m/>
    <x v="1"/>
    <s v="YES"/>
    <s v="NO"/>
    <s v="NO"/>
  </r>
  <r>
    <s v="PF_WP078701_PARKS SOUTH REGION ROOF REPLACEMENTS.XLSM"/>
    <s v="9010"/>
    <s v="9010_PARKS"/>
    <x v="17"/>
    <n v="1400"/>
    <x v="103"/>
    <s v="1 - Basic Planning &amp; Design"/>
    <s v="1"/>
    <s v="2 - Construction &amp; Implementation"/>
    <s v="2"/>
    <n v="320110"/>
    <n v="0"/>
    <n v="0"/>
    <n v="320110"/>
    <n v="2"/>
    <n v="2"/>
    <n v="320110"/>
    <s v="CASH"/>
    <n v="0"/>
    <n v="7230500"/>
    <n v="0"/>
    <n v="7230500"/>
    <n v="0"/>
    <n v="0"/>
    <n v="7230500"/>
    <n v="0"/>
    <s v="YES"/>
    <s v="YES_BUDGET MODULE ACCT IMPORT tab for SHERPA import is balanced"/>
    <b v="1"/>
    <n v="0"/>
    <s v="YES"/>
    <s v="YES"/>
    <x v="103"/>
    <n v="46114"/>
    <s v="SARAH TOOMSEN"/>
    <s v="414-257-7389"/>
    <s v="sarah.toomsen@milwaukeecountywi.gov"/>
    <x v="99"/>
    <s v="NO"/>
    <s v="YES__Please provide a brief listing of options/alternatives researched and why the option your are requesting for this Cost Est is the best alternative:  Due to the age and condition of the roofing systems, replacement is the most cost-effective option. These building assets are relied upon for public and revenue generating activities and operations in the Parks system."/>
    <s v="02__YES__Annual financial impact includes: Investing in new roofing systems will eliminate O&amp;M costs and service requests for continuous, temporary and ongoing repairs."/>
    <s v="Facility_Rehab or Major Maint"/>
    <s v="YES__A&amp;E Project Charter https://milwaukeecountywi.sharepoint.com/:w:/r/sites/CapitalPlanning-Parks/Shared%20Documents/Parks/WP078701%20PARKS%20SOUTH%20REGION%20ROOF%20REPLACEMENTS/Project%20Charter%20WP078701%20Parks%20South%20Region%20Roof%20Replacements.docx?d=wb51bd39800404314adbcc75d95f781dd&amp;csf=1&amp;web=1&amp;e=oVbxNR"/>
    <s v="YES__Specific weather conditions will be necessary for certain aspects of roofing work."/>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3__Primary Asset Zip Code: Countywide__Total Pop Srvd: 928059__Minority Pop Srvd: 451291__Addresses Racial Equity by: By investing in buildings that serve the public, this project will sustain recreational assets that are relied upon by Milwaukee County residents. An active and healthy public aligns with the County's goal to achieve racial equity by becoming the healthiest County in the State of Wisconsin."/>
    <s v="NO"/>
    <s v="00__NO"/>
    <s v="03__YES__Yes, Page 218 of the most recent 5-YR CIP (2026-2030). Additionally, page 147 of the 2050 Park and Open Space Plan identifies the 25-Year Capital Improvements needed for County-owned Park and Open Space sites in Milwaukee County, including buildings, in Table 6.4"/>
    <s v="03__YES__Category 2 = Addresses Assets anticipated to fail within the next 12 - 24 months__Deferred Maint issues addressed by project: The buildings and roofing systems identified in this project are each well beyond their useful life, and leaks are causing continuous and ongoing damage to interior spaces."/>
    <n v="0"/>
    <s v="Countywide"/>
    <s v=""/>
    <s v=""/>
    <s v=""/>
    <x v="4"/>
    <n v="0"/>
    <n v="0"/>
    <n v="0"/>
    <s v="Countywide"/>
    <n v="0"/>
    <n v="0"/>
    <n v="0"/>
    <s v="Countywide"/>
    <n v="0"/>
    <n v="0"/>
    <n v="0"/>
    <s v="00"/>
    <s v="No Climate Reduction Impact reported by Requesting Department"/>
    <n v="0"/>
    <s v="00_No Climate Reduction Impact reported by Requesting Department"/>
    <m/>
    <m/>
    <x v="95"/>
    <s v="The scope of work includes construction of design."/>
    <s v="WALSH, BRILL"/>
    <s v="1-FACILITIES MANAGEMENT (AE-EE-FM)"/>
    <s v="NA-0"/>
    <s v="2027-2"/>
    <s v="2027-4"/>
    <s v="2029-2"/>
    <s v="2029-3"/>
    <s v="2030-1"/>
    <s v="30"/>
    <s v=""/>
    <s v="HIGH"/>
    <s v="Yes"/>
    <s v="Conceptual"/>
    <s v="YES"/>
    <s v="5/28/26"/>
    <s v="1-Facilities Management (AE-EE-FM)"/>
    <m/>
    <m/>
    <m/>
    <m/>
    <x v="1"/>
    <s v="YES"/>
    <s v="NO"/>
    <s v="NO"/>
  </r>
  <r>
    <s v="PF_WP079301_LAFOLLETTE PARK COURT AND SITE IMPROVEMENTS.XLSM"/>
    <s v="9010"/>
    <s v="9010_PARKS"/>
    <x v="17"/>
    <n v="1400"/>
    <x v="104"/>
    <s v="1 - Basic Planning &amp; Design"/>
    <s v="1"/>
    <s v="2 - Construction &amp; Implementation"/>
    <s v="2"/>
    <n v="173910"/>
    <n v="173910"/>
    <n v="1"/>
    <n v="0"/>
    <n v="0"/>
    <n v="1"/>
    <n v="173910"/>
    <s v="BOND"/>
    <n v="0"/>
    <n v="1000000"/>
    <n v="0"/>
    <n v="1000000"/>
    <n v="0"/>
    <n v="0"/>
    <n v="1000000"/>
    <n v="0"/>
    <s v="YES"/>
    <s v="YES_BUDGET MODULE ACCT IMPORT tab for SHERPA import is balanced"/>
    <b v="1"/>
    <n v="0"/>
    <s v="YES"/>
    <s v="YES"/>
    <x v="104"/>
    <n v="46121"/>
    <s v="SARAH TOOMSEN"/>
    <s v="414-257-7389"/>
    <s v="Sarah.Toomsen@milwaukeecountywi.gov"/>
    <x v="100"/>
    <s v="NO"/>
    <s v="NO__Please provide an explanation of why alternative options were not researched:  As an existing asset, replacement is the only viable option. The alternative would be no investment which will lead to greater degradation and limited playability over time."/>
    <s v="00__NO__Annual financial impact includes: "/>
    <s v="Other Capital"/>
    <s v="YES__https://milwaukeecountywi.sharepoint.com/:w:/r/sites/CapitalPlanning-Parks/_layouts/15/Doc.aspx?sourcedoc=%7B38B7DD65-DC9B-4354-8525-3EFA9DC4EA84%7D&amp;file=Project%20Charter%20WP079301_LaFollette%20Courts%20and%20Site.docx&amp;action=default&amp;mobileredirect=true&amp;DefaultItemOpen=1"/>
    <s v="YES__Design can take place at any time but construction will require seasonally appropriate conditions."/>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14__Total Pop Srvd: 34297__Minority Pop Srvd: 10588__Addresses Racial Equity by: A healthy population relies on outdoor recreational assets, which also improve overall quality of life in Milwaukee County. By becoming the healthiest county in the State, Milwaukee County can further its goal of achieving racial equity."/>
    <s v="NO"/>
    <s v="00__NO"/>
    <s v="03__YES__See Page 218 of the 2026 adopted budget."/>
    <s v="03__YES__Category 2 = Addresses Assets anticipated to fail within the next 12 - 24 months__Deferred Maint issues addressed by project: With a pavement rating score of 49/100 and 30/100 (2024), the court surfaces are beyond their useful life and can no longer be patched. Pavement Rating Index: _x000a_80 - 100 =  Excellent_x000a_70 - 80   =  Very good_x000a_50 - 70   =  Good_x000a_30 - 50   =  Fair_x000a_20 - 30   = Poor_x000a_10 - 20   =  Very Poor_x000a_  0 - 10   =  Failed"/>
    <m/>
    <n v="53214"/>
    <s v=""/>
    <s v=""/>
    <s v=""/>
    <x v="8"/>
    <n v="0"/>
    <n v="0"/>
    <n v="0"/>
    <s v="West Allis"/>
    <n v="0"/>
    <n v="0"/>
    <n v="0"/>
    <s v="901 S 92nd Street"/>
    <n v="0"/>
    <n v="0"/>
    <n v="0"/>
    <s v="01"/>
    <s v="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96"/>
    <s v="The scope of work includes construction of the design."/>
    <s v="RAMIREZ, BRILL"/>
    <s v="1-FACILITIES MANAGEMENT (AE-EE-FM)"/>
    <s v="NA-0"/>
    <s v="2027-1"/>
    <s v="2027-4"/>
    <s v="2029-1"/>
    <s v="2029-3"/>
    <s v="2029-4"/>
    <s v="20"/>
    <s v=""/>
    <s v="HIGH"/>
    <s v="Yes"/>
    <s v="Conceptual"/>
    <s v="YES"/>
    <s v="5/21/25"/>
    <s v="1-Facilities Management (AE-EE-FM)"/>
    <m/>
    <m/>
    <m/>
    <m/>
    <x v="1"/>
    <s v="YES"/>
    <s v="NO"/>
    <s v="NO"/>
  </r>
  <r>
    <s v="PF_WP079601_MCKINLEY MARINA PARKING LOT REPLACEMENT – CENTER SECTION.XLSM"/>
    <s v="9010"/>
    <s v="9010_PARKS"/>
    <x v="17"/>
    <n v="1400"/>
    <x v="105"/>
    <s v="1 - Basic Planning &amp; Design"/>
    <s v="1"/>
    <s v="2 - Construction &amp; Implementation"/>
    <s v="2"/>
    <n v="314320"/>
    <n v="314320"/>
    <n v="1"/>
    <n v="0"/>
    <n v="0"/>
    <n v="1"/>
    <n v="314320"/>
    <s v="BOND"/>
    <n v="0"/>
    <n v="3300880"/>
    <n v="0"/>
    <n v="3300880"/>
    <n v="0"/>
    <n v="0"/>
    <n v="3300880"/>
    <n v="0"/>
    <s v="YES"/>
    <s v="YES_BUDGET MODULE ACCT IMPORT tab for SHERPA import is balanced"/>
    <b v="1"/>
    <n v="0"/>
    <s v="YES"/>
    <s v="YES"/>
    <x v="105"/>
    <n v="46120"/>
    <s v="SARAH TOOMSEN"/>
    <s v="414-257-7389"/>
    <s v="sarah.toomsen@milwaukeecountywi.gov"/>
    <x v="101"/>
    <s v="NO"/>
    <s v="NO__Please provide an explanation of why alternative options were not researched:  As an existing asset that is relied upon by marina users, recreational lakefront users, and event participants, replacement is the only option. Due to the age and condition of the parking area, full replacement is also the most cost-effective option."/>
    <s v="00__NO__Annual financial impact includes: "/>
    <s v="Hard-Surface (Non-Roadway)"/>
    <s v="YES__https://milwaukeecountywi.sharepoint.com/:f:/r/sites/CapitalPlanning-Parks/Shared%20Documents/Parks/WP079601_MCKINLEY%20MARINA%20PARKING%20LOT%20REPLACEMENT%20-%20CENTER%20SECTION?csf=1&amp;web=1&amp;e=Ogq2Ai"/>
    <s v="YES__Design can take place at any time, but construction will require seasonally appropriate conditions for paving and vegetation establishment. The construction schedule will also need to consider marina slipholder access and lakefront events."/>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02__Total Pop Srvd: 489500__Minority Pop Srvd: 195800__Addresses Racial Equity by: The lakefront of Milwaukee provides a wide variety of recreational opportunities, and is protected for public benefit under the Public Trust Doctrine. By providing opportunities for an active lifestyle and unique cultural events, Milwaukee County is advancing the goal of achieving racial equity by becoming the healthiest county in the State."/>
    <s v="NO"/>
    <s v="00__NO"/>
    <s v="03__YES__Refer to page 218 in the 2026-2030 Adopted 5-YR Capital Plan. Additionally, page 150 of the adopted Park and Open Space plan identifies investment in facility needs to address deferred maintenance: &quot;Recommendation 1.7: Refine and update cost estimates for meeting park and open space site and facility needs and addressing deferred maintenance.&quot;"/>
    <s v="03__YES__Category 2 = Addresses Assets anticipated to fail within the next 12 - 24 months__Deferred Maint issues addressed by project: With a pavement rating of 18/100 when last inspected, the conditions of this parking lot is very poor, and patching is no longer an option; reconstruction is required. Pavement Condition Index:_x000a_80 - 100 = Excellent_x000a_70 - 80   =  Very good_x000a_50 - 70   =  Good_x000a_30 - 50   =  Poor_x000a_20 - 30   =  Fair                                                                                                                                                                                                                                                                                                                                                                                                                                                                                                          10 - 20   =  Very Poor; 0 - 10   = Failed"/>
    <m/>
    <n v="53202"/>
    <s v=""/>
    <s v=""/>
    <s v=""/>
    <x v="1"/>
    <n v="0"/>
    <n v="0"/>
    <n v="0"/>
    <s v="Milwaukee"/>
    <n v="0"/>
    <n v="0"/>
    <n v="0"/>
    <s v="1750 N LINCOLN MEMORIAL DR"/>
    <n v="0"/>
    <n v="0"/>
    <n v="0"/>
    <s v="01"/>
    <s v="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97"/>
    <s v="The scope of work includes construction of the design."/>
    <s v="JANSSEN P.E., BRILL"/>
    <s v="1-FACILITIES MANAGEMENT (AE-EE-FM)"/>
    <s v="NA-0"/>
    <s v="2027-2"/>
    <s v="2027-4"/>
    <s v="2029-1"/>
    <s v="2029-4"/>
    <s v="2030-2"/>
    <s v="20"/>
    <s v=""/>
    <s v="HIGH"/>
    <s v="Yes"/>
    <s v="Conceptual"/>
    <s v="YES"/>
    <s v="5/22/26"/>
    <s v="1-Facilities Management (AE-EE-FM)"/>
    <m/>
    <m/>
    <m/>
    <m/>
    <x v="1"/>
    <s v="YES"/>
    <s v="NO"/>
    <s v="NO"/>
  </r>
  <r>
    <s v="PF_WP082001_KOPS PARK SPRAYGROUND - PLAYGROUND.XLSM"/>
    <s v="9010"/>
    <s v="9010_PARKS"/>
    <x v="17"/>
    <n v="1400"/>
    <x v="106"/>
    <s v="2 - Construction &amp; Implementation"/>
    <s v="2"/>
    <s v="None."/>
    <s v="None."/>
    <n v="612765"/>
    <n v="612765"/>
    <n v="1"/>
    <n v="0"/>
    <n v="0"/>
    <n v="1"/>
    <n v="612765"/>
    <s v="BOND"/>
    <n v="0"/>
    <n v="0"/>
    <n v="0"/>
    <n v="0"/>
    <n v="0"/>
    <n v="0"/>
    <n v="0"/>
    <n v="0"/>
    <s v="YES"/>
    <s v="YES_BUDGET MODULE ACCT IMPORT tab for SHERPA import is balanced"/>
    <b v="1"/>
    <n v="0"/>
    <s v="YES"/>
    <s v="YES"/>
    <x v="106"/>
    <n v="46121"/>
    <s v="SARAH TOOMSEN"/>
    <s v="414-257-7389"/>
    <s v="sarah.toomsen@milwaukeecountywi.gov"/>
    <x v="102"/>
    <s v="NO"/>
    <s v="NO__Please provide an explanation of why alternative options were not researched:  The playground at Kops Park is an important asset within this neighborhood park, and greatly appreciated by the community therefore replacement is the only option."/>
    <s v="02__YES__Annual financial impact includes: Full replacement of the playground will allow Parks Trades and Operations the ability to expend time and resources at other needed playgrounds in the system, rather than on surfacing and equipment repair as is regularly needed at this site. Inclusion of a simple sprayground will also allow Parks to taking the aging wading pool offline, in compliance with the adopted 2025 Aquatic Study recommendations."/>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22__Total Pop Srvd: 25422__Minority Pop Srvd: 11103__Addresses Racial Equity by: All residents of Milwaukee County, including the 23% that are children (ACS 2021), deserve the opportunity to play and recreate as a part of their physical and emotional health.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Page 218 of 2026 adopted budget."/>
    <s v="03__YES__Category 2 = Addresses Assets anticipated to fail within the next 12 - 24 months__Deferred Maint issues addressed by project: This playground is past the estimated useful life of a playground, which is 23 years."/>
    <m/>
    <n v="53222"/>
    <s v=""/>
    <s v=""/>
    <s v=""/>
    <x v="10"/>
    <n v="0"/>
    <n v="0"/>
    <n v="0"/>
    <s v="Milwaukee"/>
    <n v="0"/>
    <n v="0"/>
    <n v="0"/>
    <s v="3321 N. 86th St."/>
    <n v="0"/>
    <n v="0"/>
    <n v="0"/>
    <s v="01"/>
    <s v="Inclusion of sprayground elements will provide free heat relief to residents during extreme temperature conditions."/>
    <n v="1"/>
    <s v="01_Inclusion of sprayground elements will provide free heat relief to residents during extreme temperature conditions."/>
    <m/>
    <m/>
    <x v="98"/>
    <s v="None."/>
    <s v="SARAH TOOMSEN"/>
    <s v="4-SAME AS REQUESTING DEPT/AGENCY (EXCLUDES DOT, FCLTY MNGMNT, AND IMSD)"/>
    <s v="NA-N/A"/>
    <s v="NA-N/A"/>
    <s v="2027-2"/>
    <s v="2027-3"/>
    <s v="2028-2"/>
    <s v="2028-3"/>
    <s v="20"/>
    <s v=""/>
    <s v="LOW"/>
    <s v="NO"/>
    <s v="Conceptual"/>
    <s v="NO"/>
    <s v="5/19/26"/>
    <s v="4-Same as Requesting Dept/Agency (Excludes DOT, Fclty Mngmnt, and IMSD)"/>
    <m/>
    <m/>
    <m/>
    <m/>
    <x v="0"/>
    <s v="NO"/>
    <s v="NO"/>
    <s v="NO"/>
  </r>
  <r>
    <s v="PF_WP082101_KK SPORTS CENTER PLAYGROUND REPLACEMENT.XLSM"/>
    <s v="9010"/>
    <s v="9010_PARKS"/>
    <x v="17"/>
    <n v="1400"/>
    <x v="107"/>
    <s v="2 - Construction &amp; Implementation"/>
    <s v="2"/>
    <s v="None."/>
    <s v="None."/>
    <n v="399183"/>
    <n v="399183"/>
    <n v="1"/>
    <n v="0"/>
    <n v="0"/>
    <n v="1"/>
    <n v="399183"/>
    <s v="BOND"/>
    <n v="0"/>
    <n v="0"/>
    <n v="0"/>
    <n v="0"/>
    <n v="0"/>
    <n v="0"/>
    <n v="0"/>
    <n v="0"/>
    <s v="YES"/>
    <s v="YES_BUDGET MODULE ACCT IMPORT tab for SHERPA import is balanced"/>
    <b v="1"/>
    <n v="0"/>
    <s v="YES"/>
    <s v="YES"/>
    <x v="107"/>
    <n v="46122"/>
    <s v="SARAH TOOMSEN"/>
    <s v="414-257-7389"/>
    <s v="sarah.toomsen@milwaukeecountywi.gov"/>
    <x v="103"/>
    <s v="NO"/>
    <s v="NO__Please provide an explanation of why alternative options were not researched:  The playground at KK Sports is an important site amenity that supports the larger sports complex activities at the site, and therefore replacement is the only option."/>
    <s v="02__YES__Annual financial impact includes: Replacement of this asset will allow Parks Trades and Operations to expend time and resources at other facilities across the Parks system rather than addressing the regular repairs that are needed to surfacing and equipment currently."/>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4__Primary Asset Zip Code: 53215__Total Pop Srvd: 59359__Minority Pop Srvd: 42427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Refer to page 218 of the most recent 5-YR CIP (2026-2030)."/>
    <s v="03__YES__Category 2 = Addresses Assets anticipated to fail within the next 12 - 24 months__Deferred Maint issues addressed by project: This playground is past the typical useful life of 23 years and must be replaced."/>
    <m/>
    <n v="53215"/>
    <s v=""/>
    <s v=""/>
    <s v=""/>
    <x v="19"/>
    <n v="0"/>
    <n v="0"/>
    <n v="0"/>
    <s v="Milwaukee"/>
    <n v="0"/>
    <n v="0"/>
    <n v="0"/>
    <s v="3070 S. 20th St."/>
    <n v="0"/>
    <n v="0"/>
    <n v="0"/>
    <s v="00"/>
    <s v="No Climate Reduction Impact reported by Requesting Department"/>
    <n v="0"/>
    <s v="00_No Climate Reduction Impact reported by Requesting Department"/>
    <m/>
    <m/>
    <x v="99"/>
    <s v="None."/>
    <s v="SARAH TOOMSEN"/>
    <s v="4-SAME AS REQUESTING DEPT/AGENCY (EXCLUDES DOT, FCLTY MNGMNT, AND IMSD)"/>
    <s v="NA-N/A"/>
    <s v="NA-N/A"/>
    <s v="2027-2"/>
    <s v="2027-3"/>
    <s v="2028-2"/>
    <s v="2028-3"/>
    <s v="20"/>
    <s v=""/>
    <s v="LOW"/>
    <s v="NO"/>
    <s v="Conceptual"/>
    <s v="NO"/>
    <s v="5/19/26"/>
    <s v="4-Same as Requesting Dept/Agency (Excludes DOT, Fclty Mngmnt, and IMSD)"/>
    <m/>
    <m/>
    <m/>
    <m/>
    <x v="0"/>
    <s v="NO"/>
    <s v="NO"/>
    <s v="NO"/>
  </r>
  <r>
    <s v="PF_WP082401_LITTLE MENOMONEE RIVER TRAIL EXT (COUNTY LINE - GOOD HOPE).XLSM"/>
    <s v="9010"/>
    <s v="9010_PARKS"/>
    <x v="17"/>
    <n v="1400"/>
    <x v="108"/>
    <s v="1 - Basic Planning &amp; Design"/>
    <s v="1"/>
    <s v="2 - Construction &amp; Implementation"/>
    <s v="2"/>
    <n v="839590"/>
    <n v="819590"/>
    <n v="1"/>
    <n v="20000"/>
    <n v="2"/>
    <n v="3"/>
    <n v="839590"/>
    <s v="BOND+CASH: 2 Rows required, one for cash and one for bonds"/>
    <n v="0"/>
    <n v="7738400"/>
    <n v="0"/>
    <n v="7738400"/>
    <n v="0"/>
    <n v="0"/>
    <n v="7738400"/>
    <n v="0"/>
    <s v="YES"/>
    <s v="YES_BUDGET MODULE ACCT IMPORT tab for SHERPA import is balanced"/>
    <b v="1"/>
    <n v="0"/>
    <s v="YES"/>
    <s v="YES"/>
    <x v="108"/>
    <n v="46114"/>
    <s v="SARAH TOOMSEN"/>
    <s v="414-257-7389"/>
    <s v="sarah.toomsen@milwaukeecountywi.gov"/>
    <x v="104"/>
    <s v="YES"/>
    <s v="YES__Please provide a brief listing of options/alternatives researched and why the option your are requesting for this Cost Est is the best alternative:  The 2023 Northwest Trails Connection Plan studied and ranked the highest trail connection needs, and also created a priority order for project implementation."/>
    <s v="02__YES__Annual financial impact includes: The Oak Leaf Trail costs approximately $2,500/mi to maintain annually."/>
    <s v="Hard-Surface (Non-Roadway)"/>
    <s v="YES__https://milwaukeecountywi.sharepoint.com/:w:/r/sites/CapitalPlanning-Parks/_layouts/15/Doc.aspx?sourcedoc=%7B739E9BFF-AF76-4CEE-9A17-5471756A9AA2%7D&amp;file=Project%20Charter%20WP082401%20Little%20Menomonee%20River%20Trail%20Extension%20(County%20Line%20%E2%80%93%20Good%20Hope).docx&amp;action=default&amp;mobileredirect=true"/>
    <s v="YES__Seasonally-appropriate conditions will be required to conduct full site analysis with design."/>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53224__Total Pop Srvd: 20786__Minority Pop Srvd: 16353__Addresses Racial Equity by: Little Menomonee River Parkway scores 8 out of 10 on the Milwaukee County Parks Equity Index, demonstrating a high equity need. The Oak Leaf Trail is one of the most popular amenities in Milwaukee County. Parks is committed to providing off-road recreation trails to complete an interconnected, countywide system for transportation and recreation. The OLT connects with state, county and local trails within the greater Milwaukee Metropolitan area including the Henry Aaron State Trail and the Ozaukee Interurban Trail. It is free to use and designed to be universally accessible. By expanding access to safe, high-quality trails, this project supports Milwaukee County’s goal of becoming the healthiest county by advancing racial equity in park access and services."/>
    <s v="NO"/>
    <s v="00__NO"/>
    <s v="03__YES__Yes, Page 217 of the most recent 5-YR CIP (2026-2030) and Page 1 of the 3-Year Strategic Plan; File Uploaded as SD_WP082401_Parks Strategic Plan. The Parks Department has identified a Strategic Objective of Invigorating the Community's Health and Wellness to Heighten the Quality of Life. Priority actions include expanding the trail system with a focus on sustainable maintenance and maximum usage, as well as prioritizing healthy activity through capital planning and investments."/>
    <s v="00__NO____Deferred Maint issues addressed by project: "/>
    <n v="0"/>
    <n v="53224"/>
    <s v=""/>
    <s v=""/>
    <s v=""/>
    <x v="13"/>
    <n v="0"/>
    <n v="0"/>
    <n v="0"/>
    <s v="Milwaukee"/>
    <n v="0"/>
    <n v="0"/>
    <n v="0"/>
    <s v="North Granville, Milwaukee, Wisconsin"/>
    <n v="0"/>
    <n v="0"/>
    <n v="0"/>
    <s v="03"/>
    <s v="By providing trail network expansions, residents will have more opportunities for traveling and commuting in ways that reduce overall carbon emissions in Milwaukee County."/>
    <n v="1"/>
    <s v="03_By providing trail network expansions, residents will have more opportunities for traveling and commuting in ways that reduce overall carbon emissions in Milwaukee County."/>
    <m/>
    <m/>
    <x v="100"/>
    <s v="The scope of work includes construction of the design."/>
    <s v="ELIEZER RAMIREZ, BRILL"/>
    <s v="1-FACILITIES MANAGEMENT (AE-EE-FM)"/>
    <s v="NA-0"/>
    <s v="2027-2"/>
    <s v="2027-4"/>
    <s v="2029-2"/>
    <s v="2029-3"/>
    <s v="2029-4"/>
    <s v="25"/>
    <s v=""/>
    <s v="HIGH"/>
    <s v="Yes"/>
    <s v="Conceptual"/>
    <s v="YES"/>
    <s v="5/28/26"/>
    <s v="1-Facilities Management (AE-EE-FM)"/>
    <m/>
    <m/>
    <m/>
    <m/>
    <x v="1"/>
    <s v="YES"/>
    <s v="NO"/>
    <s v="NO"/>
  </r>
  <r>
    <s v="PF_WP083601_CONCRETE STAIR RECONSTRUCTION (VARIOUS PARKS).XLSM"/>
    <s v="9010"/>
    <s v="9010_PARKS"/>
    <x v="17"/>
    <n v="1400"/>
    <x v="109"/>
    <s v="1 - Basic Planning &amp; Design"/>
    <s v="1"/>
    <s v="2 - Construction &amp; Implementation"/>
    <s v="2"/>
    <n v="421130"/>
    <n v="0"/>
    <n v="0"/>
    <n v="421130"/>
    <n v="2"/>
    <n v="2"/>
    <n v="421130"/>
    <s v="CASH"/>
    <n v="0"/>
    <n v="2900000"/>
    <n v="0"/>
    <n v="2900000"/>
    <n v="0"/>
    <n v="0"/>
    <n v="2900000"/>
    <n v="0"/>
    <s v="YES"/>
    <s v="YES_BUDGET MODULE ACCT IMPORT tab for SHERPA import is balanced"/>
    <b v="1"/>
    <n v="0"/>
    <s v="YES"/>
    <s v="YES"/>
    <x v="109"/>
    <n v="46119"/>
    <s v="SARAH TOOMSEN"/>
    <s v="414-257-7389"/>
    <s v="sarah.toomsen@milwaukeecountywi.gov"/>
    <x v="105"/>
    <s v="NO"/>
    <s v="NO__Please provide an explanation of why alternative options were not researched:  Due to the age and condition of the stairs, rehabilitation and/or replacement are the most cost effective options for continued public safety and access."/>
    <s v="00__NO__Annual financial impact includes: "/>
    <s v="Hard-Surface (Non-Roadway)"/>
    <s v="YES__A&amp;E Project Charter https://milwaukeecountywi.sharepoint.com/:f:/r/sites/CapitalPlanning-Parks/Shared%20Documents/Parks/WP083601%20Concrete%20Stair%20Reconstruction%20(Various%20Parks)?csf=1&amp;web=1&amp;e=cbhKG9 "/>
    <s v="YES__The design component can be completed year round. Construction and any associated site restoration is seasonally dependent."/>
    <s v="00__Technology Security Risk(s) Addressed: "/>
    <s v="00__Safety-Risk Issue(s) Addressed:  "/>
    <s v="05__Safety-Risk Issue(s) Addressed:  The deteriorated conditions of stairs at Caesar, Lake, and Pulaski Milwaukee Parks pose a safety hazard to public access."/>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51291__Addresses Racial Equity by: Through meeting the needs of persons of all abilities, Parks will be making positive strides to achieve equity goals. "/>
    <s v="NO"/>
    <s v="00__NO"/>
    <s v="03__YES__Refer to page 217 of the most recent 5-YR CIP (2026-2030). Additionally, Page 150 of the adopted Park and Open Space Plan (Master Plan) identifies investment in facility needs to address deferred maintenance: &quot;Recommendation 1.7: Refine and update cost estimates for meeting park and open space site and facility needs and addressing deferred maintenance.&quot;"/>
    <s v="03__YES__Category 2 = Addresses Assets anticipated to fail within the next 12 - 24 months__Deferred Maint issues addressed by project: The age and deteriorated condition of the stairs require replacement solutions. "/>
    <m/>
    <s v="Countywide"/>
    <s v=""/>
    <s v=""/>
    <s v=""/>
    <x v="4"/>
    <n v="0"/>
    <n v="0"/>
    <n v="0"/>
    <s v="Countywide"/>
    <n v="0"/>
    <n v="0"/>
    <n v="0"/>
    <s v="Countywide"/>
    <n v="0"/>
    <n v="0"/>
    <n v="0"/>
    <s v="00"/>
    <s v="No Climate Reduction Impact reported by Requesting Department"/>
    <n v="0"/>
    <s v="00_No Climate Reduction Impact reported by Requesting Department"/>
    <m/>
    <m/>
    <x v="101"/>
    <s v="The scope of work includes construction of the design."/>
    <s v="SHE, BRILL"/>
    <s v="1-FACILITIES MANAGEMENT (AE-EE-FM)"/>
    <s v="NA-0"/>
    <s v="2027-2"/>
    <s v="2027-4"/>
    <s v="2029-1"/>
    <s v="2029-3"/>
    <s v="2029-4"/>
    <s v="30"/>
    <s v=""/>
    <s v="MEDIUM"/>
    <s v="Yes"/>
    <s v="Conceptual"/>
    <s v="YES"/>
    <s v="5/23/25"/>
    <s v="1-Facilities Management (AE-EE-FM)"/>
    <m/>
    <m/>
    <m/>
    <m/>
    <x v="1"/>
    <s v="YES"/>
    <s v="NO"/>
    <s v="NO"/>
  </r>
  <r>
    <s v="PF_WP083801_SHERIDAN PARK BLUFF STABILITY.XLSM"/>
    <s v="9010"/>
    <s v="9010_PARKS"/>
    <x v="17"/>
    <n v="1400"/>
    <x v="110"/>
    <s v="1 - Basic Planning &amp; Design"/>
    <s v="1"/>
    <s v="2 - Construction &amp; Implementation"/>
    <s v="2"/>
    <n v="1136570"/>
    <n v="0"/>
    <n v="0"/>
    <n v="1126570"/>
    <n v="2"/>
    <n v="2"/>
    <n v="1126570"/>
    <s v="CASH"/>
    <n v="0"/>
    <n v="20963430"/>
    <n v="0"/>
    <n v="20973430"/>
    <n v="0"/>
    <n v="0"/>
    <n v="20973430"/>
    <n v="0"/>
    <s v="NO_Correct the FUNDING SOURCE 1 tab"/>
    <s v="YES_BUDGET MODULE ACCT IMPORT tab for SHERPA import is balanced"/>
    <b v="1"/>
    <n v="0"/>
    <s v="YES"/>
    <s v="YES"/>
    <x v="110"/>
    <n v="46121"/>
    <s v="SARAH TOOMSEN"/>
    <s v="414-257-7389"/>
    <s v="sarah.toomsen@milwaukeecountywi.gov"/>
    <x v="106"/>
    <s v="NO"/>
    <s v="YES__Please provide a brief listing of options/alternatives researched and why the option your are requesting for this Cost Est is the best alternative:  Sheridan Park bluffs are steep and unstable, creating a public safety hazard. The bluffs were evaluated as part of the Lake Michigan Bluff Repairs project for design solutions."/>
    <s v="00__NO__Annual financial impact includes: "/>
    <s v="Other Capital"/>
    <s v="YES__A&amp;E Project Charter https://milwaukeecountywi.sharepoint.com/:w:/r/sites/CapitalPlanning-Parks/Shared%20Documents/Parks/WP083801%20Sheridan%20Park%20Bluff%20Stability/Charter%20WP083801%20Sheridan%20Park%20Bluff%20Stability.docx?d=wc77c431e37da4e25ae72ce254ac8ad75&amp;csf=1&amp;web=1&amp;e=dkE6mp "/>
    <s v="YES__The design component can be performed year round. Construction activities and site restoration are seasonally dependent."/>
    <s v="00__Technology Security Risk(s) Addressed: "/>
    <s v="00__Safety-Risk Issue(s) Addressed:  "/>
    <s v="05__Safety-Risk Issue(s) Addressed:  Sheridan Park bluffs are steep, unstable and present a public safety hazard."/>
    <s v="NO__Adopted Board File: __Agreement(s) Uploaded: __Partners and nature of Agreement(s): __Next Board cycle if agreement(s) not yet adopted: "/>
    <m/>
    <s v="00"/>
    <s v="NO"/>
    <s v="NO"/>
    <s v="00__Citations Addressed by Project?: NO__Description of Citation(s) addressed: "/>
    <s v="02__Primary Asset Zip Code: 53110__Total Pop Srvd: 18204__Minority Pop Srvd: 4175__Addresses Racial Equity by: Sheridan Park is utilized by a diverse population for access to the Oak Leaf Trail, Lake Michigan, and many recreational opportunities. An active and healthy resident base is aligned with the County's goal of achieving racial equity."/>
    <s v="NO"/>
    <s v="00__NO"/>
    <s v="03__YES__Refer to Page 217 of the most recent 5-YR CIP (2026-2030)."/>
    <s v="03__YES__Category 2 = Addresses Assets anticipated to fail within the next 12 - 24 months__Deferred Maint issues addressed by project: The Sheridan Park bluffs are steep and unstable, creating a safety hazard to park assets at the crest of the bluff."/>
    <m/>
    <n v="53110"/>
    <s v=""/>
    <s v=""/>
    <s v=""/>
    <x v="9"/>
    <n v="0"/>
    <n v="0"/>
    <n v="0"/>
    <s v="Cudahy"/>
    <n v="0"/>
    <n v="0"/>
    <n v="0"/>
    <s v="4800 S Lake Drive"/>
    <n v="0"/>
    <n v="0"/>
    <n v="0"/>
    <s v="01"/>
    <s v="Design solutions for the Sheridan Park bluffs will help prevent bluff erosion, loss of parkland, and failure of the the steep, unstable sections of bluff. Additional work at the bluff toe will also prevent the bluff toe and face from undermining from severe Lake Michigan weather-related conditions."/>
    <n v="1"/>
    <s v="01_Design solutions for the Sheridan Park bluffs will help prevent bluff erosion, loss of parkland, and failure of the the steep, unstable sections of bluff. Additional work at the bluff toe will also prevent the bluff toe and face from undermining from severe Lake Michigan weather-related conditions."/>
    <m/>
    <m/>
    <x v="102"/>
    <s v="Construction"/>
    <s v="SEH, BRILL, DETZER"/>
    <s v="1-FACILITIES MANAGEMENT (AE-EE-FM)"/>
    <s v="NA-0"/>
    <s v="2027-2"/>
    <s v="2028-2"/>
    <s v="2029-1"/>
    <s v="2029-4"/>
    <s v="2030-1"/>
    <s v="20"/>
    <s v=""/>
    <s v="HIGH"/>
    <s v="Yes"/>
    <s v="Conceptual"/>
    <s v="YES"/>
    <s v="5/12/26"/>
    <s v="1-Facilities Management (AE-EE-FM)"/>
    <m/>
    <m/>
    <m/>
    <m/>
    <x v="0"/>
    <s v="YES"/>
    <s v="NO"/>
    <s v="NO"/>
  </r>
  <r>
    <s v="PF_WP084201_PARKS WADING POOL CONVERSION.XLSM"/>
    <s v="9010"/>
    <s v="9010_PARKS"/>
    <x v="17"/>
    <n v="1400"/>
    <x v="111"/>
    <s v="1 - Basic Planning &amp; Design"/>
    <s v="1"/>
    <s v="2 - Construction &amp; Implementation"/>
    <s v="2"/>
    <n v="570080"/>
    <n v="0"/>
    <n v="0"/>
    <n v="570080"/>
    <n v="2"/>
    <n v="2"/>
    <n v="570080"/>
    <s v="CASH"/>
    <n v="0"/>
    <n v="2914680"/>
    <n v="0"/>
    <n v="2914680"/>
    <n v="0"/>
    <n v="0"/>
    <n v="2914680"/>
    <n v="0"/>
    <s v="YES"/>
    <s v="YES_BUDGET MODULE ACCT IMPORT tab for SHERPA import is balanced"/>
    <b v="1"/>
    <n v="0"/>
    <s v="YES"/>
    <s v="YES"/>
    <x v="111"/>
    <n v="46121"/>
    <s v="SARAH TOOMSEN"/>
    <s v="414-257-7389"/>
    <s v="sarah.toomsen@milwaukeecountywi.gov"/>
    <x v="107"/>
    <s v="NO"/>
    <s v="YES__Please provide a brief listing of options/alternatives researched and why the option your are requesting for this Cost Est is the best alternative:  As a part of Milwaukee County Parks' Aquatics Study, various aspects of the aquatics offerings that are a part of the Parks's system were evaluated and compared. See Aquatic Study report in File 25-549."/>
    <s v="02__YES__Annual financial impact includes: Decomissioning facilities that are not usable or sustainable will reduce work order costs and time."/>
    <s v="Other Capital"/>
    <s v="NO"/>
    <s v="YES__Construction activities will require seasonally-favorable conditions."/>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88198__Addresses Racial Equity by: Aquatic features in Milwaukee County are amenities that are relied upon by park users for recreational opportunities as well as for heat relief. Providing these opportunities is one way in which Milwaukee County provides spaces for physical and emotional health, and works towards the County's goal of becoming the healthiest county in the State."/>
    <s v="NO"/>
    <s v="00__NO"/>
    <s v="03__YES__See page 217 of the 2026 adopted budget."/>
    <s v="03__YES__Category 2 = Addresses Assets anticipated to fail within the next 12 - 24 months__Deferred Maint issues addressed by project: Wading pool facilities across the county are decades old and require regular maintenance to run efficiently and meet State pool code. Decommisioning and/or conversion will reduce this burden."/>
    <n v="0"/>
    <s v="Countywide"/>
    <s v=""/>
    <s v=""/>
    <s v=""/>
    <x v="4"/>
    <n v="0"/>
    <n v="0"/>
    <n v="0"/>
    <s v="Countywide"/>
    <n v="0"/>
    <n v="0"/>
    <n v="0"/>
    <n v="0"/>
    <n v="0"/>
    <n v="0"/>
    <n v="0"/>
    <s v="01"/>
    <s v="Aquatic features provide residents will options for heat relief, especially in high denity areas of the city that are part of urban heat islands."/>
    <n v="1"/>
    <s v="01_Aquatic features provide residents will options for heat relief, especially in high denity areas of the city that are part of urban heat islands."/>
    <m/>
    <m/>
    <x v="103"/>
    <s v="The scope of work includes construction of the design."/>
    <s v="TOOMASH/ BRILL"/>
    <s v="1-FACILITIES MANAGEMENT (AE-EE-FM)"/>
    <s v="NA-0"/>
    <s v="2027-2"/>
    <s v="2027-4"/>
    <s v="2029-2"/>
    <s v="2029-3"/>
    <s v="2029-4"/>
    <s v="30"/>
    <s v=""/>
    <s v="HIGH"/>
    <s v="Yes"/>
    <s v="Conceptual"/>
    <s v="YES"/>
    <s v="5/30/26"/>
    <s v="1-Facilities Management (AE-EE-FM)"/>
    <m/>
    <m/>
    <m/>
    <m/>
    <x v="1"/>
    <s v="YES"/>
    <s v="NO"/>
    <s v="NO"/>
  </r>
  <r>
    <s v="PF_WP054001_RR PRKWAY-124TH MORGAN AND RR LINCOLN TO OKLAHOMA-NATIONAL.XLSM"/>
    <s v="9010"/>
    <s v="9010_PARKS"/>
    <x v="17"/>
    <n v="1400"/>
    <x v="112"/>
    <s v="1 - Basic Planning &amp; Design"/>
    <s v="1"/>
    <s v="2 - Construction &amp; Implementation"/>
    <s v="2"/>
    <n v="447530"/>
    <n v="447530"/>
    <n v="1"/>
    <n v="0"/>
    <n v="0"/>
    <n v="1"/>
    <n v="447530"/>
    <s v="BOND"/>
    <n v="0"/>
    <n v="8500000"/>
    <n v="0"/>
    <n v="8500000"/>
    <n v="0"/>
    <n v="0"/>
    <n v="8500000"/>
    <n v="0"/>
    <s v="YES"/>
    <s v="YES_BUDGET MODULE ACCT IMPORT tab for SHERPA import is balanced"/>
    <b v="1"/>
    <n v="0"/>
    <s v="YES"/>
    <s v="YES"/>
    <x v="112"/>
    <n v="46120"/>
    <s v="SARAH TOOMSEN"/>
    <s v="414-257-7389"/>
    <s v="sarah.toomsen@milwaukeecountywi.gov"/>
    <x v="108"/>
    <s v="NO"/>
    <s v="NO__Please provide an explanation of why alternative options were not researched:  As an existing asset that functions as a part of the local transportation network and also provides residential driveway access, replacement is the only viable option."/>
    <s v="02__YES__Annual financial impact includes: Operational costs will be reduced as staff currently need to barricade sections of roadway for closure after storm events, and annual patching also takes place."/>
    <s v="Traffic, Roadways, &amp; Bridges (Non-Airport)"/>
    <s v="YES__A&amp;E Project Charter https://milwaukeecountywi.sharepoint.com/:f:/s/CapitalPlanning-Parks/IgBJeba5bDZpSZfpnQoB818AAc6ku-kvVVtKFCwHvl2CZJs?e=WcRerA"/>
    <s v="YES__The design component can be completed year round. Construction of asphaltic pavement and vegetation establishment will require seasonally appropriate conditions."/>
    <s v="00__Technology Security Risk(s) Addressed: "/>
    <s v="00__Safety-Risk Issue(s) Addressed:  "/>
    <s v="05__Safety-Risk Issue(s) Addressed:  This park roadway is repeatedly reported by constituents through the online issue reporter for poor drainage and degrading roadway conditions, resulting in vehicle damage and concern for bikes and pedestrians."/>
    <s v="NO__Adopted Board File: __Agreement(s) Uploaded: __Partners and nature of Agreement(s): __Next Board cycle if agreement(s) not yet adopted: "/>
    <m/>
    <s v="00"/>
    <s v="NO"/>
    <s v="NO"/>
    <s v="00__Citations Addressed by Project?: NO__Description of Citation(s) addressed: "/>
    <s v="02__Primary Asset Zip Code: 53227__Total Pop Srvd: 23310__Minority Pop Srvd: 5483__Addresses Racial Equity by: As a roadway segment that functions not only as part of the transportation network in the 53227 area, it also provides recreational connections to residents. An active and healthy resident base is aligned with the County's goal of achieving racial equity."/>
    <s v="NO"/>
    <s v="00__NO"/>
    <s v="03__YES__Refer to page 219 of the most recent 5-YR CIP (2026-2030)."/>
    <s v="03__YES__Category 2 = Addresses Assets anticipated to fail within the next 12 - 24 months__Deferred Maint issues addressed by project: This roadway has been crack filled and patched multiple times, and reactionary repairs are becoming less viable as the overall condition of the parkway deteriorates. Full reconstruction is necessary as the pavement has a failed condition rating."/>
    <m/>
    <n v="53227"/>
    <s v=""/>
    <s v=""/>
    <s v=""/>
    <x v="8"/>
    <n v="0"/>
    <n v="0"/>
    <n v="0"/>
    <s v="West Allis"/>
    <n v="0"/>
    <n v="0"/>
    <n v="0"/>
    <s v="26 Root River Parkway"/>
    <n v="0"/>
    <n v="0"/>
    <n v="0"/>
    <s v="01"/>
    <s v="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104"/>
    <s v="The scope of work includes the construction of the design. "/>
    <s v="ELIEZER RAMIREZ, BRILL"/>
    <s v="1-FACILITIES MANAGEMENT (AE-EE-FM)"/>
    <s v="NA-0"/>
    <s v="2027-2"/>
    <s v="2028-1"/>
    <s v="2029-1"/>
    <s v="2029-3"/>
    <s v="2029-4"/>
    <s v="20"/>
    <s v=""/>
    <s v="HIGH"/>
    <s v="Yes"/>
    <s v="Conceptual"/>
    <s v="YES"/>
    <s v="5/30/26"/>
    <s v="1-Facilities Management (AE-EE-FM)"/>
    <m/>
    <m/>
    <m/>
    <m/>
    <x v="1"/>
    <s v="YES"/>
    <s v="NO"/>
    <s v="NO"/>
  </r>
  <r>
    <s v="PF_WP046801_SPORTS COMPLEX MUA.XLSM"/>
    <s v="9010"/>
    <s v="9010_PARKS"/>
    <x v="17"/>
    <n v="1400"/>
    <x v="113"/>
    <s v="1 - Basic Planning &amp; Design; 2 - Construction &amp; Implementation"/>
    <s v="1, 2"/>
    <s v="None."/>
    <s v="None."/>
    <n v="3335960"/>
    <n v="3335960"/>
    <n v="1"/>
    <n v="0"/>
    <n v="0"/>
    <n v="1"/>
    <n v="3335960"/>
    <s v="BOND"/>
    <n v="0"/>
    <n v="0"/>
    <n v="0"/>
    <n v="0"/>
    <n v="0"/>
    <n v="0"/>
    <n v="0"/>
    <n v="0"/>
    <s v="YES"/>
    <s v="YES_BUDGET MODULE ACCT IMPORT tab for SHERPA import is balanced"/>
    <b v="1"/>
    <n v="0"/>
    <s v="YES"/>
    <s v="YES"/>
    <x v="113"/>
    <n v="46114"/>
    <s v="SARAH TOOMSEN"/>
    <s v="414-257-7389"/>
    <s v="sarah.toomsen@milwaukeecountywi.gov "/>
    <x v="109"/>
    <s v="NO"/>
    <s v="NO__Please provide an explanation of why alternative options were not researched:  As an existing system, replacement is the only appropriate option."/>
    <s v="02__YES__Annual financial impact includes: Parks spent operating funding in the amount of $1,041 for replacement parts, began disassembling non-functioning units at the facility for additional repair parts and replaced an entire unit from major maintenance funding at an expense of $27,000. "/>
    <s v="Facility_Rehab or Major Maint"/>
    <s v="YES__AE Charter; SD_WP046801-Sports Complex MUA Charter  https://milwaukeecountywi.sharepoint.com/:f:/r/sites/CapitalPlanning-Parks/Shared%20Documents/Parks/WP046801-Sports%20Complex%20MUA%20Replacements.xlsx?d=w6d596443ade14031932086af5cce9822&amp;csf=1&amp;web=1&amp;e=6rafrz"/>
    <s v="NO__"/>
    <s v="00__Technology Security Risk(s) Addressed: "/>
    <s v="00__Safety-Risk Issue(s) Addressed:  "/>
    <s v="05__Safety-Risk Issue(s) Addressed:  The sports complex satisfies a health and recreation need during the winter months of the year and unit failures would prevent use or cause overheating of users. The Sports Complex also serves as an emergency  evacuation location for the City of Franklin and the CRC.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132__Total Pop Srvd: 36166__Minority Pop Srvd: 7475__Addresses Racial Equity by: Upgrading essential equipment at the Sports Complex, where 53% of attendees identified as minorities in 2025, supports equitable access to safe, reliable park facilities and advances the County’s goal of becoming the healthiest county by promoting racial equity."/>
    <s v="YES"/>
    <s v="00__NO"/>
    <s v="03__YES__Yes, Page 226 of the most recent 5-Year CIP (2026-2030)."/>
    <s v="05__YES__Category 1 = Immediately Addresses Failing Assets__Deferred Maint issues addressed by project: The building is in a negative pressure zone because two units are completely inoperable which caused a plumbing freeze this winter. Temperature can barely hold in the 60s due to down units, and electrical heaters were required to supplement the lack of adequate heating ability. "/>
    <m/>
    <n v="53132"/>
    <s v=""/>
    <s v=""/>
    <s v=""/>
    <x v="2"/>
    <n v="0"/>
    <n v="0"/>
    <n v="0"/>
    <s v="Franklin"/>
    <n v="0"/>
    <n v="0"/>
    <n v="0"/>
    <s v="6000 W. Ryan Road"/>
    <n v="0"/>
    <n v="0"/>
    <n v="0"/>
    <s v="01"/>
    <s v="The sports complex is a site utilized via agreement with the Office of Emergency Management for emergency events (May 2024 cycle)"/>
    <n v="1"/>
    <s v="01_The sports complex is a site utilized via agreement with the Office of Emergency Management for emergency events (May 2024 cycle)"/>
    <m/>
    <m/>
    <x v="105"/>
    <s v="None"/>
    <s v="PAUL MONTALTO"/>
    <s v="1-FACILITIES MANAGEMENT (AE-EE-FM)"/>
    <s v="NA-0"/>
    <s v="2025-2"/>
    <s v="2025-4"/>
    <s v="2027-1"/>
    <s v="2027-4"/>
    <s v="2028-1"/>
    <s v="15"/>
    <s v=""/>
    <s v="LOW"/>
    <s v="Yes"/>
    <n v="1"/>
    <s v="NO"/>
    <s v="4/27/26"/>
    <s v="1-Facilities Management (AE-EE-FM)"/>
    <m/>
    <m/>
    <m/>
    <m/>
    <x v="1"/>
    <s v="YES"/>
    <s v="NO"/>
    <s v="NO"/>
  </r>
  <r>
    <s v="PF_WP051701_NOYES PARK – ROAD, PARKING LOT &amp; WALKWAYS.XLSM"/>
    <s v="9010"/>
    <s v="9010_PARKS"/>
    <x v="17"/>
    <n v="1400"/>
    <x v="114"/>
    <s v="2 - Construction &amp; Implementation"/>
    <s v="2"/>
    <s v="None."/>
    <s v="None."/>
    <n v="1531180"/>
    <n v="0"/>
    <n v="0"/>
    <n v="1531180"/>
    <n v="2"/>
    <n v="2"/>
    <n v="1531180"/>
    <s v="CASH"/>
    <n v="0"/>
    <n v="0"/>
    <n v="0"/>
    <n v="0"/>
    <n v="0"/>
    <n v="0"/>
    <n v="0"/>
    <n v="0"/>
    <s v="YES"/>
    <s v="YES_BUDGET MODULE ACCT IMPORT tab for SHERPA import is balanced"/>
    <b v="1"/>
    <n v="0"/>
    <s v="YES"/>
    <s v="YES"/>
    <x v="114"/>
    <n v="45754"/>
    <s v="SARAH TOOMSEN"/>
    <s v="414-257-7389"/>
    <s v="sarah.toomsen@milwaukeecountywi.gov"/>
    <x v="110"/>
    <s v="NO"/>
    <s v="NO__Please provide an explanation of why alternative options were not researched:  As an existing facility that supports the park, pool, and golf, replacement is the only viable option. Designs that reflect pavement reduction have been considered."/>
    <s v="02__YES__Annual financial impact includes: Full reconstruction is expected to reduce demands on Parks Trades through work orders."/>
    <s v="Hard-Surface (Non-Roadway)"/>
    <s v="YES__https://milwaukeecountywi.sharepoint.com/:f:/r/sites/CapitalPlanning-Parks/Shared%20Documents/Parks/Funded/WP051701-Noyes%20Park%20Hard%20surfaces?csf=1&amp;web=1&amp;e=KJNTcj "/>
    <s v="YES__Construction and restoration work will need to take place when conditions are seasonally favorable."/>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4__Primary Asset Zip Code: 53223__Total Pop Srvd: 29287__Minority Pop Srvd: 20705__Addresses Racial Equity by: Noyes Park is utilized by all members of the community, and the pool is a regional draw. The neighborhood within the park's service area is very diverse. Creating a more efficient parking lot, road, entrance, and walkways will allow more people to utilize the park, and imrovements in ADA compliance will also increase inclusivity. "/>
    <s v="YES"/>
    <s v="00__NO"/>
    <s v="03__YES__Refer to Page 209 of the most recent 5-YR CIP (2025-2029)."/>
    <s v="03__YES__Category 2 = Addresses Assets anticipated to fail within the next 12 - 24 months__Deferred Maint issues addressed by project: The pavement surfaces in the park are in a very degraded condition, impacting both user experience and making maintenance more challenging than necessary. Pavement ratings are some of the worst in the countywide system. "/>
    <m/>
    <n v="53223"/>
    <s v=""/>
    <s v=""/>
    <s v=""/>
    <x v="13"/>
    <n v="0"/>
    <n v="0"/>
    <n v="0"/>
    <s v="Milwaukee"/>
    <n v="0"/>
    <n v="0"/>
    <n v="0"/>
    <s v="8201 W. Good Hope Road"/>
    <n v="0"/>
    <n v="0"/>
    <n v="0"/>
    <s v="00"/>
    <s v="No Climate Reduction Impact reported by Requesting Department"/>
    <n v="0"/>
    <s v="00_No Climate Reduction Impact reported by Requesting Department"/>
    <m/>
    <m/>
    <x v="106"/>
    <s v="None"/>
    <s v="ELIEZER RAMIREZ"/>
    <s v="1-FACILITIES MANAGEMENT (AE-EE-FM)"/>
    <s v="NA-0"/>
    <s v="2025-2"/>
    <s v="2025-3"/>
    <s v="2026-1"/>
    <s v="2026-3"/>
    <s v="2026-4"/>
    <s v="25"/>
    <s v=""/>
    <s v="LOW"/>
    <s v="Yes"/>
    <n v="0.9"/>
    <s v="NO"/>
    <s v="5/28/25"/>
    <s v="1-Facilities Management (AE-EE-FM)"/>
    <m/>
    <m/>
    <m/>
    <m/>
    <x v="0"/>
    <s v="NO"/>
    <s v="NO"/>
    <s v="NO"/>
  </r>
  <r>
    <s v="PF_WP054501_WHITNALL GOLF COURSE IRRIGATION.XLSM"/>
    <s v="9010"/>
    <s v="9010_PARKS"/>
    <x v="17"/>
    <n v="1400"/>
    <x v="115"/>
    <s v="1 - Basic Planning &amp; Design; 2 - Construction &amp; Implementation"/>
    <s v="1, 2"/>
    <s v="2 - Construction &amp; Implementation"/>
    <s v="2"/>
    <n v="3981140"/>
    <n v="3981140"/>
    <n v="1"/>
    <n v="0"/>
    <n v="0"/>
    <n v="1"/>
    <n v="3981140"/>
    <s v="BOND"/>
    <n v="0"/>
    <n v="5185326"/>
    <n v="2986151"/>
    <n v="2199175"/>
    <n v="0"/>
    <n v="0"/>
    <n v="5185326"/>
    <n v="0"/>
    <s v="YES"/>
    <s v="YES_BUDGET MODULE ACCT IMPORT tab for SHERPA import is balanced"/>
    <b v="1"/>
    <n v="0"/>
    <s v="YES"/>
    <s v="YES"/>
    <x v="115"/>
    <n v="46121"/>
    <s v="SARAH TOOMSEN"/>
    <s v="414-257-7389"/>
    <s v="sarah.toomsen@milwaukeecountywi.gov"/>
    <x v="111"/>
    <s v="NO"/>
    <s v="YES__Please provide a brief listing of options/alternatives researched and why the option your are requesting for this Cost Est is the best alternative:  Multiple routes and options for the course improvements were considered. Only alternatives would be divesting of entire resource or only replacing in-kind without improving course circulation or safety."/>
    <s v="02__YES__Annual financial impact includes: Adding golf cart paths and a driving range would significantly increase operating revenue while decreasing major maintenance expenditures. A 2019 comparison between Oakwood Golf Course which has cart paths and Whitnall Golf Course which does not have cart paths showed that despite similar total rounds played (28,985 vs. 28,347) Oakwood was able to produce seventy-one thousand more dollars in revenue due to the ability to offer golf cart rental. In 2019 the golf season was 211 days long. That same year there were over 60 instances where Oakwood was able to accommodate carts and Whitnall was not (29%). The difference is due to the weather and turf conditions, if there is no cart path and the course is wet then carts cannot be rented. If there are cart paths, golf carts can be rented despite adverse weather and poor course conditions. When utilizing only cart revenue data, adding 50 days of golf cart rentals at Whitnall and Dretzka golf courses would yield $110,000 in new revenue each year, notwithstanding additional rounds played or food and beverage sales."/>
    <s v="Other Capital"/>
    <s v="NO"/>
    <s v="YES__Project must occur during standard construction season (spring-fall) to ensure construction practices and vegetation establishment are successful."/>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132__Total Pop Srvd: 36166__Minority Pop Srvd: 7475__Addresses Racial Equity by: By improving the recreational opportunities available to County residents, Parks continues to promote healthy active lifestyles. This initiative aligns with the County mission to achieve racial equity by becoming the healthiest county in the state."/>
    <s v="YES"/>
    <s v="00__NO"/>
    <s v="03__YES__Refer to Page 219 of the most recent adopted 5-YR CIP (2026-2030)."/>
    <s v="03__YES__Category 2 = Addresses Assets anticipated to fail within the next 12 - 24 months__Deferred Maint issues addressed by project: Irrigation system continually breaks down causing staff to spend time and funds repairing it. "/>
    <m/>
    <n v="53132"/>
    <s v=""/>
    <s v=""/>
    <s v=""/>
    <x v="2"/>
    <n v="0"/>
    <n v="0"/>
    <n v="0"/>
    <s v="Franklin"/>
    <n v="0"/>
    <n v="0"/>
    <n v="0"/>
    <s v="6701 S 92nd St"/>
    <n v="0"/>
    <n v="0"/>
    <n v="0"/>
    <s v="01"/>
    <s v="Currently the irrigation system at Whitnall breaks down regularly with leaks wasting water and energy. Additionally new irrigation systems can be controlled remotely and even connected to sensors that will register that it has rained and it is not necessary to irrigate. "/>
    <n v="1"/>
    <s v="01_Currently the irrigation system at Whitnall breaks down regularly with leaks wasting water and energy. Additionally new irrigation systems can be controlled remotely and even connected to sensors that will register that it has rained and it is not necessary to irrigate. "/>
    <m/>
    <m/>
    <x v="107"/>
    <s v="The scope of work includes phase 2  and 3 of construction. Phase 2 includes constructing the other 9 holes. Phase 3 is constructing the golf cart paths."/>
    <s v="SAICHEK, BRILL, SUDAR"/>
    <s v="1-FACILITIES MANAGEMENT (AE-EE-FM)"/>
    <s v="NA-0"/>
    <s v="2023-2"/>
    <s v="2023-4"/>
    <s v="2027-1"/>
    <s v="2027-4"/>
    <s v="2028-4"/>
    <s v="50"/>
    <s v=""/>
    <s v="LOW"/>
    <s v="Yes"/>
    <n v="0.9"/>
    <s v="NO"/>
    <s v="4/28/26"/>
    <s v="1-Facilities Management (AE-EE-FM)"/>
    <m/>
    <m/>
    <m/>
    <m/>
    <x v="1"/>
    <s v="YES"/>
    <s v="NO"/>
    <s v="NO"/>
  </r>
  <r>
    <s v="PF_WP056601_DRETZKA PARK ELIMINATE HIGH VOLTAGE.XLSM"/>
    <s v="9010"/>
    <s v="9010_PARKS"/>
    <x v="17"/>
    <n v="1400"/>
    <x v="116"/>
    <s v="2 - Construction &amp; Implementation"/>
    <s v="2"/>
    <s v="None."/>
    <s v="None."/>
    <n v="957360"/>
    <n v="957360"/>
    <n v="1"/>
    <n v="0"/>
    <n v="0"/>
    <n v="1"/>
    <n v="957360"/>
    <s v="BOND"/>
    <n v="0"/>
    <n v="0"/>
    <n v="0"/>
    <n v="0"/>
    <n v="0"/>
    <n v="0"/>
    <n v="0"/>
    <n v="0"/>
    <s v="YES"/>
    <s v="YES_BUDGET MODULE ACCT IMPORT tab for SHERPA import is balanced"/>
    <b v="1"/>
    <n v="0"/>
    <s v="YES"/>
    <s v="YES"/>
    <x v="116"/>
    <n v="46120"/>
    <s v="SARAH TOOMSEN"/>
    <s v="414-257-7389"/>
    <s v="sarah.toomsen@milwaukeecountywi.gov"/>
    <x v="112"/>
    <s v="NO"/>
    <s v="NO__Please provide an explanation of why alternative options were not researched:  Due to the age and condition of the Dretzka Park high voltage system, updating, eliminating and replacing the current system is the safest and most cost effective option."/>
    <s v="02__YES__Annual financial impact includes: Parks spent ~$60k out of operation funds for the Chalet. The site is experiencing an increase in electrical outages. These outages impact revenue from golf due to the entire site being offline when power outages occur. "/>
    <s v="Other Capital"/>
    <s v="YES__https://milwaukeecountywi.sharepoint.com/:f:/r/sites/CapitalPlanning-Parks/Shared%20Documents/Parks/Funded/WP0566%20Dretzka%20Eliminate%20High%20Voltage?csf=1&amp;web=1&amp;e=FoBkLJ "/>
    <s v="NO__"/>
    <s v="00__Technology Security Risk(s) Addressed: "/>
    <s v="10__Safety-Risk Issue(s) Addressed:  Site has experienced leaking transformer. There has been an increase in power outages to the site. The high voltage fuses on the WE Energies poles are increasing blowing. Staff is unable to safely work on the existing equipment because of non-compliant clearances. System failure could cause serious injury along with fire hazards, groundwater contamination and soil pollution. This infrastructure is comparable to the former electrical system at the courthouse, which was replaced following a fire in 2013. "/>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53224__Total Pop Srvd: 20786__Minority Pop Srvd: 16353__Addresses Racial Equity by: Dretzka Park has a Park Equity Index Score of 8 out of 10, demonstrating a high equity need. Upgrading essential electrical infrastructure at Dretzka Park supports equitable access to safe, reliable park facilities and advances the County’s goal of becoming the healthiest county by achieving racial equity."/>
    <s v="YES"/>
    <s v="00__NO"/>
    <s v="03__YES__Yes, Page 219 of the most recent 5-YR CIP (2026-2030)."/>
    <s v="03__YES__Category 2 = Addresses Assets anticipated to fail within the next 12 - 24 months__Deferred Maint issues addressed by project: The current high-voltage electrical system at Dretzka Park reflects substantial deferred maintenance, as it is well beyond its 50+ year useful life and no longer reliable. The increasing frequency of outages suggests an underlying problem within the park’s electrical system. Comprehensive replacement is the safest and most cost-effective solution."/>
    <m/>
    <n v="53224"/>
    <s v=""/>
    <s v=""/>
    <s v=""/>
    <x v="13"/>
    <n v="0"/>
    <n v="0"/>
    <n v="0"/>
    <s v="Milwaukee"/>
    <n v="0"/>
    <n v="0"/>
    <n v="0"/>
    <s v="11410 W Bradley Road"/>
    <n v="0"/>
    <n v="0"/>
    <n v="0"/>
    <s v="00"/>
    <s v="No Climate Reduction Impact reported by Requesting Department"/>
    <n v="0"/>
    <s v="00_No Climate Reduction Impact reported by Requesting Department"/>
    <m/>
    <m/>
    <x v="108"/>
    <s v="None"/>
    <s v="TROY WOHLT"/>
    <s v="1-FACILITIES MANAGEMENT (AE-EE-FM)"/>
    <s v="2024-4"/>
    <s v="2025-2"/>
    <s v="2025-2"/>
    <s v="2027-1"/>
    <s v="2028-2"/>
    <s v="2028-3"/>
    <s v="40"/>
    <s v=""/>
    <s v="LOW"/>
    <s v="Yes"/>
    <n v="0.9"/>
    <s v="NO"/>
    <s v="5/15/26"/>
    <s v="1-Facilities Management (AE-EE-FM)"/>
    <m/>
    <m/>
    <m/>
    <m/>
    <x v="1"/>
    <s v="YES"/>
    <s v="NO"/>
    <s v="NO"/>
  </r>
  <r>
    <s v="PF_WP056901_NEW SERVICE BLDG AND SRVC YARD - WASHINGTON PARK.XLSM"/>
    <s v="9010"/>
    <s v="9010_PARKS"/>
    <x v="17"/>
    <n v="1400"/>
    <x v="117"/>
    <s v="1 - Basic Planning &amp; Design; 2 - Construction &amp; Implementation"/>
    <s v="1, 2"/>
    <s v="None."/>
    <s v="None."/>
    <n v="12958976"/>
    <n v="12958976"/>
    <n v="1"/>
    <n v="0"/>
    <n v="0"/>
    <n v="1"/>
    <n v="12958976"/>
    <s v="BOND"/>
    <n v="0"/>
    <n v="0"/>
    <n v="0"/>
    <n v="0"/>
    <n v="0"/>
    <n v="0"/>
    <n v="0"/>
    <n v="0"/>
    <s v="YES"/>
    <s v="YES_BUDGET MODULE ACCT IMPORT tab for SHERPA import is balanced"/>
    <b v="1"/>
    <n v="0"/>
    <s v="NO, Reduce YR 1 Scope to fit into Sherpa Admin Upload"/>
    <s v="YES"/>
    <x v="117"/>
    <n v="46106"/>
    <s v="SARAH TOOMSEN"/>
    <s v="414-257-7389"/>
    <s v="sarah.toomsen@milwaukeecountywi.gov"/>
    <x v="113"/>
    <s v="NO"/>
    <s v="NO__Please provide an explanation of why alternative options were not researched:  As a maintenance and support facility for a regional park and seven additional satellite parks replacement is the only viable option."/>
    <s v="02__YES__Annual financial impact includes: This service yard is 60 years old, and requires consistent repairs. Building systems are not efficient and have an opportunity to improve energy costs, emissions, and reduce footprint of total buildings as well as improvements to operational efficiency. "/>
    <s v="Facility_New Construction, Alteration, or Expansion"/>
    <s v="YES__https://milwaukeecountywi.sharepoint.com/:w:/r/sites/CapitalPlanning-Parks/_layouts/15/Doc.aspx?sourcedoc=%7BF7C4A425-C7D6-4887-8AC7-28E624468D6F%7D&amp;file=WP56901%20Washington%20Park%20Service%20Yard%20-%20Draft%20Charter.docx&amp;action=default&amp;mobileredirect=true"/>
    <s v="YES__Projects can be phased and operations can be shifted to accommodate construction."/>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4__Primary Asset Zip Code: 53208__Total Pop Srvd: 29644__Minority Pop Srvd: 20499__Addresses Racial Equity by: The Washington Park service yard serves a total of 8 parks on Milwaukee's near northwest side. This is an area in the county with some of the highest equity need scores, and this operational facility supports the safe function of public open spaces. This makes Washington Park and its service yard directly tied to the county's mission to achieve racial equity by becoming the healthiest county in the state."/>
    <s v="YES"/>
    <s v="00__NO"/>
    <s v="03__YES__See page 219 of the 2026 adopted budget."/>
    <s v="03__YES__Category 2 = Addresses Assets anticipated to fail within the next 12 - 24 months__Deferred Maint issues addressed by project: The Washington Service Yard does not have adequate shelter for equipment from precipitation, resulting in quicker deterioration and excessive wear and tear. This facility is currently shared with the Urban Ecology Center and is the only secure facility for county property. Maintenance functions are constrained to non-public footprint of parks that were established decades ago which do not account for modern circulation and safety concerns.  Older buildings co-mingle space for storage and working areas, creating conflicts during the work day. Adequate office space for meeting, training, and privacy for private conversations is needed. The pavement score for the service yard is 34/100 as rated in 2024, and is categorized as poor. "/>
    <m/>
    <n v="53208"/>
    <s v=""/>
    <s v=""/>
    <s v=""/>
    <x v="7"/>
    <n v="0"/>
    <n v="0"/>
    <n v="0"/>
    <s v="Milwaukee"/>
    <n v="0"/>
    <n v="0"/>
    <n v="0"/>
    <s v="1859 N. 40th Street"/>
    <n v="0"/>
    <n v="0"/>
    <n v="0"/>
    <s v="03"/>
    <s v="Modernization of building materials and systems will yield a more sustainable work site. Alternative energy sources for site operation have been included in the design."/>
    <n v="1"/>
    <s v="03_Modernization of building materials and systems will yield a more sustainable work site. Alternative energy sources for site operation have been included in the design."/>
    <m/>
    <m/>
    <x v="109"/>
    <s v="None"/>
    <s v="SAICHEK, CONCORD, BRILL"/>
    <s v="1-FACILITIES MANAGEMENT (AE-EE-FM)"/>
    <s v="NA-0"/>
    <s v="2023-2"/>
    <s v="2024-2"/>
    <s v="2027-1"/>
    <s v="2027-4"/>
    <s v="2028-1"/>
    <s v="20"/>
    <s v=""/>
    <s v="LOW"/>
    <s v="Yes"/>
    <n v="0.9"/>
    <s v="NO"/>
    <s v="5/21/26"/>
    <s v="1-Facilities Management (AE-EE-FM)"/>
    <m/>
    <m/>
    <m/>
    <m/>
    <x v="1"/>
    <s v="YES"/>
    <s v="NO"/>
    <s v="NO"/>
  </r>
  <r>
    <s v="PF_WP068201_WHITNALL CLUBHOUSE HVAC RPLCMNT AND KITCHEN-BATHROOM IMPRVS.XLSM"/>
    <s v="9010"/>
    <s v="9010_PARKS"/>
    <x v="17"/>
    <n v="1400"/>
    <x v="118"/>
    <s v="1 - Basic Planning &amp; Design; 2 - Construction &amp; Implementation"/>
    <s v="1, 2"/>
    <s v="None."/>
    <s v="None."/>
    <n v="1598370"/>
    <n v="1118370"/>
    <n v="1"/>
    <n v="480000"/>
    <n v="2"/>
    <n v="3"/>
    <n v="1598370"/>
    <s v="BOND+CASH: 2 Rows required, one for cash and one for bonds"/>
    <n v="0"/>
    <n v="0"/>
    <n v="0"/>
    <n v="0"/>
    <n v="0"/>
    <n v="0"/>
    <n v="0"/>
    <n v="0"/>
    <s v="YES"/>
    <s v="YES_BUDGET MODULE ACCT IMPORT tab for SHERPA import is balanced"/>
    <b v="1"/>
    <n v="0"/>
    <s v="YES"/>
    <s v="YES"/>
    <x v="118"/>
    <n v="46121"/>
    <s v="SARAH TOOMSEN"/>
    <s v="414-257-7389"/>
    <s v="sarah.toomsen@milwaukeecountywi.gov"/>
    <x v="114"/>
    <s v="NO"/>
    <s v="NO__Please provide an explanation of why alternative options were not researched:  The Whitnall HVAC system is outdated and ineffective, and associated ADA compliance needs have determined that replacement is the most effective, long-term option. The project has been planned and designed."/>
    <s v="00__NO__Annual financial impact includes: "/>
    <s v="Facility_Rehab or Major Maint"/>
    <s v="YES__A&amp;E Project Charter https://milwaukeecountywi.sharepoint.com/:f:/r/sites/CapitalPlanning-Parks/Shared%20Documents/Parks/Funded/WP0682%20Whitnall%20Clubhouse%20HVAC%20and%20Kitchen%20Remodel?csf=1&amp;web=1&amp;e=iYKBM6"/>
    <s v="NO__"/>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2__Primary Asset Zip Code: 53132__Total Pop Srvd: 36166__Minority Pop Srvd: 7475__Addresses Racial Equity by: Through meeting the needs of persons of all abilities, Parks will be making positive strides to achieve equity goals. This detailed assessment of existing conditions will help correct building deficiencies and achieve equitable goals."/>
    <s v="YES"/>
    <s v="00__NO"/>
    <s v="03__YES__Refer to Page 219 of the most recent 5-YR CIP (2026-2030)."/>
    <s v="03__YES__Category 2 = Addresses Assets anticipated to fail within the next 12 - 24 months__Deferred Maint issues addressed by project: The Whitnall Clubhouse HVAC requires a major kitchen upgrade to provide an efficient and effective HVAC system suitable for the building programmaing. These significant upgrades also triggered design for kitchen and ADA code compliance requirements, requiring kitchen modifications and the addition of access ramps and a new ADA accessible bathroom."/>
    <m/>
    <n v="53132"/>
    <s v=""/>
    <s v=""/>
    <s v=""/>
    <x v="2"/>
    <n v="0"/>
    <n v="0"/>
    <n v="0"/>
    <s v="Franklin"/>
    <n v="0"/>
    <n v="0"/>
    <n v="0"/>
    <s v="6701 S 92nd Street"/>
    <n v="0"/>
    <n v="0"/>
    <n v="0"/>
    <s v="00"/>
    <s v="No Climate Reduction Impact reported by Requesting Department"/>
    <n v="0"/>
    <s v="00_No Climate Reduction Impact reported by Requesting Department"/>
    <m/>
    <m/>
    <x v="110"/>
    <s v="None."/>
    <s v="CONCORD , BRIL"/>
    <s v="1-FACILITIES MANAGEMENT (AE-EE-FM)"/>
    <s v="NA-0"/>
    <s v="2024-2"/>
    <s v="2025-2"/>
    <s v="2027-1"/>
    <s v="2027-3"/>
    <s v="2027-4"/>
    <s v="30"/>
    <s v=""/>
    <s v="MEDIUM"/>
    <s v="Yes"/>
    <n v="0.9"/>
    <s v="NO"/>
    <s v="5/30/26"/>
    <s v="1-Facilities Management (AE-EE-FM)"/>
    <m/>
    <m/>
    <m/>
    <m/>
    <x v="1"/>
    <s v="YES"/>
    <s v="NO"/>
    <s v="NO"/>
  </r>
  <r>
    <s v="PF_WP070501 COOL WATERS HEATERS.XLSM"/>
    <s v="9010"/>
    <s v="9010_PARKS"/>
    <x v="17"/>
    <n v="1400"/>
    <x v="119"/>
    <s v="2 - Construction &amp; Implementation"/>
    <s v="2"/>
    <s v="None."/>
    <s v="None."/>
    <n v="1054500"/>
    <n v="1054500"/>
    <n v="1"/>
    <n v="0"/>
    <n v="0"/>
    <n v="1"/>
    <n v="1054500"/>
    <s v="BOND"/>
    <n v="0"/>
    <n v="0"/>
    <n v="0"/>
    <n v="0"/>
    <n v="0"/>
    <n v="0"/>
    <n v="0"/>
    <n v="0"/>
    <s v="YES"/>
    <s v="YES_BUDGET MODULE ACCT IMPORT tab for SHERPA import is balanced"/>
    <b v="1"/>
    <n v="0"/>
    <s v="YES"/>
    <s v="YES"/>
    <x v="119"/>
    <n v="46122"/>
    <s v="SARAH TOOMSEN"/>
    <s v="414-257-7389"/>
    <s v="sarah.toomsen@milwaukeecountywi.gov"/>
    <x v="115"/>
    <s v="NO"/>
    <s v="NO__Please provide an explanation of why alternative options were not researched:  Through the course of design, the most efficient and cost effective system was designed through a consultant effort in collaboration with DAS A&amp;E and Parks Trades. The completed design reflects those decisions."/>
    <s v="00__NO__Annual financial impact includes: As an existing facility, the operational costs related to the heaters does not effect the overall costs to run the facility."/>
    <s v="Facility_Rehab or Major Maint"/>
    <s v="YES__https://milwaukeecountywi.sharepoint.com/:f:/r/sites/CapitalPlanning-Parks/Shared%20Documents/Parks/Funded/WP070501-Cool%20Water%20Heaters?csf=1&amp;web=1&amp;e=p2Y0BI"/>
    <s v="YES__Construction would need to be implemented in such a way that open pool hours and operations are not impacted, including required testing or commissioning."/>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2__Primary Asset Zip Code: 53227__Total Pop Srvd: 939489__Minority Pop Srvd: 451291__Addresses Racial Equity by: Cool Waters is a countywide asset that is available to all residents in Milwaukee and the region. Based on 2020 census numbers, and applying the fact that Milwaukee County has a non-white population rate of 48%, it is evident that a large minority population is served by this aquatic feature. By providing affordable access to recreational swimming assets as well as heat relief, Milwaukee County Parks is providing services to all residents in a manner that includes equity goals for recreational access."/>
    <s v="YES"/>
    <s v="00__NO"/>
    <s v="03__YES__Page 219 of the adopted 2026 budget."/>
    <s v="00__NO____Deferred Maint issues addressed by project: "/>
    <m/>
    <n v="53227"/>
    <s v=""/>
    <s v=""/>
    <s v=""/>
    <x v="8"/>
    <n v="0"/>
    <n v="0"/>
    <n v="0"/>
    <s v="West Allis"/>
    <n v="0"/>
    <n v="0"/>
    <n v="0"/>
    <s v="2028 S 124TH ST"/>
    <n v="0"/>
    <n v="0"/>
    <n v="0"/>
    <s v="01"/>
    <s v="As one of the few large-scale waterparks in the County, Cool Waters offers an important heat relief site for residents."/>
    <n v="1"/>
    <s v="01_As one of the few large-scale waterparks in the County, Cool Waters offers an important heat relief site for residents."/>
    <m/>
    <m/>
    <x v="111"/>
    <s v="None"/>
    <s v="NEVAN GUMIENY"/>
    <s v="1-FACILITIES MANAGEMENT (AE-EE-FM)"/>
    <s v="NA-0"/>
    <s v="2025-1"/>
    <s v="2025-4"/>
    <s v="2027-1"/>
    <s v="2027-2"/>
    <s v="2027-4"/>
    <s v="30"/>
    <s v=""/>
    <s v="LOW"/>
    <s v="Yes"/>
    <n v="1"/>
    <s v="NO"/>
    <s v="5/8/26"/>
    <s v="1-Facilities Management (AE-EE-FM)"/>
    <m/>
    <m/>
    <m/>
    <m/>
    <x v="1"/>
    <s v="YES"/>
    <s v="NO"/>
    <s v="NO"/>
  </r>
  <r>
    <s v="PF_WP074101_SCHULZ AQUATIC CENTER – POOL GRATING.XLSM"/>
    <s v="9010"/>
    <s v="9010_PARKS"/>
    <x v="17"/>
    <n v="1400"/>
    <x v="120"/>
    <s v="2 - Construction &amp; Implementation"/>
    <s v="2"/>
    <s v="None."/>
    <s v="None."/>
    <n v="489750"/>
    <n v="489750"/>
    <n v="1"/>
    <n v="0"/>
    <n v="0"/>
    <n v="1"/>
    <n v="489750"/>
    <s v="BOND"/>
    <n v="0"/>
    <n v="0"/>
    <n v="0"/>
    <n v="0"/>
    <n v="0"/>
    <n v="0"/>
    <n v="0"/>
    <n v="0"/>
    <s v="YES"/>
    <s v="YES_BUDGET MODULE ACCT IMPORT tab for SHERPA import is balanced"/>
    <b v="1"/>
    <n v="0"/>
    <s v="YES"/>
    <s v="YES"/>
    <x v="120"/>
    <n v="46125"/>
    <s v="SARAH TOOMSEN"/>
    <s v="414-257-7389"/>
    <s v="sarah.toomsen@milwaukeecountywi.gov"/>
    <x v="116"/>
    <s v="NO"/>
    <s v="NO__Please provide an explanation of why alternative options were not researched:  As an existing asset, an in-kind replacement of the grating system is the only viable option.The completed design reflects a consultant effort as well as collaboration between DAS A&amp;E and Parks Trades."/>
    <s v="00__NO__Annual financial impact includes: As a componant system of an existing aquatic faciltiy, the grating system replacement will not have an impact on operational costs but will improve overall pool functionality and visitor experience."/>
    <s v="Facility_Rehab or Major Maint"/>
    <s v="YES__https://milwaukeecountywi.sharepoint.com/:f:/r/sites/CapitalPlanning-Parks/Shared%20Documents/Parks/Funded/WP074101-Schulz%20Aquatic%20Pool%20Grates?csf=1&amp;web=1&amp;e=Ksc88S"/>
    <s v="YES__Installation work will need to take place when conditions are seasonally appropriate so as to not interrupt the swimming season."/>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4__Primary Asset Zip Code: 53209__Total Pop Srvd: 939489__Minority Pop Srvd: 451291__Addresses Racial Equity by: Schulz Aquatic Center is a countywide asset that is available to all residents in Milwaukee and the region. Based on 2020 census numbers, and applying the fact that Milwaukee County has a non-white population rate of 48%, it is evident that a large minority population is served by this aquatic feature. By providing affordable access to recreational swimming assets as well as heat relief, Milwaukee County Parks is providing services to all residents in a manner that includes equity goals for recreational access."/>
    <s v="YES"/>
    <s v="00__NO"/>
    <s v="03__YES__See page 219 of the most recent 5-YR CIP (2026-2030)."/>
    <s v="00__NO____Deferred Maint issues addressed by project: "/>
    <m/>
    <n v="53209"/>
    <s v=""/>
    <s v=""/>
    <s v=""/>
    <x v="18"/>
    <n v="0"/>
    <n v="0"/>
    <n v="0"/>
    <s v="Milwaukee"/>
    <n v="0"/>
    <n v="0"/>
    <n v="0"/>
    <s v="4700 N GREEN BAY AVE"/>
    <n v="0"/>
    <n v="0"/>
    <n v="0"/>
    <s v="01"/>
    <s v="As one of very few water park options in the County, Schulz Aquatic provides important heat relief for residents in summer months."/>
    <n v="1"/>
    <s v="01_As one of very few water park options in the County, Schulz Aquatic provides important heat relief for residents in summer months."/>
    <m/>
    <m/>
    <x v="112"/>
    <s v="None"/>
    <s v="NEVAN GUMIENY"/>
    <s v="1-FACILITIES MANAGEMENT (AE-EE-FM)"/>
    <s v="NA-0"/>
    <s v="2025-1"/>
    <s v="2025-4"/>
    <s v="2027-1"/>
    <s v="2027-2"/>
    <s v="2027-4"/>
    <s v="30"/>
    <s v=""/>
    <s v="LOW"/>
    <s v="Yes"/>
    <n v="1"/>
    <s v="NO"/>
    <s v="5/8/26"/>
    <s v="1-Facilities Management (AE-EE-FM)"/>
    <m/>
    <m/>
    <m/>
    <m/>
    <x v="1"/>
    <s v="YES"/>
    <s v="NO"/>
    <s v="NO"/>
  </r>
  <r>
    <s v="PF_WP074201_GREENFIELD PARK – ELIMINATE HIGH VOLTAGE.XLSM"/>
    <s v="9010"/>
    <s v="9010_PARKS"/>
    <x v="17"/>
    <n v="1400"/>
    <x v="121"/>
    <s v="1 - Basic Planning &amp; Design; 2 - Construction &amp; Implementation"/>
    <s v="1, 2"/>
    <s v="None."/>
    <s v="None."/>
    <n v="527410"/>
    <n v="527410"/>
    <n v="1"/>
    <n v="0"/>
    <n v="0"/>
    <n v="1"/>
    <n v="527410"/>
    <s v="BOND"/>
    <n v="0"/>
    <n v="0"/>
    <n v="0"/>
    <n v="0"/>
    <n v="0"/>
    <n v="0"/>
    <n v="0"/>
    <n v="0"/>
    <s v="YES"/>
    <s v="YES_BUDGET MODULE ACCT IMPORT tab for SHERPA import is balanced"/>
    <b v="1"/>
    <n v="0"/>
    <s v="YES"/>
    <s v="YES"/>
    <x v="121"/>
    <n v="46114"/>
    <s v="SARAH TOOMSEN"/>
    <s v="414-257-7389"/>
    <s v="sarah.toomsen@milwaukeecountywi.gov"/>
    <x v="117"/>
    <s v="NO"/>
    <s v="NO__Please provide an explanation of why alternative options were not researched:  Due to the age and condition of the Greenfield Park high voltage system, updating, eliminating and replacing the current system is the safest and most cost effective option. "/>
    <s v="02__YES__Annual financial impact includes: Potential revenue loss to Cool Waters and park services if electrical goes out."/>
    <s v="Other Capital"/>
    <s v="YES__A&amp;E Project Charter https://milwaukeecountywi.sharepoint.com/:f:/r/sites/CapitalPlanning-Parks/Shared%20Documents/Parks/Funded/WP074201-Greenfield%20Park-Eliminate%20High%20Voltage?csf=1&amp;web=1&amp;e=6KozJ9"/>
    <s v="NO__"/>
    <s v="00__Technology Security Risk(s) Addressed: "/>
    <s v="10__Safety-Risk Issue(s) Addressed:  High voltage safety risk. Equipmental can more likely blow / electrical / fire when in use or worked on. High voltage systems include oil. Often these are in confidened space. Environmental leak risk.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14__Total Pop Srvd: 23310__Minority Pop Srvd: 5483__Addresses Racial Equity by: By eliminating and replacing outdated electrical service to this area, this project ensures that service to recreational amenities remains safe and reliable, aligning with Milwaukee County's goal of achieving racial equity for residents by improving health outcomes. "/>
    <s v="YES"/>
    <s v="00__NO"/>
    <s v="03__YES__Yes, Page 219 of the most recent 5-YR CIP (2026-2030)."/>
    <s v="03__YES__Category 2 = Addresses Assets anticipated to fail within the next 12 - 24 months__Deferred Maint issues addressed by project: The current Greenfield Park high voltage system is outdated and ineffective. The high voltage equipment is past its useful life and replacement parts are difficult to obtain. Updating, eliminating and replacing the current system is the safest and most cost effective option."/>
    <m/>
    <n v="53214"/>
    <s v=""/>
    <s v=""/>
    <s v=""/>
    <x v="8"/>
    <n v="0"/>
    <n v="0"/>
    <n v="0"/>
    <s v="West Allis"/>
    <n v="0"/>
    <n v="0"/>
    <n v="0"/>
    <s v="12001 W Greenfield Avenue"/>
    <n v="0"/>
    <n v="0"/>
    <n v="0"/>
    <s v="00"/>
    <s v="No Climate Reduction Impact reported by Requesting Department"/>
    <n v="0"/>
    <s v="00_No Climate Reduction Impact reported by Requesting Department"/>
    <m/>
    <m/>
    <x v="113"/>
    <s v="None."/>
    <s v="BRILL, ANDY TRAN"/>
    <s v="1-FACILITIES MANAGEMENT (AE-EE-FM)"/>
    <s v="2024-3"/>
    <s v="2024-4"/>
    <s v="2025-1"/>
    <s v="2027-2"/>
    <s v="2027-3"/>
    <s v="2027-4"/>
    <s v="40"/>
    <s v=""/>
    <s v="LOW"/>
    <s v="Yes"/>
    <n v="0.9"/>
    <s v="NO"/>
    <s v="5/7/25"/>
    <s v="1-Facilities Management (AE-EE-FM)"/>
    <m/>
    <m/>
    <m/>
    <m/>
    <x v="1"/>
    <s v="YES"/>
    <s v="NO"/>
    <s v="NO"/>
  </r>
  <r>
    <s v="PF_WP075201_SIMMONS BASEBALL AND SOFTBALL FIELDS LIGHTING.XLSM"/>
    <s v="9010"/>
    <s v="9010_PARKS"/>
    <x v="17"/>
    <n v="1400"/>
    <x v="122"/>
    <s v="1 - Basic Planning &amp; Design; 2 - Construction &amp; Implementation"/>
    <s v="1, 2"/>
    <s v="None."/>
    <s v="None."/>
    <n v="2346610"/>
    <n v="2346610"/>
    <n v="1"/>
    <n v="0"/>
    <n v="0"/>
    <n v="1"/>
    <n v="2346610"/>
    <s v="BOND"/>
    <n v="0"/>
    <n v="0"/>
    <n v="0"/>
    <n v="0"/>
    <n v="0"/>
    <n v="0"/>
    <n v="0"/>
    <n v="0"/>
    <s v="YES"/>
    <s v="YES_BUDGET MODULE ACCT IMPORT tab for SHERPA import is balanced"/>
    <b v="1"/>
    <n v="0"/>
    <s v="YES"/>
    <s v="YES"/>
    <x v="122"/>
    <n v="46114"/>
    <s v="SARAH TOOMSEN"/>
    <s v="414-257-7389"/>
    <s v="sarah.toomsen@milwaukeecountywi.gov"/>
    <x v="118"/>
    <s v="NO"/>
    <s v="NO__Please provide an explanation of why alternative options were not researched:  Due to the age and condition of the lighting systems, replacement is the most cost-effective and long-term solution. "/>
    <s v="00__NO__Annual financial impact includes: "/>
    <s v="Other Capital"/>
    <s v="YES__A&amp;E Project Charter https://milwaukeecountywi.sharepoint.com/:w:/r/sites/CapitalPlanning-Parks/Shared%20Documents/Parks/Funded/WP0752-Simmons%20Field%20Lighting/Project%20Charter%20WP0752-Simmons%20Field%20Lighting.docx?d=w717286de6b0f41b3b36049e59cf2a68a&amp;csf=1&amp;web=1&amp;e=CBy3eU"/>
    <s v="YES__Restoration activities will require seasonally-appropriate conditions."/>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4__Primary Asset Zip Code: 53215__Total Pop Srvd: 59359__Minority Pop Srvd: 42427__Addresses Racial Equity by: Simmons Fields are heavily utilized by members of the community and is located in a diverse region of the county. By eliminating and replacing outdated electrical service and distribution in this area, this project aligns with Milwaukee County's goal of achieving racial equity for residents by providing safe and reliable recreational amenities that support positive health outcomes."/>
    <s v="YES"/>
    <s v="00__NO"/>
    <s v="03__YES__Yes, Page 219 of the most recent 5-YR CIP (2026-2030). "/>
    <s v="03__YES__Category 2 = Addresses Assets anticipated to fail within the next 12 - 24 months__Deferred Maint issues addressed by project: The lighting system at Simmons Fields is outdated and suffers from routine outages.The field lighting is maintained by the City of Milwaukee’s Bureau of Electrical Services, and Milwaukee County is billed for their service. In previous years, the City has stated that a rewire of the poles would be needed to remedy these ongoing issues. "/>
    <m/>
    <n v="53215"/>
    <s v=""/>
    <s v=""/>
    <s v=""/>
    <x v="11"/>
    <n v="0"/>
    <n v="0"/>
    <n v="0"/>
    <s v="Milwaukee"/>
    <n v="0"/>
    <n v="0"/>
    <n v="0"/>
    <s v="2100 W Oklahoma Avenue"/>
    <n v="0"/>
    <n v="0"/>
    <n v="0"/>
    <s v="02"/>
    <s v="Project implementation will include conversion to energy efficient LED lights."/>
    <n v="1"/>
    <s v="02_Project implementation will include conversion to energy efficient LED lights."/>
    <m/>
    <m/>
    <x v="114"/>
    <s v="None"/>
    <s v="CONCORD, BRILL"/>
    <s v="1-FACILITIES MANAGEMENT (AE-EE-FM)"/>
    <s v="NA-0"/>
    <s v="2025-1"/>
    <s v="2025-2"/>
    <s v="2027-1"/>
    <s v="2027-2"/>
    <s v="2027-4"/>
    <s v="30"/>
    <s v=""/>
    <s v="LOW"/>
    <s v="Yes"/>
    <n v="0.9"/>
    <s v="NO"/>
    <s v="5/30/25"/>
    <s v="1-Facilities Management (AE-EE-FM)"/>
    <m/>
    <m/>
    <m/>
    <m/>
    <x v="1"/>
    <s v="YES"/>
    <s v="NO"/>
    <s v="NO"/>
  </r>
  <r>
    <s v="PF_WP079001_SCOUT LAKE PARKING LOT AND PATHS.XLSM"/>
    <s v="9010"/>
    <s v="9010_PARKS"/>
    <x v="17"/>
    <n v="1400"/>
    <x v="123"/>
    <s v="2 - Construction &amp; Implementation"/>
    <s v="2"/>
    <s v="None."/>
    <s v="None."/>
    <n v="1754060"/>
    <n v="1754060"/>
    <n v="1"/>
    <n v="0"/>
    <n v="0"/>
    <n v="1"/>
    <n v="1754060"/>
    <s v="BOND"/>
    <n v="0"/>
    <n v="0"/>
    <n v="0"/>
    <n v="0"/>
    <n v="0"/>
    <n v="0"/>
    <n v="0"/>
    <n v="0"/>
    <s v="YES"/>
    <s v="YES_BUDGET MODULE ACCT IMPORT tab for SHERPA import is balanced"/>
    <b v="1"/>
    <n v="0"/>
    <s v="YES"/>
    <s v="YES"/>
    <x v="123"/>
    <n v="46120"/>
    <s v="SARAH TOOMSEN"/>
    <s v="414-257-7389"/>
    <s v="Sarah.Toomsen@milwaukeecountywi.gov"/>
    <x v="119"/>
    <s v="NO"/>
    <s v="NO__Please provide an explanation of why alternative options were not researched:  As an existing asset, replacement is the only viable option. The alternative would be no investment which will leads to greater degradation and hazardous conditions over time. "/>
    <s v="00__NO__Annual financial impact includes: "/>
    <s v="Hard-Surface (Non-Roadway)"/>
    <s v="YES__A&amp;E Project charter https://milwaukeecountywi.sharepoint.com/:w:/r/sites/CapitalPlanning-Parks/_layouts/15/Doc.aspx?sourcedoc=%7B282EE0BA-2ECD-4D40-B517-91AB2A24815D%7D&amp;file=Project%20Charter%20WP079001%20Scout%20Lake%20Parking%20Lot.docx&amp;action=default&amp;mobileredirect=true&amp;isSPOFile=1&amp;ovuser=ab0c01f6-19e5-4e29-9dab-4d03f82b6495%2CSarah.Toomsen%40milwaukeecountywi.gov&amp;clickparams=eyJBcHBOYW1lIjoiVGVhbXMtRGVza3RvcCIsIkFwcFZlcnNpb24iOiI0OS8yNTAzMDIwMTAxMCIsIkhhc0ZlZGVyYXRlZFVzZXIiOmZhbHNlfQ%3D%3D"/>
    <s v="YES__Construction and restoration work will require seasonally appropriate conditions. "/>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129__Total Pop Srvd: 14793__Minority Pop Srvd: 2246__Addresses Racial Equity by: Scout Lake is available for use for all members of the community. A healthy population relies on outdoor recreational assets, which also improve overall quality of life in Milwaukee County. By becoming the healthiest county in the State, Milwaukee County can further its goal of achieving racial equity."/>
    <s v="YES"/>
    <s v="00__NO"/>
    <s v="03__YES__Refer to page 218 of the most recent 5-YR CIP (2026-2030). Additionally, Page 146 of the adopted Park and Open Space Plan (2050 Plan) identifies investment in facility needs to address deferred maintenance: Recommendation 2.2: Refine and update cost estimates for meeting park and open space site and facility needs and addressing deferred maintenance. "/>
    <s v="03__YES__Category 2 = Addresses Assets anticipated to fail within the next 12 - 24 months__Deferred Maint issues addressed by project: Scout Lake parking lot and pathways have not seen significant investment in many years, causing consistent downward condition of the pavement surfaces."/>
    <m/>
    <n v="53129"/>
    <s v=""/>
    <s v=""/>
    <s v=""/>
    <x v="17"/>
    <n v="0"/>
    <n v="0"/>
    <n v="0"/>
    <s v="Greendale"/>
    <n v="0"/>
    <n v="0"/>
    <n v="0"/>
    <s v="5902 W LOOMIS RD"/>
    <n v="0"/>
    <n v="0"/>
    <n v="0"/>
    <s v="01"/>
    <s v="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115"/>
    <s v="None"/>
    <s v="ELIEZER RAMIREZ"/>
    <s v="1-FACILITIES MANAGEMENT (AE-EE-FM)"/>
    <s v="NA-0"/>
    <s v="2025-3"/>
    <s v="2026-3"/>
    <s v="2027-1"/>
    <s v="2027-3"/>
    <s v="2027-4"/>
    <s v="25"/>
    <s v=""/>
    <s v="LOW"/>
    <s v="Yes"/>
    <n v="0.9"/>
    <s v="NO"/>
    <s v="5/20/26"/>
    <s v="1-Facilities Management (AE-EE-FM)"/>
    <m/>
    <m/>
    <m/>
    <m/>
    <x v="1"/>
    <s v="YES"/>
    <s v="NO"/>
    <s v="NO"/>
  </r>
  <r>
    <s v="PF_WP065801_CURRIE PARK REPLACE PARKING LOT AND CART PATH IMPROVEMENTS.XLSM"/>
    <s v="9010"/>
    <s v="9010_PARKS"/>
    <x v="17"/>
    <n v="1400"/>
    <x v="124"/>
    <s v="2 - Construction &amp; Implementation"/>
    <s v="2"/>
    <s v="None."/>
    <s v="None."/>
    <n v="6800510"/>
    <n v="6800510"/>
    <n v="1"/>
    <n v="0"/>
    <n v="0"/>
    <n v="1"/>
    <n v="6800510"/>
    <s v="BOND"/>
    <n v="0"/>
    <n v="0"/>
    <n v="0"/>
    <n v="0"/>
    <n v="0"/>
    <n v="0"/>
    <n v="0"/>
    <n v="0"/>
    <s v="YES"/>
    <s v="YES_BUDGET MODULE ACCT IMPORT tab for SHERPA import is balanced"/>
    <b v="1"/>
    <n v="0"/>
    <s v="YES"/>
    <s v="YES"/>
    <x v="124"/>
    <n v="46119"/>
    <s v="SARAH TOOMSEN"/>
    <s v="414-257-7389"/>
    <s v="sarah.toomsen@milwaukeecountywi.gov"/>
    <x v="120"/>
    <s v="YES"/>
    <s v="YES__Alternative solutions would maintain existing conditions, which are subpar.  Alternative solutions would maintain existing conditions, which are subpar."/>
    <s v="00__NO__Annual financial impact includes: As an existing golf course with seasonal operations, costs are expected to be the same for this site."/>
    <s v="Hard-Surface (Non-Roadway)"/>
    <s v="YES__https://milwaukeecountywi.sharepoint.com/:w:/r/sites/CapitalPlanning-Parks/_layouts/15/Doc.aspx?sourcedoc=%7B702AA70A-96ED-4C17-8D7D-C1971000F07E%7D&amp;file=WP0658%20Currie%20Golf%20Carts%20Path%20%26%20Currie%20Golf%20Parking%20Lot%20and%20Road.20191113.docx&amp;action=default&amp;mobileredirect=true&amp;DefaultItemOpen=1"/>
    <s v="YES__Construction should take into account seasonal conditions required for construction and restoration."/>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22__Total Pop Srvd: 25422__Minority Pop Srvd: 11103__Addresses Racial Equity by: Golf is a popular recreational activity for all residents of Milwaukee County, and provides an opportunity for investment in active recreation as a means of achieving racial equity by becoming the healthiest county in the State."/>
    <s v="YES"/>
    <s v="00__NO"/>
    <s v="03__YES__See page 220 of the adopted 2026 budget."/>
    <s v="03__YES__Category 2 = Addresses Assets anticipated to fail within the next 12 - 24 months__Deferred Maint issues addressed by project: Pavement improvements will limit expenditures on turf repairs and related damages."/>
    <m/>
    <n v="53222"/>
    <s v=""/>
    <s v=""/>
    <s v=""/>
    <x v="3"/>
    <n v="0"/>
    <n v="0"/>
    <n v="0"/>
    <s v="Wauwatosa"/>
    <n v="0"/>
    <n v="0"/>
    <n v="0"/>
    <s v="3535 N Mayfair Rd"/>
    <n v="0"/>
    <n v="0"/>
    <n v="0"/>
    <s v="01"/>
    <s v="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
    <n v="1"/>
    <s v="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
    <m/>
    <m/>
    <x v="116"/>
    <s v="None"/>
    <s v="CLIFTON JANSSEN, P.E."/>
    <s v="1-FACILITIES MANAGEMENT (AE-EE-FM)"/>
    <s v="NA-0"/>
    <s v="2025-1"/>
    <s v="2026-4"/>
    <s v="2026-4"/>
    <s v="2027-4"/>
    <s v="2028-2"/>
    <s v="20"/>
    <s v=""/>
    <s v="LOW"/>
    <s v="Yes"/>
    <n v="0.9"/>
    <s v="NO"/>
    <s v="5/28/26"/>
    <s v="1-Facilities Management (AE-EE-FM)"/>
    <m/>
    <m/>
    <m/>
    <m/>
    <x v="1"/>
    <s v="YES"/>
    <s v="NO"/>
    <s v="NO"/>
  </r>
  <r>
    <s v="PF_WP054901_BENDER PARK-BREAKWATER RECONFIGURATION.XLSM"/>
    <s v="9010"/>
    <s v="9010_PARKS"/>
    <x v="17"/>
    <n v="1400"/>
    <x v="125"/>
    <s v="1 - Basic Planning &amp; Design"/>
    <s v="1"/>
    <s v="2 - Construction &amp; Implementation"/>
    <s v="2"/>
    <n v="671900"/>
    <n v="671900"/>
    <n v="1"/>
    <n v="0"/>
    <n v="0"/>
    <n v="1"/>
    <n v="671900"/>
    <s v="BOND"/>
    <n v="0"/>
    <n v="5724370"/>
    <n v="0"/>
    <n v="5724370"/>
    <n v="0"/>
    <n v="0"/>
    <n v="5724370"/>
    <n v="0"/>
    <s v="YES"/>
    <s v="YES_BUDGET MODULE ACCT IMPORT tab for SHERPA import is balanced"/>
    <b v="1"/>
    <n v="0"/>
    <s v="YES"/>
    <s v="YES"/>
    <x v="125"/>
    <n v="46119"/>
    <s v="SARAH TOOMSEN"/>
    <s v="414-257-7389"/>
    <s v="sarah.toomsen@milwaukeecountywi.gov"/>
    <x v="121"/>
    <s v="NO"/>
    <s v="YES__A JJR study completed in 2007 investigated 6 possible strategies for improving the functionality of Bender boat launch and harbor. This project will evaluate the strategies and further evaluate lake conditions to determine the solution that has the greatest probability of long-term success with regard to maintaining a safe, open harbor.   A JJR study completed in 2007 investigated 6 possible strategies for improving the functionality of Bender boat launch and harbor. This project will evaluate the strategies and further evaluate lake conditions to determine the solution that has the greatest probability of long-term success with regard to maintaining a safe, open harbor. "/>
    <s v="00__NO__Annual financial impact includes: Bender boat launch is an existing amenity, therefore operating costs should remian unchanged. When Bender boat launch returns to a consistent, usable amenity, the launch will provide additional revenue to Milwaukee County Parks through boat launch fees."/>
    <s v="Other Capital"/>
    <s v="YES__A&amp;E Project Charter: https://milwaukeecountywi.sharepoint.com/:w:/s/CapitalPlanning-Parks/IQAfLZFFXWnZQaUimmj5K3OVAY-6blY-0YbaaLP79rqxIyQ?e=hBJqKW"/>
    <s v="YES__The design component of this project can be accomplished at any time. Data collection and construction activities require seasonally appropriate conditions to access the boat launch and harbor (spring to fall). "/>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154__Total Pop Srvd: 36497__Minority Pop Srvd: 7782__Addresses Racial Equity by: The Bender Park boat launch and harbor serves the entire southern region of Milwaukee County. The next closest Milwaukee County boat launch is located at South Shore Park, an approximate 13 mile drive from Bender Park. The goal of this project is reconfigure the boat launch to allow consistent access and safe harbor to Lake Michigan and recreational opportunities for all Milwaukee County residents. "/>
    <s v="NO"/>
    <s v="00__NO"/>
    <s v="03__YES__Refer to page 226 of the most recent 5-YR CIP (2026-2030)."/>
    <s v="03__YES__Category 2 = Addresses Assets anticipated to fail within the next 12 - 24 months__Deferred Maint issues addressed by project: Bender boat launch has been unusable for several years to do ongoing sedimentation within the harbor. This harbor cannot be consistently utilized by boaters unless a long-term solution for the accumulated sediment is addressed. "/>
    <m/>
    <n v="53154"/>
    <s v=""/>
    <s v=""/>
    <s v=""/>
    <x v="16"/>
    <n v="0"/>
    <n v="0"/>
    <n v="0"/>
    <s v="Oak Creek"/>
    <n v="0"/>
    <n v="0"/>
    <n v="0"/>
    <s v="4015 East Lake Vista Blvd"/>
    <n v="0"/>
    <n v="0"/>
    <n v="0"/>
    <s v="01"/>
    <s v="Part of the requested capital project will evaluate extreme weather events, flooding, and other climate hazards as part of the reconfiguration of the boat launch and harbor. "/>
    <n v="1"/>
    <s v="01_Part of the requested capital project will evaluate extreme weather events, flooding, and other climate hazards as part of the reconfiguration of the boat launch and harbor. "/>
    <m/>
    <m/>
    <x v="117"/>
    <s v="The scope of the work includes the construction of the design."/>
    <s v="JANSSEN, P.E., BRILL"/>
    <s v="1-FACILITIES MANAGEMENT (AE-EE-FM)"/>
    <s v="NA-0"/>
    <s v="2027-2"/>
    <s v="2028-1"/>
    <s v="2029-1"/>
    <s v="2030-1"/>
    <s v="2030-3"/>
    <s v="75"/>
    <s v=""/>
    <s v="HIGH"/>
    <s v="Yes"/>
    <s v="Conceptual"/>
    <s v="YES"/>
    <s v="5/22/26"/>
    <s v="1-Facilities Management (AE-EE-FM)"/>
    <m/>
    <m/>
    <m/>
    <m/>
    <x v="1"/>
    <s v="YES"/>
    <s v="NO"/>
    <s v="NO"/>
  </r>
  <r>
    <s v="PF_WP080301_MITCHELL PARK DOMES REPAIRS.XLSM"/>
    <s v="9010"/>
    <s v="9010_PARKS"/>
    <x v="17"/>
    <n v="1400"/>
    <x v="126"/>
    <s v="2 - Construction &amp; Implementation"/>
    <s v="2"/>
    <s v="2 - Construction &amp; Implementation"/>
    <s v="2"/>
    <n v="5000000"/>
    <n v="5000000"/>
    <n v="1"/>
    <n v="0"/>
    <n v="0"/>
    <n v="1"/>
    <n v="5000000"/>
    <s v="BOND"/>
    <n v="0"/>
    <n v="20000000"/>
    <n v="5000000"/>
    <n v="5000000"/>
    <n v="5000000"/>
    <n v="5000000"/>
    <n v="20000000"/>
    <n v="0"/>
    <s v="YES"/>
    <s v="YES_BUDGET MODULE ACCT IMPORT tab for SHERPA import is balanced"/>
    <b v="1"/>
    <n v="0"/>
    <s v="YES"/>
    <s v="YES"/>
    <x v="126"/>
    <n v="46121"/>
    <s v="JIM TARANTINO"/>
    <s v="414 208 6087"/>
    <s v="james.tarantino@milwaukeecountywi.gov"/>
    <x v="122"/>
    <s v="NO"/>
    <s v="YES__Please provide a brief listing of options/alternatives researched and why the option your are requesting for this Cost Est is the best alternative:  The Domes Task Force met for over three years and considered various options for the future of the Domes.  The selected alternative was one of over 20 potential alternatives for the Domes and the recommendation was confirmed by the Milwaukee County Board in 2025 budget amendment 06."/>
    <s v="02__YES__Annual financial impact includes: The Domes Reimagined Campaign includes the commitment by the supportive friends group to assume day to day control of the facility which includes the ongoing financial commitment to repair and maintenance of the structures."/>
    <s v="Facility_Rehab or Major Maint"/>
    <s v="NO"/>
    <s v="YES__Exterior construction will likely require the long-term staging of a crane in the park, while most elements of the project involve interior construction there will be weather related impacts to repairs of the exterior of the facility.  It is assumed that repair and replacement of the exterior structures would occur in warmer months while interior repairs can occur year-round."/>
    <s v="00__Technology Security Risk(s) Addressed: "/>
    <s v="00__Safety-Risk Issue(s) Addressed:  "/>
    <s v="05__Safety-Risk Issue(s) Addressed:  Prior planning studies have identified the need to repair the Domes concrete structures, which is accomplished by this project and the Domes Reimagined Campaign.  The presence of a wire mesh netting system in each of the three Domes mitigates the immediate safety hazard to the public, but the concrete structures still require repair as identified in prior planning studies to eliminate the safety hazard that is posed by chipping concrete and broken glass.  Water infiltration inside of the Domes structures causes slip hazards to visitors and continually damages the interior improvements."/>
    <s v="YES__Adopted Board File: 25-553__Agreement(s) Uploaded: YES__Partners and nature of Agreement(s): The Milwaukee Domes Alliance (i.e. the Friends of the Domes) is partnering with Milwaukee County by separate agreement to manage the Domes Reimagined Campaign.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25-553__SD Uploaded: YES__Detail:  Page 17, section 4(c) details the County's financial commitment to the Milwaukee Domes Alliance project."/>
    <s v="00__Citations Addressed by Project?: NO__Description of Citation(s) addressed: "/>
    <s v="04__Primary Asset Zip Code: 53215__Total Pop Srvd: 939489__Minority Pop Srvd: 488198__Addresses Racial Equity by: The Mitchell Park Domes are located in Mitchell Park which ranks as a 10 out of 10 on the Park Equity Index ranking.  This ranking is a composite score of social vulnerability data, tree canopy data, walkability, and personal crime in an effort to prioritize funding to support racial equity throughout the parks system.  The Domes are one of the few civic institutions located in Milwaukee's near south side neighborhood which is one of the most racially diverse areas with the highest populations of non-white individuals and in particular children that are in the State of Wisconsin."/>
    <s v="NO"/>
    <s v="03__YES_It is anticipated that the repair and replacement of Domes infrastructure will require several years and several financial contributions by Milwaukee County to complete.  The County commitment of $30 million is spread over successive years and contributions in future capital budgets."/>
    <s v="03__YES__See page 218 of the adopted 2026 capital budget."/>
    <s v="05__YES__Category 1 = Immediately Addresses Failing Assets__Deferred Maint issues addressed by project: The Mitchell Park Domes represent one of the most major deferred maintenance issues in Milwaukee County's building portfolio by size, scale, cultural significance and dollar value.  The facility has been failing for approximately 40 years with active water infiltration through the glass and aluminum structures causing damage to the collection and infrastructure inside of the facility."/>
    <m/>
    <n v="53215"/>
    <s v=""/>
    <s v=""/>
    <s v=""/>
    <x v="11"/>
    <n v="0"/>
    <n v="0"/>
    <n v="0"/>
    <s v="Milwaukee"/>
    <n v="0"/>
    <n v="0"/>
    <n v="0"/>
    <s v="524 S Layton Blvd"/>
    <n v="0"/>
    <n v="0"/>
    <n v="0"/>
    <s v="00"/>
    <s v="No Climate Reduction Impact reported by Requesting Department"/>
    <n v="0"/>
    <s v="00_No Climate Reduction Impact reported by Requesting Department"/>
    <m/>
    <m/>
    <x v="118"/>
    <s v="Years 2 - 5 represent the anticipated $20.0M total County contribution ($5.0M annually). Beyond the 5-Year Plan, 2031 reflects the final county contribution of $5.0M, bringing the total anticipated County funding to $30.0M over six years. "/>
    <s v="TOOMSEN, BRILL"/>
    <s v="4-SAME AS REQUESTING DEPT/AGENCY (EXCLUDES DOT, FCLTY MNGMNT, AND IMSD)"/>
    <s v="NA-0"/>
    <s v="NA-0"/>
    <s v="NA-0"/>
    <s v="NA-0"/>
    <s v="2026-4"/>
    <s v="2026-4"/>
    <s v="30"/>
    <s v=""/>
    <s v="HIGH"/>
    <s v="NO"/>
    <s v="Conceptual"/>
    <s v="NO"/>
    <s v="5/21/26"/>
    <s v="4-Same as Requesting Dept/Agency (Excludes DOT, Fclty Mngmnt, and IMSD)"/>
    <m/>
    <m/>
    <m/>
    <m/>
    <x v="1"/>
    <s v="NO"/>
    <s v="YES"/>
    <s v="NO"/>
  </r>
  <r>
    <s v="PF_WP052301_LAKE PARK STEEL ARCH BRIDGE.XLSM"/>
    <s v="9010"/>
    <s v="9010_PARKS"/>
    <x v="17"/>
    <n v="1400"/>
    <x v="127"/>
    <s v="1 - Basic Planning &amp; Design"/>
    <s v="1"/>
    <s v="2 - Construction &amp; Implementation"/>
    <s v="2"/>
    <n v="307880"/>
    <n v="307880"/>
    <n v="1"/>
    <n v="0"/>
    <n v="0"/>
    <n v="1"/>
    <n v="307880"/>
    <s v="BOND"/>
    <n v="0"/>
    <n v="1537940"/>
    <n v="0"/>
    <n v="1537940"/>
    <n v="0"/>
    <n v="0"/>
    <n v="1537940"/>
    <n v="0"/>
    <s v="YES"/>
    <s v="YES_BUDGET MODULE ACCT IMPORT tab for SHERPA import is balanced"/>
    <b v="1"/>
    <n v="0"/>
    <s v="YES"/>
    <s v="YES"/>
    <x v="127"/>
    <n v="46099"/>
    <s v="SARAH TOOMSEN"/>
    <s v="414-257-7389"/>
    <s v="sarah.toomsen@milwaukeecountywi.gov"/>
    <x v="123"/>
    <s v="NO"/>
    <s v="YES__Please provide a brief listing of options/alternatives researched and why the option your are requesting for this Cost Est is the best alternative:  Repairs to the existing bridge were discussed. However, the inspections indicated that the repair work would be extensive and subject to potential unknown conditions and would have a relatively short life span. The bridge currently is wide enough to carry vehicles, but has been closed to vehicular traffic for years due to reconfiguration of roadways in the park and concern over the structural integrity of the bridge for vehicular use. The project can reduce the bridge in width to accommodate pedestrian traffic only, thereby significantly reducing the project cost while maintaining its functionality. The reconstructed bridge can incorporate the existing steel arches and other historical aspects of the bridge. It is anticipated the stone abutments can be rehabilitated to restore structural integrity and appearance. "/>
    <s v="00__NO__Annual financial impact includes: While operating cost reductions cannot be forecasted, this work would mitigate the need for work orders to address immediate bridge issues as they arise. This project will also allow Parks to spend and forecast bridge needs in line with short- and long-term funding plans."/>
    <s v="Traffic, Roadways, &amp; Bridges (Non-Airport)"/>
    <s v="YES__A&amp;E Project Charter https://milwaukeecountywi.sharepoint.com/:w:/r/sites/CapitalPlanning-Parks/Shared%20Documents/Parks/WP052301-Lake%20Park%20Steel%20Arch%20Bridge/Project%20Charter%20Lake%20Park%20Steel%20Arch%20Bridge%20WP052301.docx?d=wa3180f4acacc45508e6c609cc44851c7&amp;csf=1&amp;web=1&amp;e=dlV1gz"/>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11__Total Pop Srvd: 36327__Minority Pop Srvd: 6880__Addresses Racial Equity by: Bridges function as part of the public transit and trail system, which are owned by all people in the State of Wisconsin for their use and enjoyment. By providing access and functionality, bridges create recreational connections. Recreational opportunities provide a healthier lifestyle for residents, thereby aligning with the County's mission of achieving racial equity by becoming the healthiest County in the State."/>
    <s v="NO"/>
    <s v="00__NO"/>
    <s v="03__YES__Refer to Page 220 of the most recent 5-YR CIP (2026-2030). "/>
    <s v="03__YES__Category 2 = Addresses Assets anticipated to fail within the next 12 - 24 months__Deferred Maint issues addressed by project: Funding for this bridge project has been requested and recommended for several years. Inspections have resulted in a recommendation for complete rehabilitation or replacement due to the age and condition of the bridge."/>
    <m/>
    <n v="53211"/>
    <s v=""/>
    <s v=""/>
    <s v=""/>
    <x v="1"/>
    <n v="0"/>
    <n v="0"/>
    <n v="0"/>
    <s v="Milwaukee"/>
    <n v="0"/>
    <n v="0"/>
    <n v="0"/>
    <s v="3233 E. Kenwood"/>
    <n v="0"/>
    <n v="0"/>
    <n v="0"/>
    <s v="00"/>
    <s v="No Climate Reduction Impact reported by Requesting Department"/>
    <n v="0"/>
    <s v="00_No Climate Reduction Impact reported by Requesting Department"/>
    <m/>
    <m/>
    <x v="119"/>
    <s v="The scope of work includes construction based on completed design."/>
    <s v="JANSSEN, P.E., BRILL"/>
    <s v="1-FACILITIES MANAGEMENT (AE-EE-FM)"/>
    <s v="NA-0"/>
    <s v="2027-2"/>
    <s v="2028-1"/>
    <s v="2029-1"/>
    <s v="2029-4"/>
    <s v="2030-1"/>
    <s v="75"/>
    <s v=""/>
    <s v="HIGH"/>
    <s v="Yes"/>
    <s v="Conceptual"/>
    <s v="YES"/>
    <s v="5/22/26"/>
    <s v="1-Facilities Management (AE-EE-FM)"/>
    <m/>
    <m/>
    <m/>
    <m/>
    <x v="1"/>
    <s v="YES"/>
    <s v="NO"/>
    <s v="NO"/>
  </r>
  <r>
    <s v="PF_WP070602_BAY VIEW PARK - REVETMENT.XLSM"/>
    <s v="9010"/>
    <s v="9010_PARKS"/>
    <x v="17"/>
    <n v="1400"/>
    <x v="128"/>
    <s v="1 - Basic Planning &amp; Design; 2 - Construction &amp; Implementation"/>
    <s v="1, 2"/>
    <s v="None."/>
    <s v="None."/>
    <n v="12320890"/>
    <n v="12320890"/>
    <n v="1"/>
    <n v="0"/>
    <n v="0"/>
    <n v="1"/>
    <n v="12320890"/>
    <s v="BOND"/>
    <n v="0"/>
    <n v="0"/>
    <n v="0"/>
    <n v="0"/>
    <n v="0"/>
    <n v="0"/>
    <n v="0"/>
    <n v="0"/>
    <s v="YES"/>
    <s v="YES_BUDGET MODULE ACCT IMPORT tab for SHERPA import is balanced"/>
    <b v="1"/>
    <n v="0"/>
    <s v="YES"/>
    <s v="YES"/>
    <x v="128"/>
    <n v="46119"/>
    <s v="SARAH TOOMSEN"/>
    <s v="414-257-7389"/>
    <s v="sarah.toomsen@milwaukeecountywi.gov"/>
    <x v="124"/>
    <s v="NO"/>
    <s v="YES__Please provide a brief listing of options/alternatives researched and why the option your are requesting for this Cost Est is the best alternative:  A feasibility study was completed for the south section of the breakwater to determine the most cost-effective alternative to protect the shoreline from erosion and potential environmental concerns. The study recommended constructing a revetment along the shore of Bay View Park. "/>
    <s v="00__NO__Annual financial impact includes: "/>
    <s v="Other Capital"/>
    <s v="YES__A&amp;E Project Charter https://milwaukeecountywi.sharepoint.com/:f:/r/sites/CapitalPlanning-Parks/Shared%20Documents/Parks/WP070602-South%20Shore%20Breakwater-South%20Segment?csf=1&amp;web=1&amp;e=bxDPbx"/>
    <s v="YES__Construction activities and collection of data will require seasonally appropriate conditions. "/>
    <s v="00__Technology Security Risk(s) Addressed: "/>
    <s v="00__Safety-Risk Issue(s) Addressed:  "/>
    <s v="05__Safety-Risk Issue(s) Addressed:  Conditions at Bay View Park, immediately behind the south segment of the South Shore Breakwater, are deteriorating at a dangerous rate of land loss. Hazards to park users exist all along the top of the bluff, see supporting document photos. Only through stabilization of the bluff toe will the hazard be resolved. "/>
    <s v="NO__Adopted Board File: __Agreement(s) Uploaded: __Partners and nature of Agreement(s): __Next Board cycle if agreement(s) not yet adopted: "/>
    <m/>
    <s v="00"/>
    <s v="NO"/>
    <s v="NO"/>
    <s v="00__Citations Addressed by Project?: NO__Description of Citation(s) addressed: "/>
    <s v="03__Primary Asset Zip Code: 53207__Total Pop Srvd: 34292__Minority Pop Srvd: 7984__Addresses Racial Equity by: The South Shore breakwater area is utilized by a diverse population for boating, swimming, and recreation. The immediate population of the surrounding zip code 53207 is 34,292 total with a minority population of 7,984 (US Census Bureau, 2020). The breakwater protects shoreline assets including South Shore Park, Bay View Park, and adjacent properties."/>
    <s v="NO"/>
    <s v="00__NO"/>
    <s v="03__YES__Refer to Page 219 of the most recent 5-YR CIP (2026-2030)."/>
    <s v="03__YES__Category 2 = Addresses Assets anticipated to fail within the next 12 - 24 months__Deferred Maint issues addressed by project: The south segment of breakwater is aging and it's condition is deteriorating. Voids are appearing in the breakwater over time, which consequently will cause less protection for the shoreline assets. Shoreline assets such as the bluffs at Bay View Park are weathering and eroding, causing damage to the Park and safety hazards to assets on top of the bluffs. "/>
    <m/>
    <n v="53207"/>
    <s v=""/>
    <s v=""/>
    <s v=""/>
    <x v="9"/>
    <n v="0"/>
    <n v="0"/>
    <n v="0"/>
    <s v="St. Francis"/>
    <n v="0"/>
    <n v="0"/>
    <n v="0"/>
    <s v="3120 S Lake Drive"/>
    <n v="0"/>
    <n v="0"/>
    <n v="0"/>
    <s v="01"/>
    <s v="The requested capital project protects the shoreline assets at Bay View Park and adjacent properties from waves and severe storms that have caused continued bluff erosion."/>
    <n v="1"/>
    <s v="01_The requested capital project protects the shoreline assets at Bay View Park and adjacent properties from waves and severe storms that have caused continued bluff erosion."/>
    <m/>
    <m/>
    <x v="120"/>
    <s v="None."/>
    <s v="MAX SAICHEK"/>
    <s v="1-FACILITIES MANAGEMENT (AE-EE-FM)"/>
    <s v="NA-0"/>
    <s v="2024-2"/>
    <s v="2027-1"/>
    <s v="2027-1"/>
    <s v="2027-4"/>
    <s v="2028-1"/>
    <s v="50"/>
    <s v=""/>
    <s v="MEDIUM"/>
    <s v="Yes"/>
    <n v="0.9"/>
    <s v="NO"/>
    <s v="5/11/26"/>
    <s v="1-Facilities Management (AE-EE-FM)"/>
    <m/>
    <m/>
    <m/>
    <m/>
    <x v="1"/>
    <s v="YES"/>
    <s v="NO"/>
    <s v="NO"/>
  </r>
  <r>
    <s v="PF_WP085001_PLAYGROUND AND SPLASHPAD SURFACING REPLACEMENT.XLSM"/>
    <s v="9010"/>
    <s v="9010_PARKS"/>
    <x v="17"/>
    <n v="1400"/>
    <x v="129"/>
    <s v="2 - Construction &amp; Implementation"/>
    <s v="2"/>
    <s v="None."/>
    <s v="None."/>
    <n v="588507"/>
    <n v="588507"/>
    <n v="1"/>
    <n v="0"/>
    <n v="0"/>
    <n v="1"/>
    <n v="588507"/>
    <s v="BOND"/>
    <n v="0"/>
    <n v="0"/>
    <n v="0"/>
    <n v="0"/>
    <n v="0"/>
    <n v="0"/>
    <n v="0"/>
    <n v="0"/>
    <s v="YES"/>
    <s v="YES_BUDGET MODULE ACCT IMPORT tab for SHERPA import is balanced"/>
    <b v="1"/>
    <n v="0"/>
    <s v="YES"/>
    <s v="YES"/>
    <x v="129"/>
    <n v="46121"/>
    <s v="SARAH TOOMSEN"/>
    <s v="414-257-7389"/>
    <s v="sarah.toomsen@milwaukeecountywi.gov"/>
    <x v="125"/>
    <s v="NO"/>
    <s v="NO__As existing facilities used regularly by the public, updating surfacing is the only viable option.  As existing facilities used regularly by the public, updating surfacing is the only viable option."/>
    <s v="02__YES__Annual financial impact includes: Surfacing improvements will limit the extent of repairs necessary at these sites throughout the year."/>
    <s v="Other Capital"/>
    <s v="NO"/>
    <s v="YES__Poured in Place surfacing requires temperatures above 45 degrees for installation."/>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88198__Addresses Racial Equity by: All residents of Milwaukee County, including the 23% that are children (ACS 2021), deserve the opportunity to play and recreate as a part of their physical and emotional health.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See Recommendation 2.1 of the Parks and Open Space Plan to maintain and improve as necessary existing County-owned parks and outdoor recreation sites; File uploaded as SD_WP085001_Parks 2050 Plan."/>
    <s v="03__YES__Category 2 = Addresses Assets anticipated to fail within the next 12 - 24 months__Deferred Maint issues addressed by project: Degraded surfacing affects impact attenuation, as well as the longevity of the amenity overall. Maintenance needs for up-to-date surfacing are far less than aged surfacing."/>
    <n v="0"/>
    <s v="Countywide"/>
    <s v=""/>
    <s v=""/>
    <s v=""/>
    <x v="0"/>
    <n v="0"/>
    <n v="0"/>
    <n v="0"/>
    <s v="Countywide"/>
    <n v="0"/>
    <n v="0"/>
    <n v="0"/>
    <n v="0"/>
    <n v="0"/>
    <n v="0"/>
    <n v="0"/>
    <s v="01"/>
    <s v="Splashpads are an important free heat relief offering as our community experiences rising temperatures due to climate change as well as urban heat islands."/>
    <n v="1"/>
    <s v="01_Splashpads are an important free heat relief offering as our community experiences rising temperatures due to climate change as well as urban heat islands."/>
    <m/>
    <m/>
    <x v="121"/>
    <s v="None."/>
    <s v="CHRIS KUBACKI"/>
    <s v="4-SAME AS REQUESTING DEPT/AGENCY (EXCLUDES DOT, FCLTY MNGMNT, AND IMSD)"/>
    <s v="NA-N/A"/>
    <s v="NA-N/A"/>
    <s v="2027-2"/>
    <s v="2027-3"/>
    <s v="2027-4"/>
    <s v="NA-N/A"/>
    <s v="10"/>
    <s v=""/>
    <s v="LOW"/>
    <s v="NO"/>
    <s v="Conceptual"/>
    <s v="NO"/>
    <s v="5/19/26"/>
    <s v="4-Same as Requesting Dept/Agency (Excludes DOT, Fclty Mngmnt, and IMSD)"/>
    <m/>
    <m/>
    <m/>
    <m/>
    <x v="1"/>
    <s v="NO"/>
    <s v="NO"/>
    <s v="NO"/>
  </r>
  <r>
    <s v="PF_WP084901_COMPREHENSIVE ATHLETIC FIELD PLANNING STUDY.XLSM"/>
    <s v="9010"/>
    <s v="9010_PARKS"/>
    <x v="17"/>
    <n v="1400"/>
    <x v="130"/>
    <s v="2 - Construction &amp; Implementation"/>
    <s v="2"/>
    <s v="None."/>
    <s v="None."/>
    <n v="101600"/>
    <n v="0"/>
    <n v="0"/>
    <n v="101600"/>
    <n v="2"/>
    <n v="2"/>
    <n v="101600"/>
    <s v="CASH"/>
    <n v="0"/>
    <n v="0"/>
    <n v="0"/>
    <n v="0"/>
    <n v="0"/>
    <n v="0"/>
    <n v="0"/>
    <n v="0"/>
    <s v="YES"/>
    <s v="YES_BUDGET MODULE ACCT IMPORT tab for SHERPA import is balanced"/>
    <b v="1"/>
    <n v="0"/>
    <s v="YES"/>
    <s v="YES"/>
    <x v="130"/>
    <n v="46125"/>
    <s v="SARAH TOOMSEN"/>
    <s v="414-257-7389"/>
    <s v="Sarah.Toomsen@milwaukeecountywi.gov"/>
    <x v="126"/>
    <s v="NO"/>
    <s v="NO__As existing assets, replacement or removal are the only viable options. The alternative would be no investment which leads to greater degradation and limited playability over time. The goal of the project is to establish a framework to prioritize investments based not only on condition, but also on demand, accessibility, equity, operational efficiency, and long-term sustainability. The final outcome will provide clear recommendations on where to invest, maintain, repurpose, or consolidate field assets.  As existing assets, replacement or removal are the only viable options. The alternative would be no investment which leads to greater degradation and limited playability over time. The goal of the project is to establish a framework to prioritize investments based not only on condition, but also on demand, accessibility, equity, operational efficiency, and long-term sustainability. The final outcome will provide clear recommendations on where to invest, maintain, repurpose, or consolidate field assets."/>
    <s v="00__NO__Annual financial impact includes: "/>
    <s v="Other Capital"/>
    <s v="YES__https://milwaukeecountywi.sharepoint.com/:w:/s/CapitalPlanning-Parks/IQBFpy4AyL6rQ6mLCu3z5Wd4AU4KS1ZwjLn-KZ0j9rmkltE?e=moF8XS"/>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51291__Addresses Racial Equity by: A healthy population relies on outdoor recreational uses, which also improve overall quality of life in Milwaukee County. By becoming the healthiest county in the State, Milwaukee County can further its goal of achieving racial equity."/>
    <s v="NO"/>
    <s v="00__NO"/>
    <s v="03__YES__Refer to page 224 of the most recent 5-YR CIP (2026-2030). Page 145 of the adopted Park and Open Space Plan (Master Plan) identifies investment in existing recreation sites as a priority, specifically through Recommendation 2.1: Maintain and improve as necessary existing County-owned parks and outdoor recreation sites; File uploaded as SD_WP084901_Parks 2050 Plan"/>
    <s v="00__NO____Deferred Maint issues addressed by project: With limited resources and a growing list of deferred maintenance needs, this study ensures that future investment is directed toward athletic fields that deliver the greatest community benefit and can be sustainably maintained over time."/>
    <m/>
    <s v="Countywide"/>
    <s v=""/>
    <s v=""/>
    <s v=""/>
    <x v="4"/>
    <n v="0"/>
    <n v="0"/>
    <n v="0"/>
    <s v="Countywide"/>
    <n v="0"/>
    <n v="0"/>
    <n v="0"/>
    <s v="Countywide"/>
    <n v="0"/>
    <n v="0"/>
    <n v="0"/>
    <s v="00"/>
    <s v="No Climate Reduction Impact reported by Requesting Department"/>
    <n v="0"/>
    <s v="00_No Climate Reduction Impact reported by Requesting Department"/>
    <m/>
    <m/>
    <x v="122"/>
    <s v="None. Future separate projects to be based on study"/>
    <s v="BRILL"/>
    <s v="1-FACILITIES MANAGEMENT (AE-EE-FM)"/>
    <s v="NA-0"/>
    <s v="2027-2"/>
    <s v="2028-2"/>
    <s v="NA-0"/>
    <s v="NA-0"/>
    <s v="NA-0"/>
    <s v="30"/>
    <s v=""/>
    <s v="LOW"/>
    <s v="Yes"/>
    <s v="Conceptual"/>
    <s v="NO"/>
    <s v="5/20/26"/>
    <s v="1-Facilities Management (AE-EE-FM)"/>
    <m/>
    <m/>
    <m/>
    <m/>
    <x v="1"/>
    <s v="YES"/>
    <s v="NO"/>
    <s v="NO"/>
  </r>
  <r>
    <s v="PF_WP084801_LAND RESOURCES &amp; WOOD WASTE RECYCLING FACILITY STUDY &amp; DESIGN.XLSM"/>
    <s v="9010"/>
    <s v="9010_PARKS"/>
    <x v="17"/>
    <n v="1400"/>
    <x v="131"/>
    <s v="1 - Basic Planning &amp; Design"/>
    <s v="1"/>
    <s v="2 - Construction &amp; Implementation"/>
    <s v="2"/>
    <n v="510980"/>
    <n v="0"/>
    <n v="0"/>
    <n v="510980"/>
    <n v="2"/>
    <n v="2"/>
    <n v="510980"/>
    <s v="CASH"/>
    <n v="0"/>
    <n v="10415590"/>
    <n v="0"/>
    <n v="10415590"/>
    <n v="0"/>
    <n v="0"/>
    <n v="10415590"/>
    <n v="0"/>
    <s v="YES"/>
    <s v="YES_BUDGET MODULE ACCT IMPORT tab for SHERPA import is balanced"/>
    <b v="1"/>
    <n v="0"/>
    <s v="YES"/>
    <s v="YES"/>
    <x v="131"/>
    <n v="46127"/>
    <s v="SARAH TOOMSEN"/>
    <s v="414-257-7389"/>
    <s v="Sarah.Toomsen@milwaukeecountywi.gov"/>
    <x v="127"/>
    <s v="YES"/>
    <s v="YES__Due to the lack of a long-term solution for managing increasing wood waste in the system, and based on findings from the 2024 Service Yard Facility Study, a new Land Resources facility is the most suitable alternative to meet long-term space and operational needs.   Due to the lack of a long-term solution for managing increasing wood waste in the system, and based on findings from the 2024 Service Yard Facility Study, a new Land Resources facility is the most suitable alternative to meet long-term space and operational needs. "/>
    <s v="00__NO__Annual financial impact includes: "/>
    <s v="Facility_New Construction, Alteration, or Expansion"/>
    <s v="YES__https://milwaukeecountywi.sharepoint.com/:w:/s/CapitalPlanning-Parks/IQC1YCdwRuQqQZJ_HUne7BDbAQ4RJy74RLQZR_3OTO9_Hok?e=49f2uP"/>
    <s v="YES__The design component can be completed year round. Construction will require seasonally appropriate conditions. "/>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Countywide__Total Pop Srvd: 939489__Minority Pop Srvd: 451291__Addresses Racial Equity by: A healthy population depends on well-maintained recreational sites and clean air. Addressing wood waste across Milwaukee County’s park system through solutions such as an air curtain burner can reduce emissions from large wood chip stockpiles and improve air quality. These improvements enhance overall quality of life and support Milwaukee County’s goal of becoming the healthiest county in Wisconsin."/>
    <s v="NO"/>
    <s v="00__NO"/>
    <s v="03__YES__Page 145 of the Park and Open Space Plan Recommendation 2.1 Maintain and improve as necessary existing County-owned parks and outdoor recreation sites including the repair or replacement of maintenance and service buildings; File uploaded as SD_WP084801_Parks 2050 Plan"/>
    <s v="00__NO____Deferred Maint issues addressed by project: "/>
    <n v="0"/>
    <s v="Countywide"/>
    <s v=""/>
    <s v=""/>
    <s v=""/>
    <x v="4"/>
    <n v="0"/>
    <n v="0"/>
    <n v="0"/>
    <s v="Countywide"/>
    <n v="0"/>
    <n v="0"/>
    <n v="0"/>
    <n v="0"/>
    <n v="0"/>
    <n v="0"/>
    <n v="0"/>
    <s v="02"/>
    <s v="A key component of the project will be the incorporation of an air burner system. An air burner is a high-efficiency, curtain-style incineration system that uses forced air to achieve clean combustion of wood waste. This process produces biochar, a stable, carbon-rich material that can be reused to improve soil health, enhance water retention, and sequester carbon, while also reducing particulate emissions compared to open burning. "/>
    <n v="1"/>
    <s v="02_A key component of the project will be the incorporation of an air burner system. An air burner is a high-efficiency, curtain-style incineration system that uses forced air to achieve clean combustion of wood waste. This process produces biochar, a stable, carbon-rich material that can be reused to improve soil health, enhance water retention, and sequester carbon, while also reducing particulate emissions compared to open burning. "/>
    <m/>
    <m/>
    <x v="123"/>
    <s v="The scope includes construction of the design. "/>
    <s v="BRILL, BARRIENTOS"/>
    <s v="1-FACILITIES MANAGEMENT (AE-EE-FM)"/>
    <s v="NA-0"/>
    <s v="2027-3"/>
    <s v="2028-2"/>
    <s v="2029-2"/>
    <s v="2029-3"/>
    <s v="2029-4"/>
    <s v="50"/>
    <s v=""/>
    <s v="HIGH"/>
    <s v="Yes"/>
    <s v="Conceptual"/>
    <s v="YES"/>
    <s v="5/27/26"/>
    <s v="1-Facilities Management (AE-EE-FM)"/>
    <m/>
    <m/>
    <m/>
    <m/>
    <x v="1"/>
    <s v="YES"/>
    <s v="NO"/>
    <s v="NO"/>
  </r>
  <r>
    <s v="PF_WP084701_MCKINLEY MARINA DOCK AND PEDESTAL REPLACEMENT.XLSM"/>
    <s v="9010"/>
    <s v="9010_PARKS"/>
    <x v="17"/>
    <n v="1400"/>
    <x v="132"/>
    <s v="1 - Basic Planning &amp; Design"/>
    <s v="1"/>
    <s v="2 - Construction &amp; Implementation"/>
    <s v="2"/>
    <n v="1278840"/>
    <n v="1278840"/>
    <n v="1"/>
    <n v="0"/>
    <n v="0"/>
    <n v="1"/>
    <n v="1278840"/>
    <s v="BOND"/>
    <n v="0"/>
    <n v="40851390"/>
    <n v="0"/>
    <n v="20000000"/>
    <n v="20851390"/>
    <n v="0"/>
    <n v="40851390"/>
    <n v="0"/>
    <s v="YES"/>
    <s v="YES_BUDGET MODULE ACCT IMPORT tab for SHERPA import is balanced"/>
    <b v="1"/>
    <n v="0"/>
    <s v="YES"/>
    <s v="YES"/>
    <x v="132"/>
    <n v="46119"/>
    <s v="SARAH TOOMSEN"/>
    <s v="414-257-7389"/>
    <s v="Sarah.Toomsen@milwaukeecountywi.gov"/>
    <x v="128"/>
    <s v="NO"/>
    <s v="YES__As an existing revenue generating asset, replacement is the only option.  As an existing revenue generating asset, replacement is the only option."/>
    <s v="02__YES__Annual financial impact includes: Parks has spent $155,000 from 2021–2026 on inspection and replacement of dock chains and $116,000 from 2021–2025 on resetting and weld repair of pilings supporting pedestals."/>
    <s v="Other Capital"/>
    <s v="YES__https://milwaukeecountywi.sharepoint.com/:w:/s/CapitalPlanning-Parks/IQApo7IGWnXzRJwdYOqy4RXBAe98oa5JSiTy3FnBzz55qxs?e=e2Hga7"/>
    <s v="YES__Construction work requires seasonally appropriate conditions. "/>
    <s v="00__Technology Security Risk(s) Addressed: "/>
    <s v="00__Safety-Risk Issue(s) Addressed:  "/>
    <s v="05__Safety-Risk Issue(s) Addressed:  The site fails to meet current safety standards due to the absence of safety ladders."/>
    <s v="NO__Adopted Board File: __Agreement(s) Uploaded: __Partners and nature of Agreement(s): __Next Board cycle if agreement(s) not yet adopted: "/>
    <m/>
    <s v="00"/>
    <s v="NO"/>
    <s v="NO"/>
    <s v="00__Citations Addressed by Project?: NO__Description of Citation(s) addressed: "/>
    <s v="02__Primary Asset Zip Code: 53202__Total Pop Srvd: 27897__Minority Pop Srvd: 6008__Addresses Racial Equity by: Milwaukee County’s only public lakefront marina generates $2.8M annually (2025) and plays an important role in advancing racial equity goals at a system level. By providing access and functionality, recreational opportunities provide a healthier lifestyle for residents, thereby aligning with the County's mission of achieving racial equity by becoming the healthiest County in the State."/>
    <s v="NO"/>
    <s v="00__NO"/>
    <s v="03__YES__See Recommendation 2.1 of the Parks and Open Space Plan to maintain and improve as necessary existing County-owned parks and outdoor recreation sites; File uploaded as SD_WP084701_Parks 2050 Plan."/>
    <s v="03__YES__Category 2 = Addresses Assets anticipated to fail within the next 12 - 24 months__Deferred Maint issues addressed by project: The facility is experiencing increasing structural failures, including deteriorating dock boards, failing steel piping, recurring chain breaks and significant electrical deficiencies. The marina has approximately 390 power pedestals which provides electrical power and water for tenants. Outdated pedestals do not meet current GFI safety standards and are no longer manufactured, making repairs impractical. _x000a__x000a_Due to rising water levels, the dock ramps are no longer ADA-compliant, and the site fails to meet current safety standards due to the absence of safety ladders. The marina experiences approximately 50 water leaks a year."/>
    <m/>
    <n v="53202"/>
    <s v=""/>
    <s v=""/>
    <s v=""/>
    <x v="1"/>
    <n v="0"/>
    <n v="0"/>
    <n v="0"/>
    <s v="Milwaukee"/>
    <n v="0"/>
    <n v="0"/>
    <n v="0"/>
    <s v="1750 N Lincoln Memorial Drive"/>
    <n v="0"/>
    <n v="0"/>
    <n v="0"/>
    <s v="00"/>
    <s v="No Climate Reduction Impact reported by Requesting Department"/>
    <n v="0"/>
    <s v="00_No Climate Reduction Impact reported by Requesting Department"/>
    <m/>
    <m/>
    <x v="124"/>
    <s v="The scope of the work includes construction of the design"/>
    <s v="CLIFTON JANSSEN, P.E."/>
    <s v="1-FACILITIES MANAGEMENT (AE-EE-FM)"/>
    <s v="NA-0"/>
    <s v="2027-2"/>
    <s v="2028-1"/>
    <s v="2029-1"/>
    <s v="2030-4"/>
    <s v="2031-1"/>
    <s v="30"/>
    <s v=""/>
    <s v="HIGH"/>
    <s v="Yes"/>
    <s v="Conceptual"/>
    <s v="YES"/>
    <s v="5/28/26"/>
    <s v="1-Facilities Management (AE-EE-FM)"/>
    <m/>
    <m/>
    <m/>
    <m/>
    <x v="1"/>
    <s v="YES"/>
    <s v="NO"/>
    <s v="NO"/>
  </r>
  <r>
    <s v="PF_WP084601_PARK PATHS - WAHL TO BRADFORD BRIDGE, WAHL TO NEWBERRY.XLSM"/>
    <s v="9010"/>
    <s v="9010_PARKS"/>
    <x v="17"/>
    <n v="1400"/>
    <x v="133"/>
    <s v="1 - Basic Planning &amp; Design"/>
    <s v="1"/>
    <s v="2 - Construction &amp; Implementation"/>
    <s v="2"/>
    <n v="171160"/>
    <n v="0"/>
    <n v="0"/>
    <n v="171160"/>
    <n v="2"/>
    <n v="2"/>
    <n v="171160"/>
    <s v="CASH"/>
    <n v="0"/>
    <n v="1581180"/>
    <n v="0"/>
    <n v="1581180"/>
    <n v="0"/>
    <n v="0"/>
    <n v="1581180"/>
    <n v="0"/>
    <s v="YES"/>
    <s v="YES_BUDGET MODULE ACCT IMPORT tab for SHERPA import is balanced"/>
    <b v="1"/>
    <n v="0"/>
    <s v="YES"/>
    <s v="YES"/>
    <x v="133"/>
    <n v="46121"/>
    <s v="SARAH TOOMSEN"/>
    <s v="414-257-7389"/>
    <s v="sarah.toomsen@milwaukeecountywi.gov"/>
    <x v="129"/>
    <s v="NO"/>
    <s v="NO__Regular repair work on these trail sections have not been a lasting solution. As an existing asset that functions as part of the Oak Leaf Trail network system, replacement is the only viable option.   Regular repair work on these trail sections have not been a lasting solution. As an existing asset that functions as part of the Oak Leaf Trail network system, replacement is the only viable option. "/>
    <s v="02__YES__Annual financial impact includes: Operational costs will be reduced as staff perform annual patching and repair work. "/>
    <s v="Hard-Surface (Non-Roadway)"/>
    <s v="YES__A&amp;E Project Charter https://milwaukeecountywi.sharepoint.com/:w:/s/CapitalPlanning-Parks/IQCI6Npg_uJqQrBmDbNXGL2bAQdoCfJ1PmVJ3RBSxjkDeEs?e=p6UDkd"/>
    <s v="YES__The design component can be completed year round. Construction of asphalt pavement and vegetation restoration will require seasonally appropriate conditions. "/>
    <s v="00__Technology Security Risk(s) Addressed: "/>
    <s v="00__Safety-Risk Issue(s) Addressed:  "/>
    <s v="05__Safety-Risk Issue(s) Addressed:  These highly utilized trail sections in Lake Park have deteriorated pavement and fencing requiring constant repairs and patch work with sections of the trail eroding off the bluff."/>
    <s v="NO__Adopted Board File: __Agreement(s) Uploaded: __Partners and nature of Agreement(s): __Next Board cycle if agreement(s) not yet adopted: "/>
    <m/>
    <s v="00"/>
    <s v="NO"/>
    <s v="NO"/>
    <s v="00__Citations Addressed by Project?: NO__Description of Citation(s) addressed: "/>
    <s v="02__Primary Asset Zip Code: 53211__Total Pop Srvd: 36327__Minority Pop Srvd: 6880__Addresses Racial Equity by: These trail segments function as part of the Oak Leaf Trail network providing recreational connections to all County residents. An active and healthy resident base is aligned with the County's goal of achieving racial equality. "/>
    <s v="NO"/>
    <s v="00__NO"/>
    <s v="03__YES__Page 146 of the adopted Park and Open Space Plan (Master Plan) identifies investment in facility needs to address deferred maintenance: Recommendation 2.2 - Refine and update cost estimates for meeting park and open space site and facility needs and addressing deferred maintenance. "/>
    <s v="03__YES__Category 2 = Addresses Assets anticipated to fail within the next 12 - 24 months__Deferred Maint issues addressed by project: These trail sections have been patched multiple times and repairs are becoming less viable as the overall condition of the trails deteriorate. Full reconstruction is necessary as the pavement has a failed condition rating. "/>
    <m/>
    <n v="53211"/>
    <s v=""/>
    <s v=""/>
    <s v=""/>
    <x v="1"/>
    <n v="0"/>
    <n v="0"/>
    <n v="0"/>
    <s v="Milwaukee"/>
    <n v="0"/>
    <n v="0"/>
    <n v="0"/>
    <s v="3233 E Kenwood Blvd"/>
    <n v="0"/>
    <n v="0"/>
    <n v="0"/>
    <s v="01"/>
    <s v="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or drains onto the bluff will be investigated and result in increased preparedness for flooding events. "/>
    <n v="1"/>
    <s v="01_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or drains onto the bluff will be investigated and result in increased preparedness for flooding events. "/>
    <m/>
    <m/>
    <x v="125"/>
    <s v="The scope includes construction of the design."/>
    <s v="SE H , BRILL"/>
    <s v="1-FACILITIES MANAGEMENT (AE-EE-FM)"/>
    <s v="NA-0"/>
    <s v="2027-3"/>
    <s v="2027-4"/>
    <s v="2029-1"/>
    <s v="2029-2"/>
    <s v="2029-4"/>
    <s v="10"/>
    <s v=""/>
    <s v="HIGH"/>
    <s v="Yes"/>
    <s v="Conceptual"/>
    <s v="YES"/>
    <s v="5/20/26"/>
    <s v="1-Facilities Management (AE-EE-FM)"/>
    <m/>
    <m/>
    <m/>
    <m/>
    <x v="1"/>
    <s v="YES"/>
    <s v="NO"/>
    <s v="NO"/>
  </r>
  <r>
    <s v="PF_WP084501 - COUNTY PARKS LIGHTING AND ELECTRICAL SERVICE CONVERSIONS - PHASE 1.XLSM"/>
    <s v="9010"/>
    <s v="9010_PARKS"/>
    <x v="17"/>
    <n v="1400"/>
    <x v="134"/>
    <s v=""/>
    <s v=""/>
    <s v="None."/>
    <s v="None."/>
    <n v="0"/>
    <n v="0"/>
    <n v="0"/>
    <n v="0"/>
    <n v="0"/>
    <n v="0"/>
    <n v="0"/>
    <n v="0"/>
    <n v="0"/>
    <n v="0"/>
    <n v="0"/>
    <n v="0"/>
    <n v="0"/>
    <n v="0"/>
    <n v="0"/>
    <n v="0"/>
    <s v="YES"/>
    <s v="YES_BUDGET MODULE ACCT IMPORT tab for SHERPA import is balanced"/>
    <b v="1"/>
    <n v="0"/>
    <s v="YES"/>
    <s v="YES"/>
    <x v="134"/>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1-FACILITIES MANAGEMENT (AE-EE-FM)"/>
    <s v="NA-0"/>
    <s v="NA-0"/>
    <s v="NA-0"/>
    <s v="NA-0"/>
    <s v="NA-0"/>
    <s v="NA-0"/>
    <s v="00"/>
    <s v=""/>
    <s v=""/>
    <s v="Yes"/>
    <s v=""/>
    <s v="YES"/>
    <s v="00/00/20XX"/>
    <s v="1-Facilities Management (AE-EE-FM)"/>
    <m/>
    <m/>
    <m/>
    <m/>
    <x v="0"/>
    <s v="NO"/>
    <s v="NO"/>
    <s v="NO"/>
  </r>
  <r>
    <s v="PF_WP084401_MITCHELL BOULEVARD PARK PLAYGROUND RENOVATION.XLSM"/>
    <s v="9010"/>
    <s v="9010_PARKS"/>
    <x v="17"/>
    <n v="1400"/>
    <x v="135"/>
    <s v="2 - Construction &amp; Implementation"/>
    <s v="2"/>
    <s v="None."/>
    <s v="None."/>
    <n v="422020"/>
    <n v="422020"/>
    <n v="1"/>
    <n v="0"/>
    <n v="0"/>
    <n v="1"/>
    <n v="422020"/>
    <s v="BOND"/>
    <n v="0"/>
    <n v="0"/>
    <n v="0"/>
    <n v="0"/>
    <n v="0"/>
    <n v="0"/>
    <n v="0"/>
    <n v="0"/>
    <s v="YES"/>
    <s v="YES_BUDGET MODULE ACCT IMPORT tab for SHERPA import is balanced"/>
    <b v="1"/>
    <n v="0"/>
    <s v="YES"/>
    <s v="YES"/>
    <x v="135"/>
    <n v="46121"/>
    <s v="SARAH TOOMSEN"/>
    <s v="414-257-7389"/>
    <s v="sarah.toomsen@milwaukeecountywi.gov"/>
    <x v="130"/>
    <s v="NO"/>
    <s v="NO__Mitchell Boulevard Park playground is a popular and valued neighborhood park amenity, therefore replacement is the only viable option.  Mitchell Boulevard Park playground is a popular and valued neighborhood park amenity, therefore replacement is the only viable option."/>
    <s v="02__YES__Annual financial impact includes: Replacement of the playground and its surfacing will allow Parks Operations and Trades staff to focus staff hours and operating budget resources elsewhere in the Parks system rather than on surfacing and equipment repairs."/>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NO__Description of Citation(s) addressed: "/>
    <s v="04__Primary Asset Zip Code: 53208__Total Pop Srvd: 29644__Minority Pop Srvd: 20499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See page 227 of the 2026 adopted budget."/>
    <s v="03__YES__Category 2 = Addresses Assets anticipated to fail within the next 12 - 24 months__Deferred Maint issues addressed by project: The playground has maximized its useful life and requires replacement."/>
    <m/>
    <n v="53208"/>
    <s v=""/>
    <s v=""/>
    <s v=""/>
    <x v="7"/>
    <n v="0"/>
    <n v="0"/>
    <n v="0"/>
    <s v="Milwaukee"/>
    <n v="0"/>
    <n v="0"/>
    <n v="0"/>
    <s v="5115 W Bluemound Rd"/>
    <n v="0"/>
    <n v="0"/>
    <n v="0"/>
    <s v="00"/>
    <s v="No Climate Reduction Impact reported by Requesting Department"/>
    <n v="0"/>
    <s v="00_No Climate Reduction Impact reported by Requesting Department"/>
    <m/>
    <m/>
    <x v="99"/>
    <s v="None."/>
    <s v="CHRIS KUBACKI"/>
    <s v="4-SAME AS REQUESTING DEPT/AGENCY (EXCLUDES DOT, FCLTY MNGMNT, AND IMSD)"/>
    <s v="NA-N/A"/>
    <s v="NA-N/A"/>
    <s v="2027-2"/>
    <s v="2027-3"/>
    <s v="2028-2"/>
    <s v="2028-3"/>
    <s v="20"/>
    <s v=""/>
    <s v="LOW"/>
    <s v="NO"/>
    <s v="Conceptual"/>
    <s v="NO"/>
    <s v="5/19/26"/>
    <s v="4-Same as Requesting Dept/Agency (Excludes DOT, Fclty Mngmnt, and IMSD)"/>
    <m/>
    <m/>
    <m/>
    <m/>
    <x v="1"/>
    <s v="NO"/>
    <s v="NO"/>
    <s v="NO"/>
  </r>
  <r>
    <s v="PF_WP083701_BASKETBALL COURT RECONSTRUCTION (VARIOUS PARKS).XLSM"/>
    <s v="9010"/>
    <s v="9010_PARKS"/>
    <x v="17"/>
    <n v="1400"/>
    <x v="136"/>
    <s v="2 - Construction &amp; Implementation"/>
    <s v="2"/>
    <s v="None."/>
    <s v="None."/>
    <n v="708750"/>
    <n v="0"/>
    <n v="0"/>
    <n v="708750"/>
    <n v="2"/>
    <n v="2"/>
    <n v="708750"/>
    <s v="CASH"/>
    <n v="0"/>
    <n v="0"/>
    <n v="0"/>
    <n v="0"/>
    <n v="0"/>
    <n v="0"/>
    <n v="0"/>
    <n v="0"/>
    <s v="YES"/>
    <s v="YES_BUDGET MODULE ACCT IMPORT tab for SHERPA import is balanced"/>
    <b v="1"/>
    <n v="0"/>
    <s v="YES"/>
    <s v="YES"/>
    <x v="136"/>
    <n v="46107"/>
    <s v="SARAH TOOMSEN"/>
    <s v="414-257-7389"/>
    <s v="Sarah.Toomsen@milwaukeecountywi.gov"/>
    <x v="131"/>
    <s v="NO"/>
    <s v="NO__Please provide an explanation of why alternative options were not researched:  As existing assets, replacement or removal are the only viable options. The alternative would be no investment which leads to greater degradation and limited playability over time. "/>
    <s v="00__NO__Annual financial impact includes: "/>
    <s v="Other Capital"/>
    <s v="YES__https://milwaukeecountywi.sharepoint.com/:f:/r/sites/CapitalPlanning-Parks/Shared%20Documents/Parks/WP083701%20Basketball%20Court%20Reconstruction%20(Various%20Parks)?csf=1&amp;web=1&amp;e=phorQY"/>
    <s v="YES__Construction and restoration work will require seasonally appropriate conditions. "/>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51291__Addresses Racial Equity by: A healthy population relies on outdoor recreational uses, which also improve overall quality of life in Milwaukee County. By becoming the healthiest county in the State, Milwaukee County can further its goal of achieving racial equity. "/>
    <s v="NO"/>
    <s v="00__NO"/>
    <s v="03__YES__Yes, Page 217 of the most recent 5-YR CIP (2026-2030). Also, page 145 of the adopted Park and Open Space Plan (Master Plan) identifies investment in existing recreation sites as a priority, specifically through Recommendation 2.1: Maintain and improve as necessary existing County-owned parks and outdoor recreation sites, including the resurfacing of basketball courts."/>
    <s v="03__YES__Category 2 = Addresses Assets anticipated to fail within the next 12 - 24 months__Deferred Maint issues addressed by project: Limited investment has left basketball courts throughout the parks system in deteriorating condition. Because court repairs fall outside the scope of current operational funding, the lack of regular resurfacing and maintenance has led to further decline. _x000a_"/>
    <m/>
    <s v="Countywide"/>
    <s v=""/>
    <s v=""/>
    <s v=""/>
    <x v="4"/>
    <n v="0"/>
    <n v="0"/>
    <n v="0"/>
    <s v="Countywide"/>
    <n v="0"/>
    <n v="0"/>
    <n v="0"/>
    <n v="0"/>
    <n v="0"/>
    <n v="0"/>
    <n v="0"/>
    <s v="00"/>
    <s v="No Climate Reduction Impact reported by Requesting Department"/>
    <n v="0"/>
    <s v="00_No Climate Reduction Impact reported by Requesting Department"/>
    <m/>
    <m/>
    <x v="126"/>
    <s v="None, however Parks may have additional phases or basketball court requests in 5 year CIP. "/>
    <s v="BRILL, GULGOWSKI, ELI"/>
    <s v="1-FACILITIES MANAGEMENT (AE-EE-FM)"/>
    <s v="NA-0"/>
    <s v="2027-1"/>
    <s v="2027-2"/>
    <s v="2027-3"/>
    <s v="2027-4"/>
    <s v="2027-4"/>
    <s v="20"/>
    <s v=""/>
    <s v="MEDIUM"/>
    <s v="Yes"/>
    <s v="Conceptual"/>
    <s v="NO"/>
    <s v="5/12/26"/>
    <s v="1-Facilities Management (AE-EE-FM)"/>
    <m/>
    <m/>
    <m/>
    <m/>
    <x v="1"/>
    <s v="YES"/>
    <s v="NO"/>
    <s v="NO"/>
  </r>
  <r>
    <s v="PF_WP074701_PARKS RIPARIAN WALLS – INVENTORY AND ASSESSMENT.XLSM"/>
    <s v="9010"/>
    <s v="9010_PARKS"/>
    <x v="17"/>
    <n v="1400"/>
    <x v="137"/>
    <s v="1 - Basic Planning &amp; Design; 2 - Construction &amp; Implementation"/>
    <s v="1, 2"/>
    <s v="None."/>
    <s v="None."/>
    <n v="144810"/>
    <n v="0"/>
    <n v="0"/>
    <n v="144810"/>
    <n v="2"/>
    <n v="2"/>
    <n v="144810"/>
    <s v="CASH"/>
    <n v="0"/>
    <n v="0"/>
    <n v="0"/>
    <n v="0"/>
    <n v="0"/>
    <n v="0"/>
    <n v="0"/>
    <n v="0"/>
    <s v="YES"/>
    <s v="YES_BUDGET MODULE ACCT IMPORT tab for SHERPA import is balanced"/>
    <b v="1"/>
    <n v="0"/>
    <s v="YES"/>
    <s v="YES"/>
    <x v="137"/>
    <n v="46120"/>
    <s v="SARAH TOOMSEN"/>
    <s v="414-257-7389"/>
    <s v="sarah.toomsen@milwaukeecountywi.gov"/>
    <x v="132"/>
    <s v="NO"/>
    <s v="NO__Please provide an explanation of why alternative options were not researched:  An assessment of the riparian walls throughout the County is the initial step in understanding the inventory and condition of the walls."/>
    <s v="00__NO__Annual financial impact includes: This project will allow Parks to spend and forecast wall needs in line with short- and long-term funding plans."/>
    <s v="Other Capital"/>
    <s v="YES__A&amp;E Project Charter;  See AE TEAMS site: https://milwaukeecountywi.sharepoint.com/:f:/r/sites/CapitalPlanning-Parks/Shared%20Documents/Parks/WP074701-Parks%20Riparian%20Walls%20-Inventory%20%26%20Assessment?csf=1&amp;web=1&amp;e=bf60Im  "/>
    <s v="YES__Assessment of wall conditions will be most efficient when conditions are seasonally favorable."/>
    <s v="00__Technology Security Risk(s) Addressed: "/>
    <s v="00__Safety-Risk Issue(s) Addressed:  "/>
    <s v="05__Safety-Risk Issue(s) Addressed:  Riparian walls throughout the County are decades old and in varying conditions. A condition assessment is needed as walls may be deteriorating and causing a potential safety hazard."/>
    <s v="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51291__Addresses Racial Equity by: Riparian walls function as a part of public waterways, which are owned by all people in the State of Wisconsin for their enjoyment. By providing access and alignment of waterways, riparian walls also create parallel recreational connections. Recreational opportunities provide a healthier lifestyle for residents, thereby aligning with the County's mission of achieving racial equity by becoming the healthiest county in the State."/>
    <s v="NO"/>
    <s v="00__NO"/>
    <s v="03__YES__Refer to page 219 of the most recent 5-YR CIP (2026-2030). Additionally, Page 150 of the adopted Park and Open Space Plan (2050 Plan) identifies investment in facility needs to address deferred maintenance: &quot;Recommendation 1.7: Refine and update cost estimates for meeting park and open space site and facility needs and addressing def-rred maintenance.&quot;"/>
    <s v="03__YES__Category 2 = Addresses Assets anticipated to fail within the next 12 - 24 months__Deferred Maint issues addressed by project: This project is the first step to identify the inventory and condition of the riparian walls throughout the County to understand maintenance needs."/>
    <n v="0"/>
    <s v="Countywide"/>
    <s v=""/>
    <s v=""/>
    <s v=""/>
    <x v="4"/>
    <n v="0"/>
    <n v="0"/>
    <n v="0"/>
    <s v="Countywide"/>
    <n v="0"/>
    <n v="0"/>
    <n v="0"/>
    <s v="Countywide"/>
    <n v="0"/>
    <n v="0"/>
    <n v="0"/>
    <s v="01"/>
    <s v="The riparian walls that will be the subject of this study are directly impacted by climate change and resiliency needs. As storm events become more severe and frequent, flooding, including flash flooding has become more common along Milwaukee's waterways. These floods impact and undermine some of the aged walls along these park corridors."/>
    <n v="1"/>
    <s v="01_The riparian walls that will be the subject of this study are directly impacted by climate change and resiliency needs. As storm events become more severe and frequent, flooding, including flash flooding has become more common along Milwaukee's waterways. These floods impact and undermine some of the aged walls along these park corridors."/>
    <m/>
    <m/>
    <x v="127"/>
    <s v="None"/>
    <s v="JANSSEN, P.E., BRILL"/>
    <s v="1-FACILITIES MANAGEMENT (AE-EE-FM)"/>
    <s v="NA-0"/>
    <s v="2027-1"/>
    <s v="2027-1"/>
    <s v="2027-2"/>
    <s v="2027-3"/>
    <s v="2027-4"/>
    <s v="20"/>
    <s v=""/>
    <s v="LOW"/>
    <s v="Yes"/>
    <s v="Conceptual"/>
    <s v="NO"/>
    <s v="5/22/26"/>
    <s v="1-Facilities Management (AE-EE-FM)"/>
    <m/>
    <m/>
    <m/>
    <m/>
    <x v="1"/>
    <s v="YES"/>
    <s v="NO"/>
    <s v="NO"/>
  </r>
  <r>
    <s v="PF_WP085101_PARKS MAINTENANCE HIGH VOLTAGE SERVICE UPDATE.XLSM"/>
    <s v="9010"/>
    <s v="9010_PARKS"/>
    <x v="17"/>
    <n v="1400"/>
    <x v="138"/>
    <s v="1 - Basic Planning &amp; Design"/>
    <s v="1"/>
    <s v="2 - Construction &amp; Implementation"/>
    <s v="2"/>
    <n v="172180"/>
    <n v="172180"/>
    <n v="1"/>
    <n v="0"/>
    <n v="0"/>
    <n v="1"/>
    <n v="172180"/>
    <s v="BOND"/>
    <n v="0"/>
    <n v="2302560"/>
    <n v="0"/>
    <n v="2302560"/>
    <n v="0"/>
    <n v="0"/>
    <n v="2302560"/>
    <n v="0"/>
    <s v="YES"/>
    <s v="YES_BUDGET MODULE ACCT IMPORT tab for SHERPA import is balanced"/>
    <b v="1"/>
    <n v="0"/>
    <s v="YES"/>
    <s v="YES"/>
    <x v="138"/>
    <n v="46120"/>
    <s v="SARAH TOOMSEN"/>
    <s v="414-257-7389"/>
    <s v="Sarah.Toomsen@milwaukeecountywi.gov"/>
    <x v="133"/>
    <s v="NO"/>
    <s v="YES__Due to the age and conditon of the infrastructure, replacement is the safest and most cost effective solution.   Due to the age and conditon of the infrastructure, replacement is the safest and most cost effective solution. "/>
    <s v="00__NO__Annual financial impact includes: "/>
    <s v="Other Capital"/>
    <s v="YES__https://milwaukeecountywi.sharepoint.com/:w:/s/CapitalPlanning-Parks/IQAlhdkexiHGSompWnveavQMAexNJV7GC6dyV3BQd9QI2OQ?e=Fy6LfN"/>
    <s v="NO__"/>
    <s v="00__Technology Security Risk(s) Addressed: "/>
    <s v="00__Safety-Risk Issue(s) Addressed:  "/>
    <s v="05__Safety-Risk Issue(s) Addressed:  The facility currently receives high voltage electrical service via an overhead riser pole that supplies the building. The riser pole is deteriorated, and the feeder electrical line is damaged and beyond its useful life. The site is at risk of leaking transformers and power outages. Leaking transformers can release dielectric oil, creating serious safety risks, including fire hazards, groundwater contamination and soil pollution."/>
    <s v="NO__Adopted Board File: __Agreement(s) Uploaded: __Partners and nature of Agreement(s): __Next Board cycle if agreement(s) not yet adopted: "/>
    <m/>
    <s v="00"/>
    <s v="NO"/>
    <s v="NO"/>
    <s v="00__Citations Addressed by Project?: NO__Description of Citation(s) addressed: "/>
    <s v="02__Primary Asset Zip Code: 53213__Total Pop Srvd: 939489__Minority Pop Srvd: 451291__Addresses Racial Equity by: This service upgrade is critical to maintaining uninterrupted Trades and Forestry operations. As the main hub for Forestry and Trades Divisions, the facility houses vehicles, equipment, materials and the fabrication shop. Any disruption to electrical service at Parks Maintenance would have widespread impacts, including interruption of daily park operations across the system. A healthy population relies on outdoor recreational uses, which also improve overall quality of life in Milwaukee County. By becoming the healthiest county in the State, Milwaukee County can further its goal of achieving racial equity. "/>
    <s v="NO"/>
    <s v="00__NO"/>
    <s v="03__YES__See Recommendation 2.1 of the Park and Open Space Plan to improve existing County-owned parks and outdoor recreation sites including maintenance and service buildings; File uploaded as SD_WP085101_Parks 2050 Plan"/>
    <s v="03__YES__Category 2 = Addresses Assets anticipated to fail within the next 12 - 24 months__Deferred Maint issues addressed by project: The facility currently receives high voltage electrical service via an overhead riser pole that supplies the building. The riser pole is deteriorated, and the feeder electrical line is damaged and beyond its useful life. The site is at risk of leaking transformers and power outages."/>
    <m/>
    <n v="53213"/>
    <s v=""/>
    <s v=""/>
    <s v=""/>
    <x v="3"/>
    <n v="0"/>
    <n v="0"/>
    <n v="0"/>
    <s v="Wauwatosa"/>
    <n v="0"/>
    <n v="0"/>
    <n v="0"/>
    <s v="1150 N 68th Street "/>
    <n v="0"/>
    <n v="0"/>
    <n v="0"/>
    <s v="00"/>
    <s v="No Climate Reduction Impact reported by Requesting Department"/>
    <n v="0"/>
    <s v="00_No Climate Reduction Impact reported by Requesting Department"/>
    <m/>
    <m/>
    <x v="128"/>
    <s v="The scope of work includes construction of the design"/>
    <s v="HGA, BRILL"/>
    <s v="1-FACILITIES MANAGEMENT (AE-EE-FM)"/>
    <s v="NA-0"/>
    <s v="2027-2"/>
    <s v="2027-4"/>
    <s v="2029-1"/>
    <s v="2029-2"/>
    <s v="2029-4"/>
    <s v="20"/>
    <s v=""/>
    <s v="HIGH"/>
    <s v="Yes"/>
    <s v="Conceptual"/>
    <s v="YES"/>
    <s v="5/27/26"/>
    <s v="1-Facilities Management (AE-EE-FM)"/>
    <m/>
    <m/>
    <m/>
    <m/>
    <x v="1"/>
    <s v="YES"/>
    <s v="NO"/>
    <s v="NO"/>
  </r>
  <r>
    <s v="PF_WP076101_PARK WALKWAY REPLACEMENTS PHASE 1.XLSM"/>
    <s v="9010"/>
    <s v="9010_PARKS"/>
    <x v="17"/>
    <n v="1400"/>
    <x v="139"/>
    <s v="2 - Construction &amp; Implementation"/>
    <s v="2"/>
    <s v="None."/>
    <s v="None."/>
    <n v="944390"/>
    <n v="744390"/>
    <n v="1"/>
    <n v="200000"/>
    <n v="2"/>
    <n v="3"/>
    <n v="944390"/>
    <s v="BOND+CASH: 2 Rows required, one for cash and one for bonds"/>
    <n v="0"/>
    <n v="0"/>
    <n v="0"/>
    <n v="0"/>
    <n v="0"/>
    <n v="0"/>
    <n v="0"/>
    <n v="0"/>
    <s v="YES"/>
    <s v="YES_BUDGET MODULE ACCT IMPORT tab for SHERPA import is balanced"/>
    <b v="1"/>
    <n v="0"/>
    <s v="YES"/>
    <s v="YES"/>
    <x v="139"/>
    <n v="46122"/>
    <s v="SARAH TOOMSEN"/>
    <s v="414-257-7389"/>
    <s v="sarah.toomsen@milwaukeecountywi.gov"/>
    <x v="134"/>
    <s v="NO"/>
    <s v="NO__Regular repair work on these trail sections has not been a lasting solution. As existing assets that function as part of the park connectivity network, replacement is the only viable option.   Regular repair work on these trail sections has not been a lasting solution. As existing assets that function as part of the park connectivity network, replacement is the only viable option. "/>
    <s v="02__YES__Annual financial impact includes: Operational costs will be reduced as staff perform regular patching and repairs to these pathways. "/>
    <s v="Hard-Surface (Non-Roadway)"/>
    <s v="YES__A&amp;E Project Charter https://milwaukeecountywi.sharepoint.com/:f:/s/CapitalPlanning-Parks/IgBJ73eFugcgQbeM1MyPd1APAelvQomqAJ2sXpTC_wvwgbo?e=vYihFr"/>
    <s v="YES__Construction with asphalt pavement and restoration activities will require seasonally appropriate conditions. "/>
    <s v="00__Technology Security Risk(s) Addressed: "/>
    <s v="00__Safety-Risk Issue(s) Addressed:  "/>
    <s v="05__Safety-Risk Issue(s) Addressed:  These highly utilized trail sections have deteriorated and eroded sections that have become safety hazards to pedestrian traffic.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88198__Addresses Racial Equity by: These trails and pathways provide recreational connections to all County residents. An active and healthy resident base is aligned with the County's goal of achieving racial equality. "/>
    <s v="YES"/>
    <s v="00__NO"/>
    <s v="03__YES__Page 146 of the adopted Park and Open Space Plan (2050 Plan) identifies investment in facility needs to address deferred maintenance. Recommendation 2.2: refine and update cost estimates for meeting park and open spae site and facility needs and addressing deferred maintenance. "/>
    <s v="03__YES__Category 2 = Addresses Assets anticipated to fail within the next 12 - 24 months__Deferred Maint issues addressed by project: These pathways have been patched multiple times and repairs are less viable as the overall condition of the pathways deteriorate. Full reconstruction is necessary as the pavement has failed. "/>
    <n v="0"/>
    <s v="Countywide"/>
    <s v=""/>
    <s v=""/>
    <s v=""/>
    <x v="4"/>
    <n v="0"/>
    <n v="0"/>
    <n v="0"/>
    <s v="Countywide"/>
    <n v="0"/>
    <n v="0"/>
    <n v="0"/>
    <s v="Countywide"/>
    <n v="0"/>
    <n v="0"/>
    <n v="0"/>
    <s v="01"/>
    <s v="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
    <n v="1"/>
    <s v="01_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
    <m/>
    <m/>
    <x v="129"/>
    <s v="None"/>
    <s v="NEVAN GUMIENY"/>
    <s v="1-FACILITIES MANAGEMENT (AE-EE-FM)"/>
    <s v="NA-0"/>
    <s v="2025-1"/>
    <s v="2026-4"/>
    <s v="2027-1"/>
    <s v="2027-3"/>
    <s v="2027-4"/>
    <s v="20"/>
    <s v=""/>
    <s v="LOW"/>
    <s v="Yes"/>
    <n v="0.9"/>
    <s v="NO"/>
    <s v="5/21/26"/>
    <s v="1-Facilities Management (AE-EE-FM)"/>
    <m/>
    <m/>
    <m/>
    <m/>
    <x v="1"/>
    <s v="YES"/>
    <s v="NO"/>
    <s v="NO"/>
  </r>
  <r>
    <s v="PF_WU030207_WMC CONDO AGRMNT-BASE CANOPIES AND BIRDCAGE REPAIRS.XLSM"/>
    <s v="1914"/>
    <s v="1914_CULT_WAR MEMORIAL"/>
    <x v="18"/>
    <n v="1452"/>
    <x v="140"/>
    <s v="1 - Basic Planning &amp; Design"/>
    <s v="1"/>
    <s v="1 - Basic Planning &amp; Design; 2 - Construction &amp; Implementation; 4 - Equipment"/>
    <s v="1; 2; 4"/>
    <n v="49890"/>
    <n v="0"/>
    <n v="0"/>
    <n v="49890"/>
    <n v="2"/>
    <n v="2"/>
    <n v="49890"/>
    <s v="CASH"/>
    <n v="0"/>
    <n v="274000"/>
    <n v="274000"/>
    <n v="0"/>
    <n v="0"/>
    <n v="0"/>
    <n v="274000"/>
    <n v="0"/>
    <s v="YES"/>
    <s v="YES_BUDGET MODULE ACCT IMPORT tab for SHERPA import is balanced"/>
    <b v="1"/>
    <n v="0"/>
    <s v="YES"/>
    <s v="YES"/>
    <x v="140"/>
    <n v="46129"/>
    <s v="LAURIE KILDEGAARD"/>
    <s v="414-273-5533"/>
    <s v="lkildegaard@warmemorialcenter.org"/>
    <x v="135"/>
    <s v=""/>
    <s v=""/>
    <s v="00____Annual financial impact includes: "/>
    <s v="Facility_Rehab or Major Maint"/>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2__Primary Asset Zip Code: 53202__Total Pop Srvd: __Minority Pop Srvd: __Addresses Racial Equity by: "/>
    <s v="NO"/>
    <s v="00__NO"/>
    <s v="00__NO"/>
    <s v="00______Deferred Maint issues addressed by project: "/>
    <n v="0"/>
    <n v="53202"/>
    <s v=""/>
    <s v=""/>
    <s v=""/>
    <x v="1"/>
    <n v="0"/>
    <n v="0"/>
    <n v="0"/>
    <s v="Milwaukee"/>
    <n v="0"/>
    <n v="0"/>
    <n v="0"/>
    <s v="750 N. Lincoln Memorial Drive"/>
    <n v="0"/>
    <n v="0"/>
    <n v="0"/>
    <s v="00"/>
    <s v="No Climate Reduction Impact reported by Requesting Department"/>
    <n v="0"/>
    <s v="00_No Climate Reduction Impact reported by Requesting Department"/>
    <m/>
    <m/>
    <x v="130"/>
    <s v="Construction Repairs to Birdcage Rooftop, North and South Entrance Canopies. "/>
    <s v="WALSH"/>
    <s v="1-FACILITIES MANAGEMENT (AE-EE-FM)"/>
    <s v="NA-0"/>
    <s v="2027-2"/>
    <s v="2027-4"/>
    <s v="2028-1"/>
    <s v="2029-3"/>
    <s v="2030-2"/>
    <s v="10"/>
    <s v=""/>
    <s v="MEDIUM"/>
    <s v="Yes"/>
    <n v="0.6"/>
    <s v="YES"/>
    <s v="5/14/26"/>
    <s v="1-Facilities Management (AE-EE-FM)"/>
    <m/>
    <m/>
    <m/>
    <m/>
    <x v="1"/>
    <s v="YES"/>
    <s v="NO"/>
    <s v="NO"/>
  </r>
  <r>
    <s v="PF_WU030201_WMC CONDO AGRMNT-EXT PEDESTAL-CONCRETE REPAIR AND REPLACE.XLSM"/>
    <s v="1914"/>
    <s v="1914_CULT_WAR MEMORIAL"/>
    <x v="18"/>
    <n v="1452"/>
    <x v="141"/>
    <s v="2 - Construction &amp; Implementation"/>
    <s v="2"/>
    <s v="None."/>
    <s v="None."/>
    <n v="1110770"/>
    <n v="0"/>
    <n v="0"/>
    <n v="1110770"/>
    <n v="2"/>
    <n v="2"/>
    <n v="1110770"/>
    <s v="CASH"/>
    <n v="0"/>
    <n v="0"/>
    <n v="0"/>
    <n v="0"/>
    <n v="0"/>
    <n v="0"/>
    <n v="0"/>
    <n v="0"/>
    <s v="YES"/>
    <s v="YES_BUDGET MODULE ACCT IMPORT tab for SHERPA import is balanced"/>
    <b v="1"/>
    <n v="0"/>
    <s v="YES"/>
    <s v="YES"/>
    <x v="141"/>
    <n v="46129"/>
    <s v="LAURIE KILDEGAARD"/>
    <s v="414.273.5533 "/>
    <s v="lkildegaard@warmemorialcenter.org"/>
    <x v="136"/>
    <s v="NO"/>
    <s v="YES__Please provide a brief listing of options/alternatives researched and why the option your are requesting for this Cost Est is the best alternative:  Repair costs now will prevent replacement costs if this project is not completed in a reasonable period of time.  Patchwork maintenance may extend and delay the need for repair, however that was already accomplished just over 5-years ago."/>
    <s v="02__YES__Annual financial impact includes: Exterior repairs of the War Memorial Center will have no impact on the annual operating costs of the Center.  The only way this would impact is if the area outside of the Center were to remain closed and rentals were not able to occur.  That would impact revenue, not costs."/>
    <s v="Facility_Rehab or Major Maint"/>
    <s v="NO"/>
    <s v="YES__Exterior work on a historic building will require some consideration for weather conditions outside"/>
    <s v="00__Technology Security Risk(s) Addressed: "/>
    <s v="10__Safety-Risk Issue(s) Addressed:  Sections of concrete are falling from the elevated &quot;pedestal&quot; exterior areas of the cantilevered War Memorial Center.  The area below the east end of this section is currently marked off, however there are other areas that will impact pubic walkway areas under the Eero Saarinen building."/>
    <s v="00__Safety-Risk Issue(s) Addressed:  Temporary fixes may address this safety hazard and extend out major costs to repair if addressed in the next year.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16-229__SD Uploaded: YES__Detail:  Please see (PDF) page 53, Row 4 (in the table) for file SD_WMC Cond Declaration Executed 12-2017._x000a__x000a_Please see first tab Row 7 (in the table) for file SD_WMC Condo Agreement 2017."/>
    <s v="00__Citations Addressed by Project?: NO__Description of Citation(s) addressed: "/>
    <s v="02__Primary Asset Zip Code: 53202__Total Pop Srvd: 444000__Minority Pop Srvd: 157000__Addresses Racial Equity by: The War Memorial Center’s educational programs are designed to help students and the general public understand the significance of military service and the history behind the War Memorial Center. Students and visitors learn how local history is directly connected to our United States, and military history through the courage and sacrifice of service members and their families.  Our exhibits and programs engage members of Milwaukee County, including the Black, Latino and Asian community.  Our African American Veteran and Latino Veteran exhibits are two specific educational elements here at the War Memorial Center that focuses on celebrating stories of honor, integrity and sacrifice intended to inspire and lift up students of all ages and racial background. The population/customers shown above are the combined War Memorial Center and the Milwaukee Art Museum's number for each section."/>
    <s v="YES"/>
    <s v="00__NO"/>
    <s v="00__NO"/>
    <s v="05__YES__Category 1 = Immediately Addresses Failing Assets__Deferred Maint issues addressed by project: Concrete scaling has been occurring over the past 5-years, mostly due to deferred maintenance.  The source of water intrusion was to be fixed in a 2017 roof repair project which was approved, and completed in 2021.  Due to budget overruns because of the delayed project completion, the repairs were removed from the roof project to save money, that would have address this problem."/>
    <n v="0"/>
    <n v="53202"/>
    <s v=""/>
    <s v=""/>
    <s v=""/>
    <x v="1"/>
    <n v="0"/>
    <n v="0"/>
    <n v="0"/>
    <s v="Milwaukee"/>
    <n v="0"/>
    <n v="0"/>
    <n v="0"/>
    <s v="750 N. Lincoln Memorial Drive "/>
    <n v="0"/>
    <n v="0"/>
    <n v="0"/>
    <s v="00"/>
    <s v="No Climate Reduction Impact reported by Requesting Department"/>
    <n v="0"/>
    <s v="00_No Climate Reduction Impact reported by Requesting Department"/>
    <m/>
    <m/>
    <x v="131"/>
    <s v="None."/>
    <s v="MICHELLE JOHNSON"/>
    <s v="1-FACILITIES MANAGEMENT (AE-EE-FM)"/>
    <s v="NA-0"/>
    <s v="2025-1"/>
    <s v="2025-2"/>
    <s v="2026-2"/>
    <s v="2027-3"/>
    <s v="2027-3"/>
    <s v="15"/>
    <s v=""/>
    <s v="LOW"/>
    <s v="Yes"/>
    <n v="1"/>
    <s v="NO"/>
    <s v="5/30/26"/>
    <s v="1-Facilities Management (AE-EE-FM)"/>
    <m/>
    <m/>
    <m/>
    <m/>
    <x v="1"/>
    <s v="YES"/>
    <s v="YES"/>
    <s v="NO"/>
  </r>
  <r>
    <s v="PF_WU030103_WMC SAARINEN FREIGHT ELEVATOR.XLSM"/>
    <s v="1914"/>
    <s v="1914_CULT_WAR MEMORIAL"/>
    <x v="18"/>
    <n v="1452"/>
    <x v="142"/>
    <s v="1 - Basic Planning &amp; Design; 2 - Construction &amp; Implementation"/>
    <s v="1, 2"/>
    <s v="None."/>
    <s v="None."/>
    <n v="1012180"/>
    <n v="1012180"/>
    <n v="1"/>
    <n v="0"/>
    <n v="0"/>
    <n v="1"/>
    <n v="1012180"/>
    <s v="BOND"/>
    <n v="0"/>
    <n v="0"/>
    <n v="0"/>
    <n v="0"/>
    <n v="0"/>
    <n v="0"/>
    <n v="0"/>
    <n v="0"/>
    <s v="YES"/>
    <s v="YES_BUDGET MODULE ACCT IMPORT tab for SHERPA import is balanced"/>
    <b v="1"/>
    <n v="0"/>
    <s v="YES"/>
    <s v="YES"/>
    <x v="142"/>
    <s v="*"/>
    <s v="DAN SOMERS"/>
    <s v="414-224-3242"/>
    <s v="dan.somers@mam.org"/>
    <x v="137"/>
    <s v="NO"/>
    <s v=""/>
    <s v="00__NO__Annual financial impact includes: "/>
    <s v="Facility_Rehab or Major Maint"/>
    <s v="Proj Charter indicated by Dept (as YES), but NOT uploaded. Check with Dept that Charter type has been indicated AND that the Charter file has been uploaded to the Capital SharePoint site."/>
    <s v="NO__"/>
    <s v="00__Technology Security Risk(s) Addressed: "/>
    <s v="10__Safety-Risk Issue(s) Addressed:  This elevator is a safety hazard because of the clamshell type of door closing system controls. Just before the door closes, a bell rings and if you’re not out of the way you’ll get struck on the head. The elevator is very unreliable because of its age"/>
    <s v="00__Safety-Risk Issue(s) Addressed:  Temporary fixes may address this safety hazard and extend out major costs to repair if addressed in the next year.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13-647__SD Uploaded: NO__Detail:  2013 County-WMC-MAM development agreement, section 8.1."/>
    <s v="00__Citations Addressed by Project?: NO__Description of Citation(s) addressed: "/>
    <s v="02__Primary Asset Zip Code: 53202__Total Pop Srvd: 444000__Minority Pop Srvd: 157000__Addresses Racial Equity by: The War Memorial Center’s educational programs are designed to help students and the general public understand the significance of military service and the history behind the War Memorial Center. Students and visitors learn how local history is directly connected to our United States, and military history through the courage and sacrifice of service members and their families.  Our exhibits and programs engage members of Milwaukee County, including the Black, Latino and Asian community.  Our African American Veteran and Latino Veteran exhibits are two specific educational elements here at the War Memorial Center that focuses on celebrating stories of honor, integrity and sacrifice intended to inspire and lift up students of all ages and racial background. The population/customers shown above are the combined War Memorial Center and the Milwaukee Art Museum's number for each section."/>
    <s v="NO"/>
    <s v="00__NO"/>
    <s v="00__NO"/>
    <s v="03__YES__Category 2 = Addresses Assets anticipated to fail within the next 12 - 24 months__Deferred Maint issues addressed by project: According to the 2013 Development agreement between the Art Museum and Milwaukee county this elevator and six others we’re supposed to be modernized as part of the agreement and was part of the original RFP. After the bids were received, it was determined that the project was over budget and the small Freight elevator was eliminated from the project to be completed in a later budget cycle which has not happened yet."/>
    <n v="0"/>
    <n v="53202"/>
    <s v=""/>
    <s v=""/>
    <s v=""/>
    <x v="1"/>
    <n v="0"/>
    <n v="0"/>
    <n v="0"/>
    <s v="Milwaukee"/>
    <n v="0"/>
    <n v="0"/>
    <n v="0"/>
    <s v="750 N. Lincoln Memorial Drive "/>
    <n v="0"/>
    <n v="0"/>
    <n v="0"/>
    <s v="00"/>
    <s v="No Climate Reduction Impact reported by Requesting Department"/>
    <n v="0"/>
    <s v="00_No Climate Reduction Impact reported by Requesting Department"/>
    <m/>
    <m/>
    <x v="132"/>
    <s v="None."/>
    <s v="MICHELLE JOHNSON"/>
    <s v="1-FACILITIES MANAGEMENT (AE-EE-FM)"/>
    <s v="NA-0"/>
    <s v="2026-1"/>
    <s v="2026-2"/>
    <s v="2027-2"/>
    <s v="2027-4"/>
    <s v="2028-1"/>
    <s v="10"/>
    <s v=""/>
    <s v="LOW"/>
    <s v="Yes"/>
    <n v="0.9"/>
    <s v="NO"/>
    <s v="5/30/25"/>
    <s v="1-Facilities Management (AE-EE-FM)"/>
    <m/>
    <m/>
    <m/>
    <m/>
    <x v="1"/>
    <s v="YES"/>
    <s v="YES"/>
    <s v="NO"/>
  </r>
  <r>
    <s v="PF_WZ021701_ZOO NEW WAREHOUSE.XLSM"/>
    <s v="9551"/>
    <s v="9551_ZOO"/>
    <x v="19"/>
    <n v="1575"/>
    <x v="143"/>
    <s v=""/>
    <s v=""/>
    <s v="None."/>
    <s v="None."/>
    <n v="0"/>
    <n v="0"/>
    <n v="0"/>
    <n v="0"/>
    <n v="0"/>
    <n v="0"/>
    <n v="0"/>
    <n v="0"/>
    <n v="0"/>
    <n v="0"/>
    <n v="0"/>
    <n v="0"/>
    <n v="0"/>
    <n v="0"/>
    <n v="0"/>
    <n v="0"/>
    <s v="YES"/>
    <s v="YES_BUDGET MODULE ACCT IMPORT tab for SHERPA import is balanced"/>
    <b v="1"/>
    <n v="0"/>
    <s v="YES"/>
    <s v="YES"/>
    <x v="143"/>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n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1-FACILITIES MANAGEMENT (AE-EE-FM)"/>
    <s v="NA-0"/>
    <s v="NA-0"/>
    <s v="NA-0"/>
    <s v="NA-0"/>
    <s v="NA-0"/>
    <s v="NA-0"/>
    <s v="00"/>
    <s v=""/>
    <s v=""/>
    <s v="Yes"/>
    <s v=""/>
    <s v="YES"/>
    <s v="00/00/20XX"/>
    <s v="1-Facilities Management (AE-EE-FM)"/>
    <m/>
    <m/>
    <m/>
    <m/>
    <x v="0"/>
    <s v="NO"/>
    <s v="NO"/>
    <s v="NO"/>
  </r>
  <r>
    <s v="PF_WZ020301_ZOO OCEAN CONNECTIONS POOL AREA IMPROVEMENTS.XLSM"/>
    <s v="9551"/>
    <s v="9551_ZOO"/>
    <x v="19"/>
    <n v="1575"/>
    <x v="144"/>
    <s v="1 - Basic Planning &amp; Design"/>
    <s v="1"/>
    <s v="2 - Construction &amp; Implementation"/>
    <s v="2"/>
    <n v="274370"/>
    <n v="274370"/>
    <n v="1"/>
    <n v="0"/>
    <n v="0"/>
    <n v="1"/>
    <n v="274370"/>
    <s v="BOND"/>
    <n v="0"/>
    <n v="2675000"/>
    <n v="2675000"/>
    <n v="0"/>
    <n v="0"/>
    <n v="0"/>
    <n v="2675000"/>
    <n v="0"/>
    <s v="YES"/>
    <s v="YES_BUDGET MODULE ACCT IMPORT tab for SHERPA import is balanced"/>
    <b v="1"/>
    <n v="0"/>
    <s v="YES"/>
    <s v="YES"/>
    <x v="144"/>
    <n v="46114"/>
    <s v="VERA WESTPHAL (BUDGET) AMOS MORRIS (PROJECT)"/>
    <s v="414-256-5404"/>
    <s v="vera.westphal@milwaukeecountywi.gov"/>
    <x v="138"/>
    <s v="NO"/>
    <s v="NO__Please provide an explanation of why alternative options were not researched:  No alternatives evaluated other than leaving site as existing. See SD020301Octagon park Shelter supporting documentation for a visual drawing of the request."/>
    <s v="02__YES__Annual financial impact includes: The net annual operating impact will be a reduction of $26,500 in utility and chlorine costs.  It will also provide school field trip lunch area making the Zoo more attractiv for school field trips.  In 2025, $715,571 was generated from field trips."/>
    <s v="Facility_Replacement"/>
    <s v="YES__AE Charter; Original Document in AE SharePoint folder: https://milwaukeecountywi.sharepoint.com/:w:/r/sites/CapitalPlanning-Zoo/_layouts/15/Doc.aspx?sourcedoc=%7B50419813-C917-43A8-B12F-842A0A6D1778%7D&amp;file=WZ020301%20Zoo%20Ocean%20Connections%20Pool%20Area.docx&amp;action=default&amp;mobileredirect=true"/>
    <s v="NO__"/>
    <s v="00__Technology Security Risk(s) Addressed: "/>
    <s v="10__Safety-Risk Issue(s) Addressed:  Water retention in the pool area could be a risk to the Zoo.  In addition, the public could be at risk for an open space (20’ deep pool).  The pool also poses a risk of being a breeding ground for mosquitos or harmful insects (diseases spreading to the animal collection, guests, and staff).  If the Zoo has operating budget funds available, we could do asbestos/lead testing prior to capital funding to save time / determine costs."/>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26__Total Pop Srvd: 1213095__Minority Pop Srvd: 582286__Addresses Racial Equity by: The minority population/customers served by the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_x000a__x000a_This project directly advances the County’s strategic priorities of Create Intentional Inclusion, Bridge the Gap, and Invest in Equity by improving access, safety, and quality of experience for one of the County’s most diverse and high-impact public assets._x000a__x000a_Create Intentional Inclusion:  The proposed picnic shelter creates a welcoming, safe, and functional space for all guests, with a particular emphasis on school groups that reflect the full diversity of Milwaukee County. By replacing an unusable and unsafe structure with an accessible, weather-protected environment, the Zoo ensures that students, regardless of background or resources, have equitable access to a positive, dignified experience. _x000a__x000a_Bridge the Gap:  This investment addresses real and current service gaps impacting student visitors, particularly during inclement weather and high-volume periods. The lack of adequate, dedicated lunch space disproportionately affects school groups, limiting their ability to fully engage in educational programming. By creating a purpose-built facility, the Zoo enhances service delivery, improves the overall guest experience, and supports educational access. The project also reflects a coordinated, cross-functional approach to planning for the Zoo’s new entrance operations, ensuring that space constraints do not create unintended barriers for school-based programming._x000a__x000a_Invest in Equity:  The project represents an upstream investment in infrastructure that removes longstanding barriers to access and participation. By prioritizing safe, inclusive, and year-round amenities, the Zoo is addressing root causes of inequitable experiences, such as lack of adequate facilities for large, diverse student populations. At the same time, the project supports long-term fiscal sustainability by reinvesting in underutilized space to better serve a growing audience segment that drives attendance and community engagement. This intentional reinvestment strengthens both the Zoo’s operational resilience and Milwaukee County’s commitment to equitable public spaces._x000a__x000a_ "/>
    <s v="NO"/>
    <s v="00__NO"/>
    <s v="03__YES__2026-2030 Adopted 5-YR Capital Plan page 228"/>
    <s v="05__YES__Category 1 = Immediately Addresses Failing Assets__Deferred Maint issues addressed by project: This project demolishes the old Oceans Connections pool.  With the removal, deferred maintenance funds will no longer be needed as the pool will be leveled and the area will be used for school field trips."/>
    <n v="0"/>
    <n v="53226"/>
    <s v=""/>
    <s v=""/>
    <s v=""/>
    <x v="8"/>
    <n v="0"/>
    <n v="0"/>
    <n v="0"/>
    <s v="Milwaukee"/>
    <n v="0"/>
    <n v="0"/>
    <n v="0"/>
    <s v="10001 W Bluemound Rd"/>
    <n v="0"/>
    <n v="0"/>
    <n v="0"/>
    <s v="01"/>
    <s v="Climate Resiliency: Without demolition, the Zoo will need to devote staff time and fiscal resources to ensure the pool does not become a threat to staff, guests and animals. The Zoo may have to run pumps and/or water filtration to prevent standing water in the case of projected more frequent extreme weather events and/or wetter conditions, needlessly expending energy and burdening the sewer systems."/>
    <n v="1"/>
    <s v="01_Climate Resiliency: Without demolition, the Zoo will need to devote staff time and fiscal resources to ensure the pool does not become a threat to staff, guests and animals. The Zoo may have to run pumps and/or water filtration to prevent standing water in the case of projected more frequent extreme weather events and/or wetter conditions, needlessly expending energy and burdening the sewer systems."/>
    <m/>
    <m/>
    <x v="133"/>
    <s v="The scope of work includes construction of the design."/>
    <s v="TROY WOHLT"/>
    <s v="1-FACILITIES MANAGEMENT (AE-EE-FM)"/>
    <s v="NA-0"/>
    <s v="2027-1"/>
    <s v="2027-2"/>
    <s v="2028-2"/>
    <s v="2028-3"/>
    <s v="2028-4"/>
    <s v="30"/>
    <s v=""/>
    <s v="HIGH"/>
    <s v="Yes"/>
    <s v="Conceptual"/>
    <s v="YES"/>
    <s v="5/14/26"/>
    <s v="1-Facilities Management (AE-EE-FM)"/>
    <m/>
    <m/>
    <m/>
    <m/>
    <x v="1"/>
    <s v="YES"/>
    <s v="NO"/>
    <s v="NO"/>
  </r>
  <r>
    <s v="PF_WZ020101_WATERMAIN PIPE REPLACEMENT - ZOO GROUNDS.XLSM"/>
    <s v="9551"/>
    <s v="9551_ZOO"/>
    <x v="19"/>
    <n v="1575"/>
    <x v="145"/>
    <s v="1 - Basic Planning &amp; Design; 2 - Construction &amp; Implementation"/>
    <s v="1, 2"/>
    <s v="2 - Construction &amp; Implementation"/>
    <s v="2"/>
    <n v="3604820"/>
    <n v="3604820"/>
    <n v="1"/>
    <n v="0"/>
    <n v="0"/>
    <n v="1"/>
    <n v="3604820"/>
    <s v="BOND"/>
    <n v="0"/>
    <n v="3000000"/>
    <n v="3000000"/>
    <n v="0"/>
    <n v="0"/>
    <n v="0"/>
    <n v="3000000"/>
    <n v="0"/>
    <s v="YES"/>
    <s v="YES_BUDGET MODULE ACCT IMPORT tab for SHERPA import is balanced"/>
    <b v="1"/>
    <n v="0"/>
    <s v="YES"/>
    <s v="YES"/>
    <x v="145"/>
    <n v="45735"/>
    <s v="VERA WESTPHAL (BUDGET)/ MATTHEW HASEMAN (PROJECT)"/>
    <s v="414-256-5404"/>
    <s v="vera.westphal@milwaukeecountywi.gov"/>
    <x v="139"/>
    <s v="NO"/>
    <s v="NO__Please provide an explanation of why alternative options were not researched:  There are no alternatives."/>
    <s v="02__YES__Annual financial impact includes: Directional boring all the watermain pipes will prevent breaks in the water lines, which will free up repair funds to be used on other deferred maintenance projects, approx. $80-$120k annually.  See link below for more information on the state of the nation’s drinking water infrastructure. _x000a_Water Infrastructure | ASCE's 2021 Infrastructure Report Card -- https://infrastructurereportcard.org/cat-item/drinking-water-infrastructure/"/>
    <s v="Facility_Rehab or Major Maint"/>
    <s v="YES__AE Project Charter; original document in AE Sharepoint folder:  https://milwaukeecountywi.sharepoint.com/:w:/r/sites/CapitalPlanning-Zoo/_layouts/15/Doc.aspx?sourcedoc=%7BDFE0E641-6E90-454A-992B-8FC18AB3C3D5%7D&amp;file=Project%20Charter%20WZ020101%20Watermain%20Pipe%20Replacement-Zoo%20Grounds.docx&amp;action=default&amp;mobileredirect=true"/>
    <s v="YES__This can be started in winter months but the asphalt work once the pipes have been replaced needs to occur after the asphalt plants have opened for the season."/>
    <s v="00__Technology Security Risk(s) Addressed: "/>
    <s v="00__Safety-Risk Issue(s) Addressed:  "/>
    <s v="05__Safety-Risk Issue(s) Addressed:  Loss of water during watermain breaks and repairs is especially detrimental to our animal collection.  When there is a water main break that affects our Aquarium and Reptile Center, it can lead to devastating consequences and loss of our animal collection when we can't replace the aquarium water.  If we experience water loss in revenue-generating facilities, like our food outlets, it will limit our concessionaire partner's ability to open those locations and generate income. This could result in a loss of revenue for the Zoo. We receive a 25% commission on food sales up to $2M, and a 28% commission rate on sales above that amount.   Restroom closures due to water loss will negatively impact customer experience.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 to facility water standards which affect the life safety of our animals; PDF pgs 213, 246, 292, 308."/>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 to required facility water standards; PDF pgs 213, 246, 292, 308. _x000a__x000a_We also lease concession space to SSA.  We have a binding agreement in which the County is responsible for repairing any major breakdown or system malfunction not caused by the negligence of the Lessee.  Please see pg 21, Section 12, Maintenance of the lease uploaded as SD_WZ020101-WZ020901_LegalAgreement_SSALease.   "/>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 to required facility water standards; PDF pgs 213, 246, 292, 308. _x000a__x000a_We also lease concession space to SSA.  We have a binding agreement in which the County is responsible for repairing any major breakdown or system malfunction not caused by the negligence of the Lessee.  Please see pg 21, Section 12, Maintenance of the lease uploaded as SD_WZ020101-WZ020901_LegalAgreement_SSALease.   "/>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Extensive repair costs we are incurring on an annual basis are a direct impact on the County's goal of Investing in Equity (3b - Enhance the County's fiscal health and sustainability).  In addition, when we need to close exhibits and areas of the Zoo due to repairs and flooding, we are not upholding the County's goals of Creating Intentional Inclusion (1b - Create and nurture an inclusive culture across the County) and Bridging the Gap (2b - Break down silos across County government to maximize access to and quality of services offered) by not offering all of areas of the Zoo to the public. "/>
    <s v="NO"/>
    <s v="00__NO"/>
    <s v="03__YES__2026-2030 Adopted 5_YR Capital Plan page 228"/>
    <s v="05__YES__Category 1 = Immediately Addresses Failing Assets__Deferred Maint issues addressed by project: We are experiencing four to five watermain breaks per year, a couple of which were 10-20+ feet below the pavement surface and incurred additional costs to repair pavement. Beyond the repair costs, breaks sometimes go years before detection, costing the Zoo thousands of dollars for unused water and undermining Zoo paths, buildings and habitats, requiring further repairs.  "/>
    <n v="0"/>
    <n v="53226"/>
    <s v=""/>
    <s v=""/>
    <s v=""/>
    <x v="8"/>
    <n v="0"/>
    <n v="0"/>
    <n v="0"/>
    <s v="Milwaukee"/>
    <n v="0"/>
    <n v="0"/>
    <n v="0"/>
    <s v="10001 W Bluemound Rd"/>
    <n v="0"/>
    <n v="0"/>
    <n v="0"/>
    <s v="01"/>
    <s v="Climate Resiliency: If the Zoo had a watermain break that coincided with accelerated precipitation, animals whose indoor or outdoor habitats are below surface level will be threatened. For animals whose pools need to be kept within certain water quality parameters, water main breaks can alter the water levels and chemistry of habitat pools, threatening the animals' health. "/>
    <n v="1"/>
    <s v="01_Climate Resiliency: If the Zoo had a watermain break that coincided with accelerated precipitation, animals whose indoor or outdoor habitats are below surface level will be threatened. For animals whose pools need to be kept within certain water quality parameters, water main breaks can alter the water levels and chemistry of habitat pools, threatening the animals' health. "/>
    <m/>
    <m/>
    <x v="134"/>
    <s v="The scope of work includes phase 2 final distribution watermain replacement."/>
    <s v="CLIFTON JANSSEN, P.E., BRILL"/>
    <s v="1-FACILITIES MANAGEMENT (AE-EE-FM)"/>
    <s v="NA-0"/>
    <s v="2027-2"/>
    <s v="2027-3"/>
    <s v="2028-3"/>
    <s v="2028-4"/>
    <s v="2029-1"/>
    <s v="40"/>
    <s v=""/>
    <s v="HIGH"/>
    <s v="Yes"/>
    <s v="Conceptual"/>
    <s v="NO"/>
    <s v="5/22/26"/>
    <s v="1-Facilities Management (AE-EE-FM)"/>
    <m/>
    <m/>
    <m/>
    <m/>
    <x v="1"/>
    <s v="YES"/>
    <s v="YES"/>
    <s v="YES"/>
  </r>
  <r>
    <s v="PF_WZ019001_NEW CAROUSEL.XLSM"/>
    <s v="9551"/>
    <s v="9551_ZOO"/>
    <x v="19"/>
    <n v="1575"/>
    <x v="146"/>
    <s v="1 - Basic Planning &amp; Design"/>
    <s v="1"/>
    <s v="2 - Construction &amp; Implementation"/>
    <s v="2"/>
    <n v="1975640"/>
    <n v="1975640"/>
    <n v="1"/>
    <n v="0"/>
    <n v="0"/>
    <n v="1"/>
    <n v="1975640"/>
    <s v="BOND"/>
    <n v="0"/>
    <n v="2100000"/>
    <n v="2100000"/>
    <n v="0"/>
    <n v="0"/>
    <n v="0"/>
    <n v="2100000"/>
    <n v="0"/>
    <s v="YES"/>
    <s v="YES_BUDGET MODULE ACCT IMPORT tab for SHERPA import is balanced"/>
    <b v="1"/>
    <n v="0"/>
    <s v="NO, Reduce YR 1 Scope to fit into Sherpa Admin Upload"/>
    <s v="YES"/>
    <x v="146"/>
    <n v="45734"/>
    <s v="VERA WESTPHAL (BUDGET)/ANDREW STOCKEL (CONSTRUCTION)"/>
    <s v="256-5404"/>
    <s v="vera.westphal@milwaukeecountywi.gov"/>
    <x v="140"/>
    <s v="YES"/>
    <s v="YES__Please provide a brief listing of options/alternatives researched and why the option your are requesting for this Cost Est is the best alternative:  The Zoo’s existing Carousel has exceeded its useful lifespan and no longer meets guest experience needs of the facility. Although it has been meticulously maintained, the age of the equipment has made replacement parts increasingly difficult to obtain. Many components now require long lead times, which will extended to become periods of downtime, rising maintenance expenses, and reduced reliability. Continuing to repair the current carousel is no longer a sustainable long-term plan. The carousel’s current location near the Zoo Terrace aligns well with guest traffic patterns and supports overall visitor engagement. However, retaining the aging structure in place—whether through continued repair or partial refurbishment—would not resolve the fundamental challenges of obsolete parts, operational disruptions, weather, and safety considerations. None of the available repair alternatives will enhance the visitor experience in a meaningful way. Given the combination of aging infrastructure, forecasting an increase in maintenance expense, longer lead times, and the operational limitations of the existing ride, no viable alternatives exist that can maintain safe operations while meeting modern expectations for guest experience. Full replacement is the only solution that satisfies safety, operational efficiency, and guest service goals while enabling the Zoo to continue offering a high quality attraction to the community.                                                                "/>
    <s v="02__YES__Annual financial impact includes: See attached SD_WZ019001_Operational Cost Impact (ARPA Carousel application Fiscal Health section): Pages 2 &amp; 5 for detailed information regarding annual operating costs and revenues."/>
    <s v="Facility_New Construction, Alteration, or Expansion"/>
    <s v="YES__https://milwaukeecountywi.sharepoint.com/:w:/r/sites/CapitalPlanning-Zoo/Shared%20Documents/Zoo/WZ019001_NewCarousel-Rental-Facility/Project%20Charter%20New%20Carousel%20Rental%20Facility.docx?d=wad3ff3555c2144a6adffb87da93e529f&amp;csf=1&amp;web=1&amp;e=hAUiKF"/>
    <s v="YES__Winter construction would be ideal due to seasonal Zoo volume."/>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Enclosing the Zoo’s carousel will directly advance all three of Milwaukee County’s Racial Equity Goals: Creating Intentional Inclusion, Bridging the Gap, and Investing in Equity. It will create and nurture an inclusive culture across Milwaukee County Government. By allowing the carousel to operate in all weather conditions, this project expands access and ensures a more inclusive, year round experience for all visitors._x000a_This project will help break down silos across Milwaukee County Government to maximize access to and quality of services offered._x000a_A year round attraction increases opportunities for community engagement and cross departmental programming while strengthening service delivery throughout the year. Finally, this project will enhance Milwaukee County’s fiscal health and sustainability._x000a_The proposed improvements elevate the customer experience, expand access for the community, and support the Zoo’s ability to generate sustained revenue, contributing to long term financial stability."/>
    <s v="NO"/>
    <s v="00__NO"/>
    <s v="03__YES__Please see pg 32 of the Strategic/ Master Plan; File uploaded as SD_WZ017401-WZ019001_Strategic-Master Plan."/>
    <s v="03__YES__Category 2 = Addresses Assets anticipated to fail within the next 12 - 24 months__Deferred Maint issues addressed by project: The current carousel, built in 1994, has reached the end of its useful life. Wear and tear over the years has made it increasingly difficult and costly to maintain. Not only does it no longer meet modern safety and efficiency standards, but it also presents a growing risk of failure. Continued use of an aging piece of equipment is a liability for both the zoo and its visitors.  On an annual basis, the zoo is spending $20,000 on constant repairs. This includes replacing failing mechanics, lighting, and animal replacements. These costs are not only draining resources but also reflect the fact that the carousel is in a state of continuous decline. This investment in repairs is becoming less efficient, as the carousel’s core structure and components are reaching their limit. Every year, the zoo is essentially patching up a system that is no longer sustainable. "/>
    <n v="0"/>
    <n v="53226"/>
    <s v=""/>
    <s v=""/>
    <s v=""/>
    <x v="8"/>
    <n v="0"/>
    <n v="0"/>
    <n v="0"/>
    <s v="Milwaukee"/>
    <n v="0"/>
    <n v="0"/>
    <n v="0"/>
    <s v="10001 W Bluemound Rd"/>
    <n v="0"/>
    <n v="0"/>
    <n v="0"/>
    <s v="00"/>
    <s v="No Climate Reduction Impact reported by Requesting Department"/>
    <n v="0"/>
    <s v="00_No Climate Reduction Impact reported by Requesting Department"/>
    <m/>
    <m/>
    <x v="135"/>
    <s v="Demoltion of the existing carousel. Construction of the carousel enclosure and related site work, including utilties and landscaping.  Installation of carousel unit procured in Year 1."/>
    <s v="TROY WOHLT"/>
    <s v="1-FACILITIES MANAGEMENT (AE-EE-FM)"/>
    <s v="NA-0"/>
    <s v="2027-2"/>
    <s v="2027-4"/>
    <s v="2028-2"/>
    <s v="2029-1"/>
    <s v="2029-2"/>
    <s v="30"/>
    <s v=""/>
    <s v="HIGH"/>
    <s v="Yes"/>
    <s v="Conceptual"/>
    <s v="YES"/>
    <s v="5/13/26"/>
    <s v="1-Facilities Management (AE-EE-FM)"/>
    <m/>
    <m/>
    <m/>
    <m/>
    <x v="1"/>
    <s v="YES"/>
    <s v="NO"/>
    <s v="NO"/>
  </r>
  <r>
    <s v="PF_WZ020401_PRIMATE BUILDING - NEW AIR CONDITIONING SYSTEM.XLSM"/>
    <s v="9551"/>
    <s v="9551_ZOO"/>
    <x v="19"/>
    <n v="1575"/>
    <x v="147"/>
    <s v="1 - Basic Planning &amp; Design"/>
    <s v="1"/>
    <s v="2 - Construction &amp; Implementation"/>
    <s v="2"/>
    <n v="100930"/>
    <n v="100930"/>
    <n v="1"/>
    <n v="0"/>
    <n v="0"/>
    <n v="1"/>
    <n v="100930"/>
    <s v="BOND"/>
    <n v="0"/>
    <n v="890950"/>
    <n v="0"/>
    <n v="890950"/>
    <n v="0"/>
    <n v="0"/>
    <n v="890950"/>
    <n v="0"/>
    <s v="YES"/>
    <s v="YES_BUDGET MODULE ACCT IMPORT tab for SHERPA import is balanced"/>
    <b v="1"/>
    <n v="0"/>
    <s v="YES"/>
    <s v="YES"/>
    <x v="147"/>
    <n v="45390"/>
    <s v="VERA WESTPHAL (BUDGET) MATTHEW HASEMAN (PROJECT)"/>
    <s v="414-256-5404"/>
    <s v="vera.westphal@milwaukeecountywi.gov"/>
    <x v="141"/>
    <s v="YES"/>
    <s v="NO__Please provide an explanation of why alternative options were not researched:  There aren't any other alternatives to air conditioning.  Currently we leave doors ajar overnight to allow for air circulation. "/>
    <s v="02__YES__Annual financial impact includes: Without a design load calculation, it would be very difficult to estimate the energy impacts of this HVAC project request; however, the request could increase the building energy use by 30-50%."/>
    <s v="Facility_New Construction, Alteration, or Expansion"/>
    <s v="YES__AE Charter; Original Document in AE SharePoint folder: https://milwaukeecountywi.sharepoint.com/:w:/r/sites/CapitalPlanning-Zoo/Shared%20Documents/Zoo/WZ019501_Primates%20of%20the%20World%20HVAC/Charter%20Lite%20WZ019501_Primates%20of%20the%20World%20HVAC.docx?d=w7fe1a0c9ef0c4ab783bcf9b51a40d6ba&amp;csf=1&amp;web=1&amp;e=4HQRbh"/>
    <s v="NO__Although the project can be completed any time, it would be ideal if it could be completed by spring or summer."/>
    <s v="00__Technology Security Risk(s) Addressed: "/>
    <s v="00__Safety-Risk Issue(s) Addressed:  "/>
    <s v="05__Safety-Risk Issue(s) Addressed:  In order to circulate air in the warmer months, keeper access doors to indoor holding areas are propped open overnight to allow air flow.  This allows staff working in the buildings overnight to have access to animal areas.  This increases safety risk to animals and non-animal staff."/>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SD_WZ020401_SFMandate_AZA is attached.  If we do not adhere to AZA Accreditation Standards, we could lose AZA Accreditation status.  Please see pgs 36-37, Section 10.2. Equipment.  _x000a_SD_WZ020401_SFMandate_USDA Mandate is attached.  If we do not adhere to USDA compliance standards, we could be issued a non-compliance violation.  Please see pg 202 where it discusses temperature requirements for primates.  "/>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This project Invests in Equity (3b- Enhance the County's fiscal health and sustainability) by saving on repair costs and gaining efficiencies.  "/>
    <s v="NO"/>
    <s v="00__NO"/>
    <s v="03__YES__2026-2030 Adopted 5-YR Capital Plan page 229"/>
    <s v="00__NO____Deferred Maint issues addressed by project: "/>
    <n v="0"/>
    <n v="53226"/>
    <s v=""/>
    <s v=""/>
    <s v=""/>
    <x v="8"/>
    <n v="0"/>
    <n v="0"/>
    <n v="0"/>
    <s v="Milwaukee"/>
    <n v="0"/>
    <n v="0"/>
    <n v="0"/>
    <s v="10001 W Bluemound Rd"/>
    <n v="0"/>
    <n v="0"/>
    <n v="0"/>
    <s v="01"/>
    <s v="The need for air conditioning in this space will worsen as we see more frequent extreme heat events as predicted by current models. Current mitigation efforts (propping of access doors and running exhaust fans overnight) will happen more frequently, exacerbating an already bad situation. Adding an A/C unit to this space will support Zoo functions and better animal care while reducing the effects of extreme heat and air quality events on animals, staff and Zoo guests.  Adding A/C would be an additional layer of protection for these species, some of which are endangered or critically endangered globally and many of which are susceptible to the same respiratory issues humans are."/>
    <n v="1"/>
    <s v="01_The need for air conditioning in this space will worsen as we see more frequent extreme heat events as predicted by current models. Current mitigation efforts (propping of access doors and running exhaust fans overnight) will happen more frequently, exacerbating an already bad situation. Adding an A/C unit to this space will support Zoo functions and better animal care while reducing the effects of extreme heat and air quality events on animals, staff and Zoo guests.  Adding A/C would be an additional layer of protection for these species, some of which are endangered or critically endangered globally and many of which are susceptible to the same respiratory issues humans are."/>
    <m/>
    <m/>
    <x v="136"/>
    <s v="The scope of work includes construction of the design."/>
    <s v="TROY WOHLT, BRILL"/>
    <s v="1-FACILITIES MANAGEMENT (AE-EE-FM)"/>
    <s v="NA-0"/>
    <s v="2027-2"/>
    <s v="2027-4"/>
    <s v="2029-2"/>
    <s v="2029-3"/>
    <s v="2029-4"/>
    <s v="20"/>
    <s v=""/>
    <s v="HIGH"/>
    <s v="Yes"/>
    <s v="Conceptual"/>
    <s v="YES"/>
    <s v="5/10/26"/>
    <s v="1-Facilities Management (AE-EE-FM)"/>
    <m/>
    <m/>
    <m/>
    <m/>
    <x v="1"/>
    <s v="YES"/>
    <s v="NO"/>
    <s v="YES"/>
  </r>
  <r>
    <s v="PF_WZ020801_UNDERGROUND VOLTAGE FEEDER REPLACEMENTS.XLSM"/>
    <s v="9551"/>
    <s v="9551_ZOO"/>
    <x v="19"/>
    <n v="1575"/>
    <x v="148"/>
    <s v="1 - Basic Planning &amp; Design; 2 - Construction &amp; Implementation"/>
    <s v="1, 2"/>
    <s v="None."/>
    <s v="None."/>
    <n v="193080"/>
    <n v="193080"/>
    <n v="1"/>
    <n v="0"/>
    <n v="0"/>
    <n v="1"/>
    <n v="193080"/>
    <s v="BOND"/>
    <n v="0"/>
    <n v="0"/>
    <n v="0"/>
    <n v="0"/>
    <n v="0"/>
    <n v="0"/>
    <n v="0"/>
    <n v="0"/>
    <s v="YES"/>
    <s v="YES_BUDGET MODULE ACCT IMPORT tab for SHERPA import is balanced"/>
    <b v="1"/>
    <n v="0"/>
    <s v="YES"/>
    <s v="YES"/>
    <x v="148"/>
    <n v="45727"/>
    <s v="VERA WESTPHAL (BUDGET)/ MATTHEW HASEMAN (PROJECT)"/>
    <s v="414-256-5404"/>
    <s v="vera.westphal@milwaukeecountywi.gov"/>
    <x v="142"/>
    <s v="NO"/>
    <s v="NO__Please provide an explanation of why alternative options were not researched:  No alternatives are available."/>
    <s v="02__YES__Annual financial impact includes: The Zoo's 2026 revenue budget totals $22.67 million and depending on the severity of a power outage, there will be a negative impact on revenues."/>
    <s v="Facility_Rehab or Major Maint"/>
    <s v="YES__AE Charter; Orginal Document in AE SharePoint folder: https://milwaukeecountywi.sharepoint.com/:w:/r/sites/CapitalPlanning-Zoo/Shared%20Documents/Zoo/WZ020801_Underground%20Voltage%20Feeder%20Replacements/Project%20Charter%20WZ020801_Underground%20Voltage%20Feeder%20Replacements.docx?d=w095160676bc84877a29d99872e9157e8&amp;csf=1&amp;web=1&amp;e=YP2Rgp"/>
    <s v="NO__"/>
    <s v="00__Technology Security Risk(s) Addressed: "/>
    <s v="10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 to facility electrical standards which affect the life safety of our animals; PDF pgs 130, 213, 246, 292, 308."/>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 to required facility electrical standards; PDF pgs 130, 213, 246, 292, 308."/>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_x000a__x000a_This project touches on all three of the County's goals.  If we have a complete loss of power, we would not be able to provide service to the public, essential staff would be required to work sub-par working conditions, non-essential staff would not be able to work (unless they have permission to telework) and we would have an extensive loss in revenue.  Investing in Equity (3b - Enhance the County's fiscal health and sustainability).  In addition, when we need to close exhibits and areas of the Zoo due to repairs or loss of electric we are not upholding the County's goals of Creating Intentional Inclusion (1b - Create and nurture an inclusive culture across the County) and Bridging the Gap (2b - Break down silos across County government to maximize access to and quality of services offered) by not offering all of areas of the Zoo to the public.  "/>
    <s v="NO"/>
    <s v="00__NO"/>
    <s v="00__NO"/>
    <s v="05__YES__Category 1 = Immediately Addresses Failing Assets__Deferred Maint issues addressed by project: The underground voltage feeders are failing and not passing testing.  This could result in a complete power outage.  "/>
    <n v="0"/>
    <n v="53226"/>
    <s v=""/>
    <s v=""/>
    <s v=""/>
    <x v="8"/>
    <n v="0"/>
    <n v="0"/>
    <n v="0"/>
    <s v="Milwaukee"/>
    <n v="0"/>
    <n v="0"/>
    <n v="0"/>
    <s v="10001 W Bluemound Rd"/>
    <n v="0"/>
    <n v="0"/>
    <n v="0"/>
    <s v="00"/>
    <s v="No Climate Reduction Impact reported by Requesting Department"/>
    <n v="0"/>
    <s v="00_No Climate Reduction Impact reported by Requesting Department"/>
    <m/>
    <m/>
    <x v="137"/>
    <s v="None."/>
    <s v="ANDY TRAN, BRILL"/>
    <s v="1-FACILITIES MANAGEMENT (AE-EE-FM)"/>
    <s v="0-0"/>
    <s v="2027-1"/>
    <s v="2027-3"/>
    <s v="2028-1"/>
    <s v="2028-4"/>
    <s v="2029-1"/>
    <s v="50"/>
    <s v=""/>
    <s v="LOW"/>
    <s v="Yes"/>
    <n v="0.3"/>
    <s v="NO"/>
    <s v="5/15/26"/>
    <s v="1-Facilities Management (AE-EE-FM)"/>
    <m/>
    <m/>
    <m/>
    <m/>
    <x v="1"/>
    <s v="YES"/>
    <s v="NO"/>
    <s v="YES"/>
  </r>
  <r>
    <s v="PF_WZ020901_ZOOFARI BUILDING - ROOF AND HVAC REPLACEMENT.XLSM"/>
    <s v="9551"/>
    <s v="9551_ZOO"/>
    <x v="19"/>
    <n v="1575"/>
    <x v="149"/>
    <s v="2 - Construction &amp; Implementation"/>
    <s v="2"/>
    <s v="None."/>
    <s v="None."/>
    <n v="2985640"/>
    <n v="2985640"/>
    <n v="1"/>
    <n v="0"/>
    <n v="0"/>
    <n v="1"/>
    <n v="2985640"/>
    <s v="BOND"/>
    <n v="0"/>
    <n v="0"/>
    <n v="0"/>
    <n v="0"/>
    <n v="0"/>
    <n v="0"/>
    <n v="0"/>
    <n v="0"/>
    <s v="YES"/>
    <s v="YES_BUDGET MODULE ACCT IMPORT tab for SHERPA import is balanced"/>
    <b v="1"/>
    <n v="0"/>
    <s v="NO, Reduce YR 1 Scope to fit into Sherpa Admin Upload"/>
    <s v="YES"/>
    <x v="149"/>
    <n v="45735"/>
    <s v="VERA WESTPHAL (BUDGET) MATTHEW HASEMAN (PROJECT)"/>
    <s v="414-256-5404"/>
    <s v="vera.westphal@milwaukeecountywi.gov"/>
    <x v="143"/>
    <s v="NO"/>
    <s v="NO__Please provide an explanation of why alternative options were not researched:  AC UNITS:  There are no alternatives; repairs and downtime of units would continue._x000a__x000a_ROOF:  No alternatives available, we would continue to repair the leaks and have potential downtime with the facility.  "/>
    <s v="02__YES__Annual financial impact includes: AC UNITS:  The requested capital project for replacement of the AC unit is projected to save approx. 66% in electrical costs and $7,000 in maintenance fees.  In addition, this is a revenue generating facility that could have an impact on $80,000-$100,000 annual revenue.  _x000a__x000a_ROOF:  The requested capital project for replacement of the roof is project to save approx. $4,000 in annual roof and wall repairs (based on last 5 yrs avg actuals of temporary repairs to fix leaking areas).  In addition, this is a revenue generating facility that could have an impact on $80,000-$100,000 annual revenue.  "/>
    <s v="Facility_Rehab or Major Maint"/>
    <s v="YES__AE Charter (AC UNITS ONLY); Original document in AE Sharepoint folder: https://milwaukeecountywi.sharepoint.com/:b:/r/sites/external/capitalrequests/Zoo/SD_WZ020901_Zoofari_%20AC%20Unit%20Replacement-Project%20Charter.pdf?csf=1&amp;web=1&amp;e=SXFl0A"/>
    <s v="YES__Although replacement can occur at anytime, it would be optimal to replace it during the winter or spring months so it is ready for summer.  We also need to work around the Zoofari's Group Sales rental schedule as this is a revenue generating facility._x000a__x000a_Although replacement can occur at anytime, we need to work around the Zoofari's Group Sales rental schedule as this is a revenue generating facility and noise would be a factor."/>
    <s v="00__Technology Security Risk(s) Addressed: "/>
    <s v="00__Safety-Risk Issue(s) Addressed:  "/>
    <s v="05__Safety-Risk Issue(s) Addressed:  Constant leaks into the Zoofari Conference center is impacting the wall integrity and could lead to a potential mold situation.  As roof leaks occur, there is also a risk to the Lessee's property, such as inventory damage and loss. See pg. 21 of SD_WZ020901_LegalAgreement_SSALease supporting documentation, #12a Maintenance/Zoo Faciliti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__SD Uploaded: YES__Detail:  Each client signs a legally binding rental agreement to reserve the Zoofari Conference Center, sample uploaded as SD_WZ020901-WZ021101 _LegalAgreement_Sales-contract (all pages).  If the A/C fails, an event may need to be canceled or heavily discounted during extreme heat.  If the roof experiences a major leak, an event may need to be canceled or heavily discounted.  Events are often scheduled years in advance.  _x000a__x000a_In addition to the Zoo's Group Sales rentals, we also lease warehouse space in the Zoofari Conference Center which includes storage of retail and food inventory.  We have a binding agreement in which the County is responsible for repairing any major breakdown or system malfunction not caused by the negligence of the Lessee.  As roof leaks occur, there is also a risk to the Lessee's property, such as inventory damage and loss.  Please see pg 21, Section 12, Maintenance of the lease uploaded as SD_WZ020101-WZ020901_LegalAgreement_SSALease.  "/>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The Zoofari conference center is a valuable revenue generating facility, which invests in equity by enhancing the County's fiscal health and sustainability.  In addition, it creates and promotes intentional inclusion by increasing the number of County contracts awarded to minority and women-owned businesses through our Group Sales RFP catering contracts.  If we cannot have this space functional year-round for Group Sales, it will impact alignment to both County goals listed."/>
    <s v="NO"/>
    <s v="00__NO"/>
    <s v="03__YES__2026-2030 Adopted 5-YR Capital Plan page 228"/>
    <s v="03__YES__Category 2 = Addresses Assets anticipated to fail within the next 12 - 24 months__Deferred Maint issues addressed by project: AC UNITS:  The three current a/c units are several years past their useful life with temporary repairs expected to 12-24 months before full replacements are needed._x000a__x000a_ROOF: The roofing area has been failing over the past 3 years with water leaks into the ceiling tiles and interior walls."/>
    <n v="0"/>
    <n v="53226"/>
    <s v=""/>
    <s v=""/>
    <s v=""/>
    <x v="8"/>
    <n v="0"/>
    <n v="0"/>
    <n v="0"/>
    <s v="Milwaukee"/>
    <n v="0"/>
    <n v="0"/>
    <n v="0"/>
    <s v="10001 W Bluemound Rd"/>
    <n v="0"/>
    <n v="0"/>
    <n v="0"/>
    <s v="03"/>
    <s v="AC UNITS:  Replacement unit will be newer and more energy-efficient than existing, failing unit. With expected shifts to a warmer climate, burdens on this system will increase in order to keep building usable for its core functions._x000a_ROOF:  The Climate Action 2050 Plan Vulnerability Assessment identified expected changes in precipitation patterns, including increased frequency of extreme weather events such as rainstorms and tornados. Replacing the roof now will prevent further damage to the building from known leaks and allow for identification of weaknesses. Delays may cause roof leaks to worsen and result in further significant damage to the building and potential mold growth, which would add an additional health risk to guests who rent the space and Zoo staff whose work areas are at Zoofari."/>
    <n v="1"/>
    <s v="03_AC UNITS:  Replacement unit will be newer and more energy-efficient than existing, failing unit. With expected shifts to a warmer climate, burdens on this system will increase in order to keep building usable for its core functions._x000a_ROOF:  The Climate Action 2050 Plan Vulnerability Assessment identified expected changes in precipitation patterns, including increased frequency of extreme weather events such as rainstorms and tornados. Replacing the roof now will prevent further damage to the building from known leaks and allow for identification of weaknesses. Delays may cause roof leaks to worsen and result in further significant damage to the building and potential mold growth, which would add an additional health risk to guests who rent the space and Zoo staff whose work areas are at Zoofari."/>
    <m/>
    <m/>
    <x v="138"/>
    <s v="None"/>
    <s v="WOHLT/BRILL/HGA"/>
    <s v="1-FACILITIES MANAGEMENT (AE-EE-FM)"/>
    <s v="NA-0"/>
    <s v="2026-1"/>
    <s v="2026-3"/>
    <s v="2027-1"/>
    <s v="2027-3"/>
    <s v="2027-4"/>
    <s v="20"/>
    <s v=""/>
    <s v="LOW"/>
    <s v="Yes"/>
    <n v="0.9"/>
    <s v="NO"/>
    <s v="5/30/26"/>
    <s v="1-Facilities Management (AE-EE-FM)"/>
    <m/>
    <m/>
    <m/>
    <m/>
    <x v="1"/>
    <s v="YES"/>
    <s v="YES"/>
    <s v="NO"/>
  </r>
  <r>
    <s v="PF_WZ021101_ZOO – PECK WELCOME CENTER – MECHANICALS REPLACEMENT.XLSM"/>
    <s v="9551"/>
    <s v="9551_ZOO"/>
    <x v="19"/>
    <n v="1575"/>
    <x v="150"/>
    <s v="1 - Basic Planning &amp; Design"/>
    <s v="1"/>
    <s v="2 - Construction &amp; Implementation"/>
    <s v="2"/>
    <n v="156100"/>
    <n v="149070"/>
    <n v="1"/>
    <n v="0"/>
    <n v="0"/>
    <n v="1"/>
    <n v="149070"/>
    <s v="BOND"/>
    <n v="0"/>
    <n v="925000"/>
    <n v="0"/>
    <n v="925000"/>
    <n v="0"/>
    <n v="0"/>
    <n v="925000"/>
    <n v="0"/>
    <s v="NO_Correct the FUNDING SOURCE 1 tab"/>
    <s v="NO_BUDGET MODULE ACCT IMPORT tab needs to be REFRESHED for SHERPA import; FUNDING SOURCE 1 tab may need to be corrected before REFRESHING"/>
    <b v="1"/>
    <n v="0"/>
    <s v="NO, Reduce YR 1 Scope to fit into Sherpa Admin Upload"/>
    <s v="YES"/>
    <x v="150"/>
    <n v="45735"/>
    <s v="VERA WESTPHAL (BUDGET)/MATT HASEMAN (PROJECT)"/>
    <s v="256-5404"/>
    <s v="vera.westphal@milwaukeecountywi.gov"/>
    <x v="144"/>
    <s v="NO"/>
    <s v="YES__Please provide a brief listing of options/alternatives researched and why the option your are requesting for this Cost Est is the best alternative:  Multiple heat pumps would be an alternative option to the current air conditioning unit replacements; however they would be more costly to install.  "/>
    <s v="02__YES__Annual financial impact includes: With new air conditioning units, we anticipate saving energy costs.  We wouldn't know the operational cost differences until design phase.  The rental of the Peck Welcome Center generates over $200,000 in Group Sales revenues and this amount could be in jeopardy if we do not have a working AC system."/>
    <s v="Facility_Rehab or Major Maint"/>
    <s v="NO"/>
    <s v="YES__Work should begin in fall to be completed by spring."/>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__SD Uploaded: YES__Detail:  Each client signs a legally binding rental agreement to reserve the Peck Welcome Center, sample uploaded as SD_WZ020901-WZ021101 _LegalAgreement_Sales-contract (all pages).  If the A/C fails, an event may need to be canceled or heavily discounted during extreme heat.  Events are often scheduled years in advance.  In addition, we are obligated to provide proper working conditions for the Zoological Society, who leases space in the Peck Welcome Center.  SD_WZ021101 _LegalAgreement_MOU_ZSM (pg 3 and 17-18)."/>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Upgrading the Zoo’s mechanical systems is also a direct investment in Milwaukee County’s racial equity goals. Reliable HVAC, electrical, and plumbing infrastructure help ensure that all employees—particularly those in frontline and facility-based roles, who are more likely to come from diverse and historically underrepresented communities—work in safe, healthy, and consistent conditions. Eliminating temperature extremes, poor air quality, and service disruptions reduces disparities in workplace experience that can disproportionately affect these staff._x000a__x000a_For visitors, dependable climate control and fully functioning facilities create an inclusive and welcoming environment for all members of the community, including families from neighborhoods that have historically faced barriers to access public amenities. A well-maintained, comfortable Zoo experience encourages broader community participation and reinforces the County’s commitment to equitable access to public spaces._x000a__x000a_In addition, modern, efficient systems reduce operating costs over time, allowing more resources to be directed toward community programming, workforce development, and outreach initiatives that advance equity. By proactively investing in infrastructure, Milwaukee County demonstrates a commitment to both the well-being of its diverse workforce and the equitable delivery of high-quality public services."/>
    <s v="NO"/>
    <s v="00__NO"/>
    <s v="00__NO"/>
    <s v="03__YES__Category 2 = Addresses Assets anticipated to fail within the next 12 - 24 months__Deferred Maint issues addressed by project: All units are at end of life.  We are currently under contract for maintenance through December 2026, however the current maintenance contract would double in an effort to maintain or replace the units at that time.  "/>
    <n v="0"/>
    <n v="53226"/>
    <s v=""/>
    <s v=""/>
    <s v=""/>
    <x v="8"/>
    <n v="0"/>
    <n v="0"/>
    <n v="0"/>
    <s v="Milwaukee"/>
    <n v="0"/>
    <n v="0"/>
    <n v="0"/>
    <s v="10001 W Bluemound Rd"/>
    <n v="0"/>
    <n v="0"/>
    <n v="0"/>
    <s v="03"/>
    <s v="The requested capital project is estimated to reduce county emissions to align with the 2050 County goals of zero carbon emissions."/>
    <n v="1"/>
    <s v="03_The requested capital project is estimated to reduce county emissions to align with the 2050 County goals of zero carbon emissions."/>
    <m/>
    <m/>
    <x v="139"/>
    <s v="Construction of the design."/>
    <s v="MICHAEL SHEEHAN, BRILL"/>
    <s v="1-FACILITIES MANAGEMENT (AE-EE-FM)"/>
    <s v="NA-0"/>
    <s v="2027-1"/>
    <s v="2027-2"/>
    <s v="2029-1"/>
    <s v="2029-3"/>
    <s v="2029-4"/>
    <s v="20"/>
    <s v=""/>
    <s v="MEDIUM"/>
    <s v="Yes"/>
    <s v="Conceptual"/>
    <s v="YES"/>
    <s v="5/30/26"/>
    <s v="1-Facilities Management (AE-EE-FM)"/>
    <m/>
    <m/>
    <m/>
    <m/>
    <x v="0"/>
    <s v="YES"/>
    <s v="YES"/>
    <s v="NO"/>
  </r>
  <r>
    <s v="PF_WZ021201_ZOO - BIG CAT BUILDING - HEATING SYSTEM REPLACEMENT.XLSM"/>
    <s v="9551"/>
    <s v="9551_ZOO"/>
    <x v="19"/>
    <n v="1575"/>
    <x v="151"/>
    <s v="1 - Basic Planning &amp; Design"/>
    <s v="1"/>
    <s v="2 - Construction &amp; Implementation"/>
    <s v="2"/>
    <n v="118190"/>
    <n v="98480"/>
    <n v="1"/>
    <n v="0"/>
    <n v="0"/>
    <n v="1"/>
    <n v="98480"/>
    <s v="BOND"/>
    <n v="0"/>
    <n v="575000"/>
    <n v="0"/>
    <n v="575000"/>
    <n v="0"/>
    <n v="0"/>
    <n v="575000"/>
    <n v="0"/>
    <s v="NO_Correct the FUNDING SOURCE 1 tab"/>
    <s v="NO_BUDGET MODULE ACCT IMPORT tab needs to be REFRESHED for SHERPA import; FUNDING SOURCE 1 tab may need to be corrected before REFRESHING"/>
    <b v="1"/>
    <n v="0"/>
    <s v="NO, Reduce YR 1 Scope to fit into Sherpa Admin Upload"/>
    <s v="YES"/>
    <x v="151"/>
    <n v="45735"/>
    <s v="VERA WESTPHAL (BUDGET)/MATT HASEMAN (PROJECT)"/>
    <s v="256-5404"/>
    <s v="vera.westphal@milwaukeecountywi.gov"/>
    <x v="145"/>
    <s v="NO"/>
    <s v="NO__Please provide an explanation of why alternative options were not researched:  No alternatives are available."/>
    <s v="02__YES__Annual financial impact includes: With new boiler units, we anticipate saving energy costs.  We wouldn't know the operational cost differences until design phase."/>
    <s v="Facility_Rehab or Major Maint"/>
    <s v="NO"/>
    <s v="YES__Work should begin in spring to be completed by fall."/>
    <s v="00__Technology Security Risk(s) Addressed: "/>
    <s v="00__Safety-Risk Issue(s) Addressed:  "/>
    <s v="05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293 Section 3.126 Facilities Indoor - Other speci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of our animals; PDF pg 293 Section 3.126 Facilities Indoor - Other species."/>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Replacing the Big Cats boiler units will invest in Equity (3b) by enhancing the fiscal health and sustainability of this area.  "/>
    <s v="NO"/>
    <s v="00__NO"/>
    <s v="03__YES__2026-2030 Adopted 5-YR Plan page 228"/>
    <s v="03__YES__Category 2 = Addresses Assets anticipated to fail within the next 12 - 24 months__Deferred Maint issues addressed by project: All four boiler units in the Big Cats building are at the end-of-life stages.  Two were installed in 1997 and two were installed in 2004, with a typical lifespan of 20 years. This building also has five rooftop heat recovery units that have chilled water and hot water coils, with a typical life span of 20 years. We are currently under contract for maintenance through December 2027, however, the current maintenance contract would double to maintain or replace the units at that time."/>
    <n v="0"/>
    <m/>
    <m/>
    <m/>
    <m/>
    <x v="8"/>
    <n v="0"/>
    <n v="0"/>
    <n v="0"/>
    <s v="Milwaukee"/>
    <n v="0"/>
    <n v="0"/>
    <n v="0"/>
    <s v="10001 W Bluemound Rd"/>
    <n v="0"/>
    <n v="0"/>
    <n v="0"/>
    <s v="03"/>
    <s v="The requested capital project is estimated to reduce county emissions to align with the 2050 County goals of zero carbon emissions."/>
    <n v="1"/>
    <s v="03_The requested capital project is estimated to reduce county emissions to align with the 2050 County goals of zero carbon emissions."/>
    <m/>
    <m/>
    <x v="140"/>
    <s v="Construction of the design. "/>
    <s v="MICHAEL SHEEHAN"/>
    <s v="1-FACILITIES MANAGEMENT (AE-EE-FM)"/>
    <s v="NA-0"/>
    <s v="2027-2"/>
    <s v="2027-3"/>
    <s v="2029-1"/>
    <s v="2029-2"/>
    <s v="2029-4"/>
    <s v="20"/>
    <s v=""/>
    <s v="HIGH"/>
    <s v="Yes"/>
    <s v="Conceptual"/>
    <s v="YES"/>
    <s v="5/30/25"/>
    <s v="1-Facilities Management (AE-EE-FM)"/>
    <m/>
    <m/>
    <m/>
    <m/>
    <x v="0"/>
    <s v="YES"/>
    <s v="NO"/>
    <s v="YES"/>
  </r>
  <r>
    <s v="PF_WZ021301_ZOO - APES BUILDING – HVAC SYSTEM MODERNIZATION.XLSM"/>
    <s v="9551"/>
    <s v="9551_ZOO"/>
    <x v="19"/>
    <n v="1575"/>
    <x v="152"/>
    <s v="1 - Basic Planning &amp; Design"/>
    <s v="1"/>
    <s v="2 - Construction &amp; Implementation"/>
    <s v="2"/>
    <n v="263470"/>
    <n v="260460"/>
    <n v="1"/>
    <n v="0"/>
    <n v="0"/>
    <n v="1"/>
    <n v="260460"/>
    <s v="BOND"/>
    <n v="0"/>
    <n v="1775000"/>
    <n v="0"/>
    <n v="1775000"/>
    <n v="0"/>
    <n v="0"/>
    <n v="1775000"/>
    <n v="0"/>
    <s v="NO_Correct the FUNDING SOURCE 1 tab"/>
    <s v="NO_BUDGET MODULE ACCT IMPORT tab needs to be REFRESHED for SHERPA import; FUNDING SOURCE 1 tab may need to be corrected before REFRESHING"/>
    <b v="1"/>
    <n v="0"/>
    <s v="NO, Reduce YR 1 Scope to fit into Sherpa Admin Upload"/>
    <s v="YES"/>
    <x v="152"/>
    <n v="45735"/>
    <s v="VERA WESTPHAL (BUDGET)/ MATTHEW HASEMAN (PROJECT)"/>
    <s v="256-5404"/>
    <s v="vera.westphal@milwaukeecountywi.gov"/>
    <x v="146"/>
    <s v="NO"/>
    <s v="YES__Please provide a brief listing of options/alternatives researched and why the option your are requesting for this Cost Est is the best alternative:  Current environmental initiatives underway may be evaluated to see if there is a more carbon neutral option such as heat pumps.  In that case we may receive government funding for something like this.  "/>
    <s v="02__YES__Annual financial impact includes: With new air conditioning units, we anticipate saving energy costs.  We wouldn't know the operational cost differences until design phase.  "/>
    <s v="Facility_Rehab or Major Maint"/>
    <s v="NO"/>
    <s v="YES__Work should begin in fall to be completed by spring."/>
    <s v="00__Technology Security Risk(s) Addressed: "/>
    <s v="00__Safety-Risk Issue(s) Addressed:  "/>
    <s v="05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214, Section 3.76 - Indoor housing facilites Nonhuman primat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of our animals; PDF pg 214 non-human primates."/>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Replacing the Apes AC units will invest in Equity (3b) by enhancing the fiscal health and sustainability of this area.  "/>
    <s v="NO"/>
    <s v="00__NO"/>
    <s v="03__YES__2026-2030 Adopted 5-YR Capital Plan page 229"/>
    <s v="03__YES__Category 2 = Addresses Assets anticipated to fail within the next 12 - 24 months__Deferred Maint issues addressed by project: All four air conditioning units are at end of their life cycle.  The units are 30 years old and the typical life span of an air conditioning unit is 20-25 years.   We are currently under contract for maintenance through December 2027, however, the current maintenance contract would double in an effort to maintain or replace the units at that time.  "/>
    <n v="0"/>
    <n v="53226"/>
    <s v=""/>
    <s v=""/>
    <s v=""/>
    <x v="8"/>
    <n v="0"/>
    <n v="0"/>
    <n v="0"/>
    <s v="Milwaukee"/>
    <n v="0"/>
    <n v="0"/>
    <n v="0"/>
    <s v="10001 W Bluemound Rd"/>
    <n v="0"/>
    <n v="0"/>
    <n v="0"/>
    <s v="03"/>
    <s v="The requested capital project is estimated to reduce county emissions to align with the 2050 County goals of zero carbon emissions."/>
    <n v="1"/>
    <s v="03_The requested capital project is estimated to reduce county emissions to align with the 2050 County goals of zero carbon emissions."/>
    <m/>
    <m/>
    <x v="141"/>
    <s v="Construction of the desgin"/>
    <s v="MICHAEL SHEEHAN"/>
    <s v="1-FACILITIES MANAGEMENT (AE-EE-FM)"/>
    <s v="NA-N/A"/>
    <s v="2027-1"/>
    <s v="2027-2"/>
    <s v="2029-2"/>
    <s v="2029-3"/>
    <s v="2029-4"/>
    <s v="20"/>
    <s v=""/>
    <s v="MEDIUM"/>
    <s v="Yes"/>
    <s v="Conceptual"/>
    <s v="YES"/>
    <s v="5/30/25"/>
    <s v="1-Facilities Management (AE-EE-FM)"/>
    <m/>
    <m/>
    <m/>
    <m/>
    <x v="0"/>
    <s v="YES"/>
    <s v="NO"/>
    <s v="YES"/>
  </r>
  <r>
    <s v="PF_WZ021401_ZOO – MACAQUE HOLDING AREA – AC UNIT 2 AND AHU UNIT 1.XLSM"/>
    <s v="9551"/>
    <s v="9551_ZOO"/>
    <x v="19"/>
    <n v="1575"/>
    <x v="153"/>
    <s v="1 - Basic Planning &amp; Design"/>
    <s v="1"/>
    <s v="2 - Construction &amp; Implementation"/>
    <s v="2"/>
    <n v="65870"/>
    <n v="0"/>
    <n v="0"/>
    <n v="65870"/>
    <n v="2"/>
    <n v="2"/>
    <n v="65870"/>
    <s v="CASH"/>
    <n v="0"/>
    <n v="230000"/>
    <n v="0"/>
    <n v="230000"/>
    <n v="0"/>
    <n v="0"/>
    <n v="230000"/>
    <n v="0"/>
    <s v="YES"/>
    <s v="YES_BUDGET MODULE ACCT IMPORT tab for SHERPA import is balanced"/>
    <b v="1"/>
    <n v="0"/>
    <s v="YES"/>
    <s v="YES"/>
    <x v="153"/>
    <n v="45735"/>
    <s v="VERA WESTPHAL (BUDGET)/ MATTHEW HASEMAN (PROJECT)"/>
    <s v="256-5404"/>
    <s v="vera.westphal@milwaukeecountywi.gov"/>
    <x v="147"/>
    <s v="NO"/>
    <s v="NO__Please provide an explanation of why alternative options were not researched:  Due to the specific Macaque animal environment, the airflow in the space is designed to prevent the B virus infection (Herpes simiae).  Airflow is extremely important, making other means of cooling not effective (such as a heat pump).  "/>
    <s v="02__YES__Annual financial impact includes: With the new units, we anticipate saving energy costs.  We wouldn't know the operational cost differences until design phase.  "/>
    <s v="Facility_Rehab or Major Maint"/>
    <s v="NO"/>
    <s v="YES__Work should begin in fall to be completed by spring."/>
    <s v="00__Technology Security Risk(s) Addressed: "/>
    <s v="00__Safety-Risk Issue(s) Addressed:  "/>
    <s v="05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214, Section 3.76 - Indoor housing facilites Nonhuman primat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of our animals; PDF pg 214 non-human primates."/>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Replacing the Macaque Holding Area ACU-2 and AHU-1 will invest in Equity (3b) by enhancing the fiscal health and sustainability of this area.  "/>
    <s v="NO"/>
    <s v="00__NO"/>
    <s v="03__YES__2026-2030 Adopted 5-YR Plan page 229"/>
    <s v="03__YES__Category 2 = Addresses Assets anticipated to fail within the next 12 - 24 months__Deferred Maint issues addressed by project: The units are prematurely aged.  We are currently under contract for maintenance through December 2027, however the current maintenance contract would double in an effort to maintain or replace the units at that time.  "/>
    <n v="0"/>
    <n v="53226"/>
    <s v=""/>
    <s v=""/>
    <s v=""/>
    <x v="8"/>
    <n v="0"/>
    <n v="0"/>
    <n v="0"/>
    <s v="Milwaukee"/>
    <n v="0"/>
    <n v="0"/>
    <n v="0"/>
    <s v="10001 W Bluemound Rd"/>
    <n v="0"/>
    <n v="0"/>
    <n v="0"/>
    <s v="03"/>
    <s v="The requested capital project is estimated to reduce county emissions to align with the 2050 County goals of zero carbon emissions."/>
    <n v="1"/>
    <s v="03_The requested capital project is estimated to reduce county emissions to align with the 2050 County goals of zero carbon emissions."/>
    <m/>
    <m/>
    <x v="142"/>
    <s v="The scope of work includes, at minimum replacement of the air handler and the condensing unit, but ultimately the construction of the final design."/>
    <s v="MICHAEL SHEEHAN, BRILL"/>
    <s v="1-FACILITIES MANAGEMENT (AE-EE-FM)"/>
    <s v="NA-0"/>
    <s v="2027-1"/>
    <s v="2027-2"/>
    <s v="2029-1"/>
    <s v="2029-3"/>
    <s v="2029-4"/>
    <s v="20"/>
    <s v=""/>
    <s v="HIGH"/>
    <s v="Yes"/>
    <s v="Conceptual"/>
    <s v="YES"/>
    <s v="5/30/26"/>
    <s v="1-Facilities Management (AE-EE-FM)"/>
    <m/>
    <m/>
    <m/>
    <m/>
    <x v="1"/>
    <s v="YES"/>
    <s v="NO"/>
    <s v="YES"/>
  </r>
  <r>
    <s v="PF_WZ021501_ZOO – AVIARY BUILDING – AHU UNIT 3 REPLACEMENT.XLSM"/>
    <s v="9551"/>
    <s v="9551_ZOO"/>
    <x v="19"/>
    <n v="1575"/>
    <x v="154"/>
    <s v="1 - Basic Planning &amp; Design"/>
    <s v="1"/>
    <s v="2 - Construction &amp; Implementation"/>
    <s v="2"/>
    <n v="74900"/>
    <n v="74900"/>
    <n v="1"/>
    <n v="0"/>
    <n v="0"/>
    <n v="1"/>
    <n v="74900"/>
    <s v="BOND"/>
    <n v="0"/>
    <n v="373000"/>
    <n v="0"/>
    <n v="373000"/>
    <n v="0"/>
    <n v="0"/>
    <n v="373000"/>
    <n v="0"/>
    <s v="YES"/>
    <s v="YES_BUDGET MODULE ACCT IMPORT tab for SHERPA import is balanced"/>
    <b v="1"/>
    <n v="0"/>
    <s v="YES"/>
    <s v="YES"/>
    <x v="154"/>
    <n v="45735"/>
    <s v="VERA WESTPHAL (BUDGET)/ MATTHEW HASEMAN (PROJECT)"/>
    <s v="256-5404"/>
    <s v="vera.westphal@milwaukeecountywi.gov"/>
    <x v="148"/>
    <s v="NO"/>
    <s v="NO__Please provide an explanation of why alternative options were not researched:  There are no alternative options."/>
    <s v="02__YES__Annual financial impact includes: With a new unit, we anticipate saving energy costs.  We wouldn't know the operational cost differences until design phase.  "/>
    <s v="Facility_Rehab or Major Maint"/>
    <s v="NO"/>
    <s v="YES__Work should begin in fall to be completed by spring."/>
    <s v="00__Technology Security Risk(s) Addressed: "/>
    <s v="10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309, Section 3.151 - Facilities, Indoor (birds). In particular, penguin's body temperature can not rise above 72 degrees."/>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309, Section 3.151 - Facilities, Indoor (birds). "/>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Replacing this unit will invest in Equity (3b) by enhancing the fiscal health and sustainability of this area.  "/>
    <s v="NO"/>
    <s v="00__NO"/>
    <s v="03__YES__2026-2030 Adopted 5-YR Plan page 229"/>
    <s v="03__YES__Category 2 = Addresses Assets anticipated to fail within the next 12 - 24 months__Deferred Maint issues addressed by project: The unit is at end of life.  We are currently under contract for maintenance through December 2027, however the current maintenance contract would double in an effort to maintain or replace the units at that time.   "/>
    <n v="0"/>
    <n v="53226"/>
    <s v=""/>
    <s v=""/>
    <s v=""/>
    <x v="8"/>
    <n v="0"/>
    <n v="0"/>
    <n v="0"/>
    <s v="Milwaukee"/>
    <n v="0"/>
    <n v="0"/>
    <n v="0"/>
    <s v="10001 W Bluemound Rd"/>
    <n v="0"/>
    <n v="0"/>
    <n v="0"/>
    <s v="03"/>
    <s v="Electricity savings would equate to a carbon reduction because the electricity is derived from coal.  "/>
    <n v="1"/>
    <s v="03_Electricity savings would equate to a carbon reduction because the electricity is derived from coal.  "/>
    <m/>
    <m/>
    <x v="143"/>
    <s v="Construction of the design.  Note, during construction a plan for the penguins will need to be considered.  Temporary chiller, other temporary cooling, or relocation."/>
    <s v="MICHAEL SHEEHAN, BRILL"/>
    <s v="1-FACILITIES MANAGEMENT (AE-EE-FM)"/>
    <s v="NA-0"/>
    <s v="2027-1"/>
    <s v="2027-3"/>
    <s v="2029-1"/>
    <s v="2029-3"/>
    <s v="2029-4"/>
    <s v="20"/>
    <s v=""/>
    <s v="MEDIUM"/>
    <s v="Yes"/>
    <s v="Conceptual"/>
    <s v="YES"/>
    <s v="5/30/26"/>
    <s v="1-Facilities Management (AE-EE-FM)"/>
    <m/>
    <m/>
    <m/>
    <m/>
    <x v="1"/>
    <s v="YES"/>
    <s v="NO"/>
    <s v="YES"/>
  </r>
  <r>
    <s v="PF_WZ021601_ZOO – SMALL MAMMALS BUILDING DEMOLITION.XLSM"/>
    <s v="9551"/>
    <s v="9551_ZOO"/>
    <x v="19"/>
    <n v="1575"/>
    <x v="155"/>
    <s v="1 - Basic Planning &amp; Design; 2 - Construction &amp; Implementation"/>
    <s v="1, 2"/>
    <s v="None."/>
    <s v="None."/>
    <n v="332260"/>
    <n v="0"/>
    <n v="0"/>
    <n v="328000"/>
    <n v="2"/>
    <n v="2"/>
    <n v="328000"/>
    <s v="CASH"/>
    <n v="0"/>
    <n v="0"/>
    <n v="0"/>
    <n v="0"/>
    <n v="0"/>
    <n v="0"/>
    <n v="0"/>
    <n v="0"/>
    <s v="NO_Correct the FUNDING SOURCE 1 tab"/>
    <s v="NO_BUDGET MODULE ACCT IMPORT tab needs to be REFRESHED for SHERPA import; FUNDING SOURCE 1 tab may need to be corrected before REFRESHING"/>
    <b v="1"/>
    <n v="0"/>
    <s v="YES"/>
    <s v="YES"/>
    <x v="155"/>
    <n v="45736"/>
    <s v="VERA WESTPHAL (BUDGET)/AMOS MORRIS (PROJECT)"/>
    <s v="256-5404"/>
    <s v="vera.westphal@milwaukeecountywi.gov"/>
    <x v="149"/>
    <s v="NO"/>
    <s v="YES__Please provide a brief listing of options/alternatives researched and why the option your are requesting for this Cost Est is the best alternative:  Alternative is to leave the building unoccupied as is, but this is not viable. Poses a risk to increased pests."/>
    <s v="00__NO__Annual financial impact includes: "/>
    <s v="Facility_Demolition"/>
    <s v="YES__AE Charter; https://milwaukeecountywi.sharepoint.com/:w:/r/sites/CapitalPlanning-Zoo/Shared%20Documents/Zoo/Demo%20Small%20Mammal%20Bldg/Charter%20Demo%20Small%20Mammal%20Bldg.docx?d=w1bffa3cb45b44bc283a3ec6f9abdd523&amp;csf=1&amp;web=1&amp;e=tdPlQO"/>
    <s v="YES__Avoid doing work between Memorial Day and the October Free Day (first Saturday of October)"/>
    <s v="00__Technology Security Risk(s) Addressed: "/>
    <s v="00__Safety-Risk Issue(s) Addressed:  "/>
    <s v="05__Safety-Risk Issue(s) Addressed:  Asbestos / Mold / Lead Paint abatement possible. 1963 building, 2005 Sigma report: SD_WZ021601_Life Safety Risk; pgs 4-21."/>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Fiscal Health: Save on utilities maintenance costs if the building is demolished."/>
    <s v="NO"/>
    <s v="00__NO"/>
    <s v="00__NO"/>
    <s v="00__NO____Deferred Maint issues addressed by project: "/>
    <n v="0"/>
    <n v="53226"/>
    <s v=""/>
    <s v=""/>
    <s v=""/>
    <x v="8"/>
    <n v="0"/>
    <n v="0"/>
    <n v="0"/>
    <s v="Milwaukee"/>
    <n v="0"/>
    <n v="0"/>
    <n v="0"/>
    <s v="10001 W Bluemound Rd"/>
    <n v="0"/>
    <n v="0"/>
    <n v="0"/>
    <s v="02"/>
    <s v="Currently the building drawing electricity and gas. If demolished, it would save on energy costs. Potential for demo contracts to recycle building components."/>
    <n v="1"/>
    <s v="02_Currently the building drawing electricity and gas. If demolished, it would save on energy costs. Potential for demo contracts to recycle building components."/>
    <m/>
    <m/>
    <x v="144"/>
    <s v="None"/>
    <s v="SHE, BRILL"/>
    <s v="1-FACILITIES MANAGEMENT (AE-EE-FM)"/>
    <s v="NA-0"/>
    <s v="2027-1"/>
    <s v="2027-2"/>
    <s v="2027-3"/>
    <s v="2027-4"/>
    <s v="2027-4"/>
    <s v="80"/>
    <s v=""/>
    <s v="MEDIUM"/>
    <s v="Yes"/>
    <s v="Conceptual"/>
    <s v="NO"/>
    <s v="5/19/26"/>
    <s v="1-Facilities Management (AE-EE-FM)"/>
    <m/>
    <m/>
    <m/>
    <m/>
    <x v="0"/>
    <s v="YES"/>
    <s v="NO"/>
    <s v="NO"/>
  </r>
  <r>
    <s v="PF_WZ017401_ZOO FRONT ENTRANCE - ADMISSIONS RECONFIGURATION.XLSM"/>
    <s v="9551"/>
    <s v="9551_ZOO"/>
    <x v="19"/>
    <n v="1575"/>
    <x v="156"/>
    <s v="1 - Basic Planning &amp; Design; 2 - Construction &amp; Implementation"/>
    <s v="1, 2"/>
    <s v="None."/>
    <s v="None."/>
    <n v="13968140"/>
    <n v="13350000"/>
    <n v="1"/>
    <n v="0"/>
    <n v="0"/>
    <n v="1"/>
    <n v="13350000"/>
    <s v="BOND"/>
    <n v="250000"/>
    <n v="0"/>
    <n v="0"/>
    <n v="0"/>
    <n v="0"/>
    <n v="0"/>
    <n v="0"/>
    <n v="0"/>
    <s v="NO_Correct the FUNDING SOURCE 1 tab"/>
    <s v="NO_BUDGET MODULE ACCT IMPORT tab needs to be REFRESHED for SHERPA import; FUNDING SOURCE 1 tab may need to be corrected before REFRESHING"/>
    <b v="1"/>
    <n v="0"/>
    <s v="YES"/>
    <s v="YES"/>
    <x v="156"/>
    <n v="45728"/>
    <s v="VERA WESTPHAL(BUDGET) ANDREW STOCKEL (PROJECT DETAILS)"/>
    <s v="414-256-5404"/>
    <s v="vera.westphal@milwaukeecountywi.gov"/>
    <x v="150"/>
    <s v="YES"/>
    <s v="NO__Please provide an explanation of why alternative options were not researched:  During the design phase the Zoo has explored alternate options to a more efficient operation and guest experience.  Even with adding additional staff to help with traffic flow, the current process is unsafe for pedestrians, inefficient, and puts a strain on the Zoo's labor budget."/>
    <s v="02__YES__Annual financial impact includes: See the attachment titled SD_WZ017401_Operational Cost Impact#1 and SD_WZ017401_Operational Cost Impact#2 for estimated revenue loss from the inefficient entry process at the east gate.  Also see pages 3 &amp; 4 of the attachment titled SD_WZ017401_Operational Cost Impact#3 for information from Cincinnati Zoo that saw a revenue growth of 25% over a 3 year period when they renovated their entrance similar to what is being requested for the Zoo.  The revenue estimates were based on the Cincinnati Zoo.  There is no guarantee that the same revenue impact will occur with the new entrance; however, we do anticipate revenue increases due to the ability to count each visitor versus the old way of paying while in your car and upselling rides and experiences."/>
    <s v="Facility_New Construction, Alteration, or Expansion"/>
    <s v="Proj Charter indicated by Dept (as YES), but NOT uploaded. Check with Dept that Charter type has been indicated AND that the Charter file has been uploaded to the Capital SharePoint site."/>
    <s v="YES__Construction phasing should be planned during the Zoo's shoulder seasons to avoid high traffic patterns.  "/>
    <s v="00__Technology Security Risk(s) Addressed: "/>
    <s v="10__Safety-Risk Issue(s) Addressed:  The traffic congestion that is caused by the current inefficient east entry process is a life/safety issue.  A perfect example is included in the supporting documentation (SD_WZ017401_LifeSafetyRisk_#1).  As you can see from the photos from April 23, 2023, a safety hazard is created by the current inefficient entry to the Zoo.  The hazard begins prior to entering the Zoo from freeway exit ramp backups and eventual closing of these ramps surrounding the Zoo and severe traffic congestion on Bluemound Road from the east and west.  Wait times can be an hour or longer to enter the Zoo.  Another safety issue occurs when guests need to walk through the traffic congestion because they choose to park in surrounding neighborhoods and local businesses.  There have been 3 pedestrian deaths (2014, 2017, 2019) that occurred at the crosswalk on Bluemound Road.   The traffic congestion also creates unsafe conditions in neighborhoods from heavy car traffic as the roads were not designed as parking lots.  With the new entrance, the Zoo will be able to check bags for weapons to provide a secured entry for the health and safety of guests, employees and animals at the Zoo."/>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4 Annual Exit Survey.  The survey sample is collected throughout our summer peak visitation season and the sample size provides an accurate snapshot of zoo visitor demographics.  _x000a__x000a_Improving the Zoo's East entrance will have direct impacts on all three of the County's Racial Equity Goals of Creating Intentional Inclusion, Bridging the Gap and Investing in Equity.  1b: Create and nurture an inclusive culture across the Milwaukee County Governments (currently it is often hard to access the Zoo on busy days, especially on Family Free Days).  2c: Apply a racial equity lens to all decisions (during design phasing a racial equity lens has been applied in all decisions).  3b: Enhance Milwaukee County's fiscal health and sustainability (without a reconfiguration of the East entrance, we will continue to lose revenue on busy days).  "/>
    <s v="YES"/>
    <s v="00__NO"/>
    <s v="03__YES__Please see pg 32 of the Strategic/ Master Plan; File uploaded as SD_WZ017401-WZ019001_Strategic-Master Plan."/>
    <s v="00__NO____Deferred Maint issues addressed by project: "/>
    <n v="0"/>
    <n v="53226"/>
    <s v=""/>
    <s v=""/>
    <s v=""/>
    <x v="8"/>
    <n v="0"/>
    <n v="0"/>
    <n v="0"/>
    <s v="Milwaukee"/>
    <n v="0"/>
    <n v="0"/>
    <n v="0"/>
    <s v="10001 W Bluemound Rd"/>
    <n v="0"/>
    <n v="0"/>
    <n v="0"/>
    <s v="00"/>
    <s v="No Climate Reduction Impact reported by Requesting Department"/>
    <n v="0"/>
    <s v="00_No Climate Reduction Impact reported by Requesting Department"/>
    <m/>
    <m/>
    <x v="145"/>
    <s v="None."/>
    <s v="CONCORD , BRILL"/>
    <s v="1-FACILITIES MANAGEMENT (AE-EE-FM)"/>
    <s v="NA-0"/>
    <s v="2025-1"/>
    <s v="2025-3"/>
    <s v="2026-1"/>
    <s v="2026-4"/>
    <s v="2027-2"/>
    <s v="30"/>
    <s v=""/>
    <s v="MEDIUM"/>
    <s v="Yes"/>
    <n v="0.9"/>
    <s v="NO"/>
    <s v="6/2/25"/>
    <s v="1-Facilities Management (AE-EE-FM)"/>
    <m/>
    <m/>
    <m/>
    <m/>
    <x v="0"/>
    <s v="NO"/>
    <s v="NO"/>
    <s v="NO"/>
  </r>
  <r>
    <s v="PF_WZ022001_ZOO FRONT ENTRANCE - PARKING LOT 3.XLSM"/>
    <s v="9551"/>
    <s v="9551_ZOO"/>
    <x v="19"/>
    <n v="1575"/>
    <x v="157"/>
    <s v="1 - Basic Planning &amp; Design"/>
    <s v="1"/>
    <s v="2 - Construction &amp; Implementation"/>
    <s v="2"/>
    <n v="400610"/>
    <n v="0"/>
    <n v="0"/>
    <n v="0"/>
    <n v="0"/>
    <n v="0"/>
    <n v="0"/>
    <n v="0"/>
    <n v="0"/>
    <n v="4841370"/>
    <n v="0"/>
    <n v="0"/>
    <n v="0"/>
    <n v="0"/>
    <n v="0"/>
    <n v="0"/>
    <s v="NO_Correct the FUNDING SOURCE 1 tab"/>
    <s v="NO_BUDGET MODULE ACCT IMPORT tab needs to be REFRESHED for SHERPA import; FUNDING SOURCE 1 tab may need to be corrected before REFRESHING"/>
    <b v="1"/>
    <n v="0"/>
    <s v="YES"/>
    <s v="YES"/>
    <x v="157"/>
    <n v="46114"/>
    <s v="VERA WESTPHAL (BUDGET) MATT HASEMAN (PROJECT)"/>
    <s v="414-256-5404"/>
    <s v="vera.westphal@milwaukeecountywi.gov"/>
    <x v="151"/>
    <s v="NO"/>
    <s v="NO__There are no alternatives.  There are no alternatives."/>
    <s v="02__YES__Annual financial impact includes: The project will help reduce increasing annual operating costs associated with temporary repairs. As Parking Lot 3 continues to deteriorate, the Zoo is incurring costs for short-term fixes such as patching potholes, which are not durable and require frequent rework. While the lot remains operational today, ongoing degradation will drive up maintenance and may eventually lead to partial or full closure, negatively impacting parking revenue. Investing in full reconstruction now will minimize recurring repair costs, prevent operational disruptions, and protect a critical revenue stream."/>
    <s v="Traffic, Roadways, &amp; Bridges (Non-Airport)"/>
    <s v="NO"/>
    <s v="YES__This project needs to be completed prior to the Zoo's busy season."/>
    <s v="00__Technology Security Risk(s) Addressed: "/>
    <s v="00__Safety-Risk Issue(s) Addressed:  "/>
    <s v="05__Safety-Risk Issue(s) Addressed:  This project will eliminate health and safety hazard posed by the current condition of Parking Lot 3. Numerous potholes and uneven surfaces create trip-and-fall risks for visitors and staff, as well as potential vehicle damage. If left unaddressed, these conditions could lead to injuries and liability issues. Full reconstruction within the next 12–36 months will restore a safe, even driving and walking surface, directly mitigating these hazards and protecting the health and safety of all Zoo guests and employees."/>
    <s v="NO__Adopted Board File: __Agreement(s) Uploaded: __Partners and nature of Agreement(s): __Next Board cycle if agreement(s) not yet adopted: "/>
    <m/>
    <s v="00"/>
    <s v="NO"/>
    <s v="NO"/>
    <s v="00__Citations Addressed by Project?: NO__Description of Citation(s) addressed: "/>
    <s v="02__Primary Asset Zip Code: 53226__Total Pop Srvd: 1213095__Minority Pop Srvd: 582286__Addresses Racial Equity by: The minority population/customers served by the asset is calculated as the percentage of minorities in the Milwaukee County subsample of the Zoo’s 2025 Annual Exit Survey. The survey sample is collected throughout our summer peak visitation season and the sample size provides an accurate snapshot of zoo visitor demographics.  _x000a_This project aligns with the County's goal of 1) Create Intentional Inclusion: Reconstructing the Zoo's parking lot advances the County's commitment to intentional inclusion by ensuring safe, accessible entry for all residents.  Improvements such as ADA-compliant spaces, lighting and clear pedestrian routes support equitable access for people of all abilities and backgrounds; 2) Bridge the Gap: Safe, reliable parking is a critical point to Zoo services and public spaces.  Reinvesting in this infrastructure removes barriers and ensures all guests can access the Zoo's educational, recreational and wellness benefits.  This project reflects a coordinated, equity-focused approach to service delivery by improving safety, access and the overall guest experience; 3) Invest in Equity: With parking generating more than $2 million annually, this project protects a key Zoo revenue stream while addressing infrastructure needs.  A full reconstruction, replacing the lot down to the substrate rather than short-term milling, provides a more durable, cost-effective solution that reduces lifecycle maintenance costs and supports long-term fiscal sustainability.  This investment removes physical barriers to access and reinforces the County's commitment to equitable, inclusive public spaces."/>
    <s v="NO"/>
    <s v="00__NO"/>
    <s v="00__NO"/>
    <s v="00__NO____Deferred Maint issues addressed by project: "/>
    <n v="0"/>
    <n v="53226"/>
    <s v=""/>
    <s v=""/>
    <s v=""/>
    <x v="8"/>
    <n v="0"/>
    <n v="0"/>
    <n v="0"/>
    <s v="Milwaukee"/>
    <n v="0"/>
    <n v="0"/>
    <n v="0"/>
    <s v="10001 W Bluemound Rd"/>
    <n v="0"/>
    <n v="0"/>
    <n v="0"/>
    <s v="01"/>
    <s v="The project will include compliance with City of Milwaukee stormwater management requirements due to reconstruction down to the substrate. This presents an opportunity to incorporate improved stormwater controls that better manage runoff, reduce localized flooding, and support water quality standards. While construction activities will have a temporary environmental impact, the long-term outcome can provide more effective drainage and resilience compared to the existing deteriorated surface."/>
    <n v="1"/>
    <s v="01_The project will include compliance with City of Milwaukee stormwater management requirements due to reconstruction down to the substrate. This presents an opportunity to incorporate improved stormwater controls that better manage runoff, reduce localized flooding, and support water quality standards. While construction activities will have a temporary environmental impact, the long-term outcome can provide more effective drainage and resilience compared to the existing deteriorated surface."/>
    <m/>
    <m/>
    <x v="146"/>
    <s v="The scope of work includes the construction of the design. "/>
    <s v="ELIEZER RAMIREZ"/>
    <s v="1-FACILITIES MANAGEMENT (AE-EE-FM)"/>
    <s v="NA-0"/>
    <s v="2027-2"/>
    <s v="2027-4"/>
    <s v="2029-1"/>
    <s v="2029-3"/>
    <s v="2029-4"/>
    <s v="20"/>
    <s v=""/>
    <s v="HIGH"/>
    <s v="Yes"/>
    <s v="Conceptual"/>
    <s v="YES"/>
    <s v="5/22/26"/>
    <s v="1-Facilities Management (AE-EE-FM)"/>
    <m/>
    <m/>
    <m/>
    <m/>
    <x v="0"/>
    <s v="YES"/>
    <s v="NO"/>
    <s v="NO"/>
  </r>
  <r>
    <s v="PF_WZ022101_ZOO - AHC CT SCANNER AND BUILDING IMPROVEMENTS.XLSM"/>
    <s v="9551"/>
    <s v="9551_ZOO"/>
    <x v="19"/>
    <n v="1575"/>
    <x v="158"/>
    <s v="2 - Construction &amp; Implementation"/>
    <s v="2"/>
    <s v="None."/>
    <s v="None."/>
    <n v="922230"/>
    <n v="0"/>
    <n v="0"/>
    <n v="0"/>
    <n v="0"/>
    <n v="0"/>
    <n v="0"/>
    <n v="0"/>
    <n v="0"/>
    <n v="0"/>
    <n v="0"/>
    <n v="0"/>
    <n v="0"/>
    <n v="0"/>
    <n v="0"/>
    <n v="0"/>
    <s v="NO_Correct the FUNDING SOURCE 1 tab"/>
    <s v="NO_BUDGET MODULE ACCT IMPORT tab needs to be REFRESHED for SHERPA import; FUNDING SOURCE 1 tab may need to be corrected before REFRESHING"/>
    <b v="1"/>
    <n v="0"/>
    <s v="YES"/>
    <s v="YES"/>
    <x v="158"/>
    <n v="46120"/>
    <s v="VERA WESTPHAL (BUDGET) SHERI CROCE (PROJECT)"/>
    <s v="414-256-5404 (Vera); 414-256-5478 (Sheri)"/>
    <s v="vera.westphal@milwaukeecountywi.gov"/>
    <x v="152"/>
    <s v="NO"/>
    <s v="YES__We have explored alternative options for using a CT scanner that is offsite.  There is a local small animal veterinary clinic that will allow us to use their CT scanner which is about 20 minutes from the zoo.  There are several limitations inherent in using an offsite CT location.  The most significant is the safety risk to staff when transporting dangerous animals off-site; consequently, these species rarely receive advanced imaging, which limits our diagnostic capabilities with many of these charismatic species and potentially compromises their care. In addition, if transported animals are fractious, dangerous or stressed during transport they may need to be anesthetized for transport.   Taking zoo animals off grounds while under anesthesia will significantly increase the anesthesia time by at least one hour which could be detrimental to our animals where shorter anesthesia times are often critical.   We must also account for transport stress and potential vehicle emergencies.  Finally, reliance on an outside clinic’s schedule delays urgent diagnostics, while zoonotic concerns may prevent these facilities from hosting non-human primates and some other zoo species due to increased risk for staff.  We have explored alternative options for using a CT scanner that is offsite.  There is a local small animal veterinary clinic that will allow us to use their CT scanner which is about 20 minutes from the zoo.  There are several limitations inherent in using an offsite CT location.  The most significant is the safety risk to staff when transporting dangerous animals off-site; consequently, these species rarely receive advanced imaging, which limits our diagnostic capabilities with many of these charismatic species and potentially compromises their care. In addition, if transported animals are fractious, dangerous or stressed during transport they may need to be anesthetized for transport.   Taking zoo animals off grounds while under anesthesia will significantly increase the anesthesia time by at least one hour which could be detrimental to our animals where shorter anesthesia times are often critical.   We must also account for transport stress and potential vehicle emergencies.  Finally, reliance on an outside clinic’s schedule delays urgent diagnostics, while zoonotic concerns may prevent these facilities from hosting non-human primates and some other zoo species due to increased risk for staff."/>
    <s v="02__YES__Annual financial impact includes: A preventative maintenance agreement would be needed to ensure that the CT scanner remained functional and if we performed a significant amount of CT scans, this could increase our consultant budget as these CT scans would need to be interpreted by a veterinary radiologist.  However, with onsite CT capabilities, there would be a reduction in staff time and potentially amount of staff needed for these procedures since animals would no longer need to be transported off site."/>
    <s v="Other Capital"/>
    <s v="NO"/>
    <s v="NO__"/>
    <s v="00__Technology Security Risk(s) Addressed: "/>
    <s v="00__Safety-Risk Issue(s) Addressed:  "/>
    <s v="00__Safety-Risk Issue(s) Addressed:  "/>
    <s v="YES__Adopted Board File: __Agreement(s) Uploaded: __Partners and nature of Agreement(s): The Zoo will explore a partnership with the Zoological Society to secure donor support for this project.__Next Board cycle if agreement(s) not yet adopted: "/>
    <m/>
    <s v="00"/>
    <s v="NO"/>
    <s v="NO"/>
    <s v="00__Citations Addressed by Project?: NO__Description of Citation(s) addressed: "/>
    <s v="02__Primary Asset Zip Code: 53226__Total Pop Srvd: 1213095__Minority Pop Srvd: 582286__Addresses Racial Equity by: The minority population/customers served by the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Purchasing an onsite CT scanner for the Animal Health Center advances Milwaukee County’s Strategic Plan by strengthening inclusion, improving service delivery, and supporting long-term sustainability._x000a_Create Intentional Inclusion_x000a_An onsite CT scanner ensures all animals, regardless of species or transport limitations, have equitable access to advanced diagnostics, eliminating gaps in care.  Additionally, expanding access to advanced technology fosters a culture of innovation and inclusion among veterinary and animal care staff, ensuring all team members are equipped with the tools needed to contribute meaningfully to animal health outcomes._x000a_Bridge the Gap_x000a_Bringing CT imaging onsite eliminates delays, safety risks, and stress associated with transporting animals, especially those that are dangerous or under anesthesia. This enables faster, more accurate diagnoses and improves coordination across veterinary and animal care teams, enhancing overall service delivery._x000a_Invest in Equity_x000a_This investment supports early detection and better health outcomes, reducing long-term costs and operational risks. Utilizing a refurbished unit that fits within existing space demonstrates fiscal responsibility while minimizing renovation needs. Overall, the project enhances animal welfare, operational efficiency, and the Zoo’s ability to serve the community sustainably._x000a_"/>
    <s v="NO"/>
    <s v="00__NO"/>
    <s v="03__YES__Zoo's Strategic Plan: Care Key Commitment; pages 5, 6, 7"/>
    <s v="00__NO____Deferred Maint issues addressed by project: "/>
    <n v="0"/>
    <n v="53226"/>
    <s v=""/>
    <s v=""/>
    <s v=""/>
    <x v="8"/>
    <n v="0"/>
    <n v="0"/>
    <n v="0"/>
    <s v="Milwaukee"/>
    <n v="0"/>
    <n v="0"/>
    <n v="0"/>
    <s v="10001 W. Bluemound Road"/>
    <n v="0"/>
    <n v="0"/>
    <n v="0"/>
    <s v="00"/>
    <s v="No Climate Reduction Impact reported by Requesting Department"/>
    <n v="0"/>
    <s v="00_No Climate Reduction Impact reported by Requesting Department"/>
    <m/>
    <m/>
    <x v="147"/>
    <s v="None"/>
    <s v="HGA, BRILL"/>
    <s v="1-FACILITIES MANAGEMENT (AE-EE-FM)"/>
    <s v="NA-0"/>
    <s v="2027-1"/>
    <s v="2027-2"/>
    <s v="2027-3"/>
    <s v="2027-4"/>
    <s v="2028-1"/>
    <s v="30"/>
    <s v=""/>
    <s v="MEDIUM"/>
    <s v="Yes"/>
    <s v="Conceptual"/>
    <s v="NO"/>
    <s v="5/27/26"/>
    <s v="1-Facilities Management (AE-EE-FM)"/>
    <m/>
    <m/>
    <m/>
    <m/>
    <x v="0"/>
    <s v="YES"/>
    <s v="NO"/>
    <s v="NO"/>
  </r>
  <r>
    <s v="PF_WZ022201 - ZOO GROUNDS WI-FI MODERNIZATION.XLSM"/>
    <s v="9551"/>
    <s v="9551_ZOO"/>
    <x v="19"/>
    <n v="1575"/>
    <x v="159"/>
    <s v="4 - Equipment"/>
    <s v="4"/>
    <s v="None."/>
    <s v="None."/>
    <n v="168400"/>
    <n v="0"/>
    <n v="0"/>
    <n v="0"/>
    <n v="0"/>
    <n v="0"/>
    <n v="0"/>
    <n v="0"/>
    <n v="0"/>
    <n v="0"/>
    <n v="0"/>
    <n v="0"/>
    <n v="0"/>
    <n v="0"/>
    <n v="0"/>
    <n v="0"/>
    <s v="NO_Correct the FUNDING SOURCE 1 tab"/>
    <s v="NO_BUDGET MODULE ACCT IMPORT tab needs to be REFRESHED for SHERPA import; FUNDING SOURCE 1 tab may need to be corrected before REFRESHING"/>
    <b v="1"/>
    <n v="0"/>
    <s v="YES"/>
    <s v="YES"/>
    <x v="159"/>
    <n v="46125"/>
    <s v="VERA WESTPHAL (BUDGET); ANDREW STOCKEL (PROJECT)"/>
    <s v="414-256-5404"/>
    <s v="vera.westphal@milwaukeecountywi.gov"/>
    <x v="153"/>
    <s v="YES"/>
    <s v="NO__There are no alternatives to enhancing the Zoo's Wi-Fi. With limited outdoor Wifi gaps reduce the opportunity for the zoo to generate additional revenue or cause additional expenses to hardwire to additional locations  There are no alternatives to enhancing the Zoo's Wi-Fi. With limited outdoor Wifi gaps reduce the opportunity for the zoo to generate additional revenue or cause additional expenses to hardwire to additional locations"/>
    <s v="00____Annual financial impact includes: "/>
    <s v="Technology &amp; Electronic Equipment"/>
    <s v="NO"/>
    <s v="YES__Ideally, the work would be done during the Zoo's non-peak season."/>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26__Total Pop Srvd: 1213095__Minority Pop Srvd: 582286__Addresses Racial Equity by: The minority population/customers served by the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Create Intentional Inclusion_x000a_Expanded, reliable Wi-Fi improves access for all guests, including those who rely on mobile devices for navigation, translation, accessibility tools (e.g., screen readers, captions), and digital content. This helps ensure visitors of different backgrounds, languages, and abilities can fully engage with the Zoo experience. From an internal perspective, better connectivity supports staff communication and training tools, helping foster a more inclusive workplace culture._x000a_Bridge the Gap_x000a_Wi-Fi modernization allows the Zoo to better understand and respond to visitor needs through data (e.g., usage patterns), helping tailor services to communities that may be underserved or face barriers to access. It also enables more integrated, cross-departmental systems, improving coordination between operations, guest services, events, group sales and animal and safety teams. By expanding access to digital resources, the Zoo reduces barriers that can disproportionately impact visitors unfamiliar with the space or lacking prior access to information._x000a_Invest in Equity_x000a_This investment strengthens long-term infrastructure that supports equitable access to information and services. By improving the guest experience and operational efficiency, it contributes to financial sustainability through increased visits, longer stays, and enhanced revenue opportunities (e.g., mobile ordering, donations). It also removes barriers to participation, ensuring that all visitors, regardless of background or resources, can engage fully with the Zoo’s mission."/>
    <s v="NO"/>
    <s v="00__NO"/>
    <s v="00__NO"/>
    <s v="00__NO____Deferred Maint issues addressed by project: "/>
    <n v="0"/>
    <n v="53226"/>
    <s v=""/>
    <s v=""/>
    <s v=""/>
    <x v="8"/>
    <n v="0"/>
    <n v="0"/>
    <n v="0"/>
    <s v="Milwaukee"/>
    <n v="0"/>
    <n v="0"/>
    <n v="0"/>
    <s v="10001 W Bluemound Road"/>
    <n v="0"/>
    <n v="0"/>
    <n v="0"/>
    <s v="00"/>
    <s v="No Climate Reduction Impact reported by Requesting Department"/>
    <n v="0"/>
    <s v="00_No Climate Reduction Impact reported by Requesting Department"/>
    <m/>
    <m/>
    <x v="148"/>
    <s v="Enter description of out-year(s) project scope of work. _x000a_*If no out-years, enter 'None.' in this text box._x000a_*PUBLIC FACING for Electeds, Public, Cnty Staff"/>
    <s v="0"/>
    <s v="2-INFORMATION MANAGEMENT SERVICES"/>
    <s v="NA-0"/>
    <s v="NA-0"/>
    <s v="NA-0"/>
    <s v="NA-0"/>
    <s v="NA-0"/>
    <s v="NA-0"/>
    <s v="00"/>
    <s v=""/>
    <s v="LOW"/>
    <n v="0"/>
    <s v=""/>
    <s v="NO"/>
    <s v="5/20/26"/>
    <s v="2-Information Management Services"/>
    <m/>
    <m/>
    <m/>
    <m/>
    <x v="0"/>
    <s v="YES"/>
    <s v="NO"/>
    <s v="NO"/>
  </r>
  <r>
    <m/>
    <m/>
    <m/>
    <x v="20"/>
    <m/>
    <x v="160"/>
    <m/>
    <m/>
    <m/>
    <m/>
    <m/>
    <m/>
    <m/>
    <m/>
    <m/>
    <m/>
    <m/>
    <m/>
    <m/>
    <m/>
    <m/>
    <m/>
    <m/>
    <m/>
    <m/>
    <m/>
    <m/>
    <m/>
    <m/>
    <m/>
    <m/>
    <m/>
    <x v="160"/>
    <m/>
    <m/>
    <m/>
    <m/>
    <x v="154"/>
    <m/>
    <m/>
    <m/>
    <m/>
    <m/>
    <m/>
    <m/>
    <m/>
    <m/>
    <m/>
    <m/>
    <m/>
    <m/>
    <m/>
    <m/>
    <m/>
    <m/>
    <m/>
    <m/>
    <m/>
    <m/>
    <m/>
    <m/>
    <m/>
    <m/>
    <x v="20"/>
    <m/>
    <m/>
    <m/>
    <m/>
    <m/>
    <m/>
    <m/>
    <m/>
    <m/>
    <m/>
    <m/>
    <m/>
    <m/>
    <m/>
    <m/>
    <m/>
    <m/>
    <x v="149"/>
    <m/>
    <m/>
    <m/>
    <m/>
    <m/>
    <m/>
    <m/>
    <m/>
    <m/>
    <m/>
    <m/>
    <m/>
    <m/>
    <m/>
    <m/>
    <m/>
    <m/>
    <m/>
    <m/>
    <m/>
    <m/>
    <x v="2"/>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
  <r>
    <s v="PF_WA043701_MKE SAVER LOT A PARKING REHAB.XLSM"/>
    <s v="5039"/>
    <s v="5039_AIRPORT"/>
    <x v="0"/>
    <n v="1300"/>
    <x v="0"/>
    <s v="2 - Construction &amp; Implementation"/>
    <s v="2"/>
    <s v="None."/>
    <s v="None."/>
    <n v="3713700"/>
    <n v="3713700"/>
    <n v="1"/>
    <n v="0"/>
    <n v="0"/>
    <n v="1"/>
    <n v="3713700"/>
    <s v="BOND"/>
    <n v="0"/>
    <n v="0"/>
    <n v="0"/>
    <n v="0"/>
    <n v="0"/>
    <n v="0"/>
    <n v="0"/>
    <n v="0"/>
    <s v="YES"/>
    <s v="YES_BUDGET MODULE ACCT IMPORT tab for SHERPA import is balanced"/>
    <b v="1"/>
    <n v="0"/>
    <s v="YES"/>
    <s v="YES"/>
    <x v="0"/>
    <n v="46160"/>
    <s v="LUKAS BINTZ"/>
    <s v="414-747-4614"/>
    <s v="lbintz@mitchellairport.com"/>
    <x v="0"/>
    <s v="NO"/>
    <s v="NO__Please provide an explanation of why alternative options were not researched:  Due to the current pavement condition, full renewal is required.  Further delay in renewal will result in accelerating maintenance costs and maintenance work will not last as long."/>
    <s v="00__NO__Annual financial impact includes: N/A"/>
    <s v="Hard-Surface (Non-Roadway)"/>
    <s v="NO"/>
    <s v="YES__Construction can only happen in summer.  Work must be delayed until after the spring break peak in travel and be completed prior to thanksgiving holiday travel."/>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YES"/>
    <s v="00__NO"/>
    <s v="03__YES__Project is included on the Spring 2026 Release of the Airport's Capital Strategic/ Master Plan"/>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0"/>
    <s v="N/A"/>
    <s v="KWAME AMEGASHITSI (BASED ON BIDS)"/>
    <s v="1-FACILITIES MANAGEMENT (AE-EE-FM)"/>
    <s v="NA-0"/>
    <s v="NA-0"/>
    <s v="2026-1"/>
    <s v="2027-1"/>
    <s v="2027-4"/>
    <s v="2028-2"/>
    <s v="10"/>
    <s v=""/>
    <s v="LOW"/>
    <s v="Yes"/>
    <n v="1"/>
    <s v="NO"/>
    <s v="5/13/26"/>
    <s v="1-Facilities Management (AE-EE-FM)"/>
    <m/>
    <m/>
    <m/>
    <m/>
    <x v="0"/>
  </r>
  <r>
    <s v="PF_WA043501_MKE CAR RENTAL LOBBY AND BATHROOMS RENOVATION.XLSM"/>
    <s v="5039"/>
    <s v="5039_AIRPORT"/>
    <x v="0"/>
    <n v="1300"/>
    <x v="1"/>
    <s v="2 - Construction &amp; Implementation"/>
    <s v="2"/>
    <s v="None."/>
    <s v="None."/>
    <n v="1898080"/>
    <n v="0"/>
    <n v="0"/>
    <n v="1898080"/>
    <n v="2"/>
    <n v="2"/>
    <n v="1898080"/>
    <s v="CASH"/>
    <n v="0"/>
    <n v="0"/>
    <n v="0"/>
    <n v="0"/>
    <n v="0"/>
    <n v="0"/>
    <n v="0"/>
    <n v="0"/>
    <s v="YES"/>
    <s v="YES_BUDGET MODULE ACCT IMPORT tab for SHERPA import is balanced"/>
    <b v="1"/>
    <n v="0"/>
    <s v="YES"/>
    <s v="YES"/>
    <x v="1"/>
    <n v="46160"/>
    <s v="LUKAS BINTZ"/>
    <s v="414-747-4614"/>
    <s v="lbintz@mitchellairport.com"/>
    <x v="1"/>
    <s v="NO"/>
    <s v="YES__Please provide a brief listing of options/alternatives researched and why the option your are requesting for this Cost Est is the best alternative:  A consultant study done in 2021 identified projects throughout the parking structure and rated them based on several criteria points.  This project rated high and were deemed necessary within 5 years to ensure extended facility life."/>
    <s v="00__NO__Annual financial impact includes: "/>
    <s v="Facility_Rehab or Major Maint"/>
    <s v="NO"/>
    <s v="YES__Entryway replacement can occur only during warmer temperatures."/>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YES"/>
    <s v="00__NO"/>
    <s v="03__YES__Project is included on the Spring 2026 Release of the Airport's Capital Strategic / Master Plan"/>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1"/>
    <s v="N/A"/>
    <s v="KWAME AMEGASHITSI (BASED ON BIDS)"/>
    <s v="1-FACILITIES MANAGEMENT (AE-EE-FM)"/>
    <s v="NA-0"/>
    <s v="NA-0"/>
    <s v="2026-1"/>
    <s v="2027-1"/>
    <s v="2027-4"/>
    <s v="2028-2"/>
    <s v="20"/>
    <s v=""/>
    <s v="LOW"/>
    <s v="Yes"/>
    <n v="1"/>
    <s v="NO"/>
    <s v="6/3/26"/>
    <s v="1-Facilities Management (AE-EE-FM)"/>
    <m/>
    <m/>
    <m/>
    <m/>
    <x v="0"/>
  </r>
  <r>
    <s v="PF_WA041801_MKE REHABILITATE TAXIWAY W, RUNWAY 1R-19L SOUTH OF TAXIWAY W.XLSM"/>
    <s v="5039"/>
    <s v="5039_AIRPORT"/>
    <x v="0"/>
    <n v="1300"/>
    <x v="2"/>
    <s v="2 - Construction &amp; Implementation"/>
    <s v="2"/>
    <s v="None."/>
    <s v="None."/>
    <n v="12866210"/>
    <n v="1608276"/>
    <n v="1"/>
    <n v="0"/>
    <n v="0"/>
    <n v="1"/>
    <n v="1608276"/>
    <s v="BOND"/>
    <n v="11257934"/>
    <n v="0"/>
    <n v="0"/>
    <n v="0"/>
    <n v="0"/>
    <n v="0"/>
    <n v="0"/>
    <n v="0"/>
    <s v="YES"/>
    <s v="YES_BUDGET MODULE ACCT IMPORT tab for SHERPA import is balanced"/>
    <b v="1"/>
    <n v="0"/>
    <s v="YES"/>
    <s v="YES"/>
    <x v="2"/>
    <n v="46136"/>
    <s v="LUKAS BINTZ"/>
    <s v="414-747-4614"/>
    <s v="lbintz@mitchellairport.com"/>
    <x v="2"/>
    <s v="NO"/>
    <s v="NO__This project addresses needs identified in the MKE’s master plan and airport layout plan future state.  This project addresses needs identified in the MKE’s master plan and airport layout plan future state."/>
    <s v="00__NO__Annual financial impact includes: N/A"/>
    <s v="Traffic, Roadways, &amp; Bridges (Airpor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YES"/>
    <s v="00__NO"/>
    <s v="03__YES__Project is included on the Spring 2026 Release of the Airport's Capital Strategic/Master Plan"/>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2"/>
    <s v="N/A"/>
    <s v="KWAME AMEGASHITSI (BASED ON BIDS)"/>
    <s v="1-FACILITIES MANAGEMENT (AE-EE-FM)"/>
    <s v="NA-0"/>
    <s v="NA-0"/>
    <s v="2026-1"/>
    <s v="2027-1"/>
    <s v="2027-4"/>
    <s v="2028-2"/>
    <s v="10"/>
    <s v=""/>
    <s v="LOW"/>
    <s v="Yes"/>
    <n v="1"/>
    <s v="NO"/>
    <s v="4/28/26"/>
    <s v="1-Facilities Management (AE-EE-FM)"/>
    <m/>
    <m/>
    <m/>
    <m/>
    <x v="0"/>
  </r>
  <r>
    <s v="PF_WA042101_MKE REMOVE RUNWAY 1R-19L (NORTH OF TAXIWAY W).XLSM"/>
    <s v="5039"/>
    <s v="5039_AIRPORT"/>
    <x v="0"/>
    <n v="1300"/>
    <x v="3"/>
    <s v="2 - Construction &amp; Implementation"/>
    <s v="2"/>
    <s v="None."/>
    <s v="None."/>
    <n v="7403650"/>
    <n v="0"/>
    <n v="0"/>
    <n v="925456"/>
    <n v="2"/>
    <n v="2"/>
    <n v="925456"/>
    <s v="CASH"/>
    <n v="6478194"/>
    <n v="0"/>
    <n v="0"/>
    <n v="0"/>
    <n v="0"/>
    <n v="0"/>
    <n v="0"/>
    <n v="0"/>
    <s v="YES"/>
    <s v="YES_BUDGET MODULE ACCT IMPORT tab for SHERPA import is balanced"/>
    <b v="1"/>
    <n v="0"/>
    <s v="YES"/>
    <s v="YES"/>
    <x v="3"/>
    <n v="46160"/>
    <s v="LUKAS BINTZ"/>
    <s v="414-747-4614"/>
    <s v="lbintz@mitchellairport.com"/>
    <x v="3"/>
    <s v="NO"/>
    <s v="NO__This project addresses needs identified in the MKE’s master plan and airport layout plan future state.  This project addresses needs identified in the MKE’s master plan and airport layout plan future state."/>
    <s v="00__NO__Annual financial impact includes: N/A"/>
    <s v="Traffic, Roadways, &amp; Bridges (Airpor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YES"/>
    <s v="00__NO"/>
    <s v="03__YES__Project is included on the Spring 2026 Release of the Airport's Capital Strategic/ Master Plan"/>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3"/>
    <s v="N/A"/>
    <s v="KWAME AMEGASHITSI (BASED ON BIDS)"/>
    <s v="1-FACILITIES MANAGEMENT (AE-EE-FM)"/>
    <s v="NA-0"/>
    <s v="NA-0"/>
    <s v="2026-1"/>
    <s v="2027-1"/>
    <s v="2028-4"/>
    <s v="2029-2"/>
    <s v="00"/>
    <s v=""/>
    <s v="LOW"/>
    <s v="Yes"/>
    <n v="1"/>
    <s v="NO"/>
    <s v="4/28/26"/>
    <s v="1-Facilities Management (AE-EE-FM)"/>
    <m/>
    <m/>
    <m/>
    <m/>
    <x v="0"/>
  </r>
  <r>
    <s v="PF_WA043901_MKE PAGING SYSTEM REPLACEMENT.XLSM"/>
    <s v="5039"/>
    <s v="5039_AIRPORT"/>
    <x v="0"/>
    <n v="1300"/>
    <x v="4"/>
    <s v="4 - Equipment"/>
    <s v="4"/>
    <s v="None."/>
    <s v="None."/>
    <n v="756000"/>
    <n v="0"/>
    <n v="0"/>
    <n v="756000"/>
    <n v="2"/>
    <n v="2"/>
    <n v="756000"/>
    <s v="CASH"/>
    <n v="0"/>
    <n v="0"/>
    <n v="0"/>
    <n v="0"/>
    <n v="0"/>
    <n v="0"/>
    <n v="0"/>
    <n v="0"/>
    <s v="YES"/>
    <s v="YES_BUDGET MODULE ACCT IMPORT tab for SHERPA import is balanced"/>
    <b v="1"/>
    <n v="0"/>
    <s v="YES"/>
    <s v="YES"/>
    <x v="4"/>
    <n v="46160"/>
    <s v="LUKAS BINTZ"/>
    <s v="414-747-4614"/>
    <s v="lbintz@mitchellairport.com"/>
    <x v="4"/>
    <s v="NO"/>
    <s v="NO__N/A  N/A"/>
    <s v="00__NO__Annual financial impact includes: "/>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YES"/>
    <s v="00__NO"/>
    <s v="03__YES__See page 253 of the most recent 5-YR CIP (2026-2030)"/>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4"/>
    <s v="None."/>
    <s v="MKE IT"/>
    <s v="1-FACILITIES MANAGEMENT (AE-EE-FM)"/>
    <s v="NA-0"/>
    <s v="NA-0"/>
    <s v="NA-0"/>
    <s v="2027-1"/>
    <s v="2027-4"/>
    <s v="2028-3"/>
    <s v="5"/>
    <s v=""/>
    <s v="LOW"/>
    <s v="Yes"/>
    <n v="1"/>
    <s v="NO"/>
    <s v="5/8/26"/>
    <s v="1-Facilities Management (AE-EE-FM)"/>
    <m/>
    <m/>
    <m/>
    <m/>
    <x v="0"/>
  </r>
  <r>
    <s v="PF_WA044603_MKE PARKING STRUCTURE REHABILITATION – PHASE 3.XLSM"/>
    <s v="5039"/>
    <s v="5039_AIRPORT"/>
    <x v="0"/>
    <n v="1300"/>
    <x v="5"/>
    <s v="2 - Construction &amp; Implementation"/>
    <s v="2"/>
    <s v="None."/>
    <s v="None."/>
    <n v="1416000"/>
    <n v="0"/>
    <n v="0"/>
    <n v="1416000"/>
    <n v="2"/>
    <n v="2"/>
    <n v="1416000"/>
    <s v="CASH"/>
    <n v="0"/>
    <n v="0"/>
    <n v="0"/>
    <n v="0"/>
    <n v="0"/>
    <n v="0"/>
    <n v="0"/>
    <n v="0"/>
    <s v="YES"/>
    <s v="YES_BUDGET MODULE ACCT IMPORT tab for SHERPA import is balanced"/>
    <b v="1"/>
    <n v="0"/>
    <s v="YES"/>
    <s v="YES"/>
    <x v="5"/>
    <n v="46129"/>
    <s v="LUKAS BINTZ"/>
    <s v="414-747-4614"/>
    <s v="lbintz@mitchellairport.com"/>
    <x v="5"/>
    <s v="NO"/>
    <s v="YES__Due to the age and use of the parking structure, this work needs to be done to further extend the life of the facility.  Replacement would be cost prohibitive.  Due to the age and use of the parking structure, this work needs to be done to further extend the life of the facility.  Replacement would be cost prohibitive."/>
    <s v="00__NO__Annual financial impact includes: N/A"/>
    <s v="Other Capital"/>
    <s v="NO"/>
    <s v="NO__"/>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NO"/>
    <s v="00__NO"/>
    <s v="03__YES__See page 252 of the most recent 5-YR CIP (2026-2030)"/>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5"/>
    <s v="The scope of work includes additional phases of construction (each year 2025 through 2028).  "/>
    <s v="KWAME AMEGASHITSI (WALKER CONSULTANTS)"/>
    <s v="1-FACILITIES MANAGEMENT (AE-EE-FM)"/>
    <s v="NA-0"/>
    <s v="NA-0"/>
    <s v="2024-1"/>
    <s v="2027-2"/>
    <s v="2027-4"/>
    <s v="2028-2"/>
    <s v="10"/>
    <s v=""/>
    <s v="LOW"/>
    <s v="Yes"/>
    <n v="0.9"/>
    <s v="NO"/>
    <s v="11/19/25"/>
    <s v="1-Facilities Management (AE-EE-FM)"/>
    <m/>
    <m/>
    <m/>
    <m/>
    <x v="0"/>
  </r>
  <r>
    <s v="PF_WA045601_MKE BAGGAGE HANDLING CONTROL SYSTEM REPLACEMENT.XLSM"/>
    <s v="5039"/>
    <s v="5039_AIRPORT"/>
    <x v="0"/>
    <n v="1300"/>
    <x v="6"/>
    <s v="2 - Construction &amp; Implementation"/>
    <s v="2"/>
    <s v="None."/>
    <s v="None."/>
    <n v="16402650"/>
    <n v="16402650"/>
    <n v="1"/>
    <n v="0"/>
    <n v="0"/>
    <n v="1"/>
    <n v="16402650"/>
    <s v="BOND"/>
    <n v="0"/>
    <n v="0"/>
    <n v="0"/>
    <n v="0"/>
    <n v="0"/>
    <n v="0"/>
    <n v="0"/>
    <n v="0"/>
    <s v="YES"/>
    <s v="YES_BUDGET MODULE ACCT IMPORT tab for SHERPA import is balanced"/>
    <b v="1"/>
    <n v="0"/>
    <s v="YES"/>
    <s v="YES"/>
    <x v="6"/>
    <n v="46160"/>
    <s v="LUKAS BINTZ"/>
    <s v="747-4614"/>
    <s v="lbintz@mitchellairport.com"/>
    <x v="6"/>
    <s v="NO"/>
    <s v="YES__ The existing system is at or near the end of its service life and relies on obsolete ControlNet and DeviceNet communications infrastructure that is increasingly difficult to maintain and support.  Replacement was the best solution overall.   Breakdowns and repair costs are increasing and operating budgets do not have the capacity to keep up.   The existing system is at or near the end of its service life and relies on obsolete ControlNet and DeviceNet communications infrastructure that is increasingly difficult to maintain and support.  Replacement was the best solution overall.   Breakdowns and repair costs are increasing and operating budgets do not have the capacity to keep up."/>
    <s v="00__NO__Annual financial impact includes: N/A"/>
    <s v="Other Capital"/>
    <s v="NO"/>
    <s v="NO__"/>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YES"/>
    <s v="00__NO"/>
    <s v="03__YES__See page 252 of the most recent 5-YR CIP (2026-2030)"/>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6"/>
    <s v="N/A"/>
    <s v="KWAME AMEGASHITSI (COSTS BASED ON BIDS)"/>
    <s v="1-FACILITIES MANAGEMENT (AE-EE-FM)"/>
    <s v="NA-0"/>
    <s v="NA-0"/>
    <s v="2026-2"/>
    <s v="2027-1"/>
    <s v="2027-4"/>
    <s v="2028-2"/>
    <s v="10"/>
    <s v=""/>
    <s v="LOW"/>
    <s v="Yes"/>
    <n v="1"/>
    <s v="NO"/>
    <s v="6/3/26"/>
    <s v="1-Facilities Management (AE-EE-FM)"/>
    <m/>
    <m/>
    <m/>
    <m/>
    <x v="0"/>
  </r>
  <r>
    <s v="PF_WA045701_MKE CONCOURSE D FLOOR REPLACEMENT (HIGH TRAFFIC AREAS).XLSM"/>
    <s v="5039"/>
    <s v="5039_AIRPORT"/>
    <x v="0"/>
    <n v="1300"/>
    <x v="7"/>
    <s v="1 - Basic Planning &amp; Design"/>
    <s v="1"/>
    <s v="2 - Construction &amp; Implementation"/>
    <s v="2"/>
    <n v="352100"/>
    <n v="0"/>
    <n v="0"/>
    <n v="352100"/>
    <n v="2"/>
    <n v="2"/>
    <n v="352100"/>
    <s v="CASH"/>
    <n v="0"/>
    <n v="3371640"/>
    <n v="0"/>
    <n v="3371640"/>
    <n v="0"/>
    <n v="0"/>
    <n v="3371640"/>
    <n v="0"/>
    <s v="YES"/>
    <s v="YES_BUDGET MODULE ACCT IMPORT tab for SHERPA import is balanced"/>
    <b v="1"/>
    <n v="0"/>
    <s v="YES"/>
    <s v="YES"/>
    <x v="7"/>
    <n v="46160"/>
    <s v="LUKAS BINTZ"/>
    <s v="414-747-4614"/>
    <s v="lbintz@mitchellairport.com"/>
    <x v="7"/>
    <s v="NO"/>
    <s v="NO__The existing carpet requires replacement every 3–5 years due to heavy wear and tear, resulting in increased maintenance and lifecycle costs.  The existing carpet requires replacement every 3–5 years due to heavy wear and tear, resulting in increased maintenance and lifecycle costs."/>
    <s v="00__NO__Annual financial impact includes: "/>
    <s v="Facility_Rehab or Major Maint"/>
    <s v="NO"/>
    <s v="NO__"/>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NO"/>
    <s v="00__NO"/>
    <s v="03__YES__See page 252 of the most recent 5-YR CIP (2026-2030)"/>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7"/>
    <s v="Construction is anticipated in 2029"/>
    <s v="KWAME AMEGASHITSI (OXELAND ESTIMATES)"/>
    <s v="1-FACILITIES MANAGEMENT (AE-EE-FM)"/>
    <s v="NA-0"/>
    <s v="NA-0"/>
    <s v="2027-4"/>
    <s v="2029-2"/>
    <s v="2029-4"/>
    <s v="2030-2"/>
    <s v="20"/>
    <s v=""/>
    <s v="HIGH"/>
    <s v="Yes"/>
    <s v="Conceptual"/>
    <s v="YES"/>
    <s v="00/00/20XX"/>
    <s v="1-Facilities Management (AE-EE-FM)"/>
    <m/>
    <m/>
    <m/>
    <m/>
    <x v="0"/>
  </r>
  <r>
    <s v="PF_WA045801_MKE AIRPORT IT NETWORKING ACCESS REPLACEMENT.XLSM"/>
    <s v="5039"/>
    <s v="5039_AIRPORT"/>
    <x v="0"/>
    <n v="1300"/>
    <x v="8"/>
    <s v="4 - Equipment"/>
    <s v="4"/>
    <s v="None."/>
    <s v="None."/>
    <n v="811500"/>
    <n v="0"/>
    <n v="0"/>
    <n v="811500"/>
    <n v="2"/>
    <n v="2"/>
    <n v="811500"/>
    <s v="CASH"/>
    <n v="0"/>
    <n v="0"/>
    <n v="0"/>
    <n v="0"/>
    <n v="0"/>
    <n v="0"/>
    <n v="0"/>
    <n v="0"/>
    <s v="YES"/>
    <s v="YES_BUDGET MODULE ACCT IMPORT tab for SHERPA import is balanced"/>
    <b v="1"/>
    <n v="0"/>
    <s v="YES"/>
    <s v="YES"/>
    <x v="8"/>
    <n v="46160"/>
    <s v="LUKAS BINTZ"/>
    <s v="414-747-4614"/>
    <s v="lbintz@mitchellairport.com"/>
    <x v="8"/>
    <s v="NO"/>
    <s v="NO__N/A  N/A"/>
    <s v="00__NO__Annual financial impact includes: "/>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NO"/>
    <s v="00__NO"/>
    <s v="03__YES__See page 252 of the most recent 5-YR CIP (2026-2030)"/>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8"/>
    <s v="N/A"/>
    <s v="MKE IT"/>
    <s v="1-FACILITIES MANAGEMENT (AE-EE-FM)"/>
    <s v="NA-0"/>
    <s v="NA-0"/>
    <s v="NA-0"/>
    <s v="2027-1"/>
    <s v="2027-4"/>
    <s v="2028-3"/>
    <s v="5"/>
    <s v=""/>
    <s v="LOW"/>
    <s v="Yes"/>
    <n v="1"/>
    <s v="NO"/>
    <s v="5/20/26"/>
    <s v="1-Facilities Management (AE-EE-FM)"/>
    <m/>
    <m/>
    <m/>
    <m/>
    <x v="0"/>
  </r>
  <r>
    <s v="PF_WA043401_MWC OBSTRUCTION REMOVAL.XLSM"/>
    <s v="5039"/>
    <s v="5039_AIRPORT"/>
    <x v="0"/>
    <n v="1300"/>
    <x v="9"/>
    <s v="2 - Construction &amp; Implementation"/>
    <s v="2"/>
    <s v="None."/>
    <s v="None."/>
    <n v="360000"/>
    <n v="0"/>
    <n v="0"/>
    <n v="360000"/>
    <n v="2"/>
    <n v="2"/>
    <n v="360000"/>
    <s v="CASH"/>
    <n v="0"/>
    <n v="0"/>
    <n v="0"/>
    <n v="0"/>
    <n v="0"/>
    <n v="0"/>
    <n v="0"/>
    <n v="0"/>
    <s v="YES"/>
    <s v="YES_BUDGET MODULE ACCT IMPORT tab for SHERPA import is balanced"/>
    <b v="1"/>
    <n v="0"/>
    <s v="YES"/>
    <s v="YES"/>
    <x v="9"/>
    <n v="46160"/>
    <s v="LUKAS BINTZ"/>
    <s v="414-747-4614"/>
    <s v="lbintz@mitchellairport.com"/>
    <x v="9"/>
    <s v="NO"/>
    <s v="NO__Obstructions can interfere with safe aircraft takeoff, landing, and maneuvering, especially during low-visibility conditions or emergency situations, and therefore must be removed or mitigated to maintain compliance with standards established by the Federal Aviation Administration.  Obstructions can interfere with safe aircraft takeoff, landing, and maneuvering, especially during low-visibility conditions or emergency situations, and therefore must be removed or mitigated to maintain compliance with standards established by the Federal Aviation Administration."/>
    <s v="00__NO__Annual financial impact includes: N/A"/>
    <s v="Other Capital"/>
    <s v="NO"/>
    <s v="YES__Contractors prefer to remove trees in the winter because the frozen ground supports heavy equipment without tearing up lawns. Trees are dormant, lighter in weight, and lack leaves, which drastically improves visibility for the crew and makes cleanup significantly faster and easier."/>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NO"/>
    <s v="00__NO"/>
    <s v="03__YES__Project is included on the Spring 2026 Release of the Airport's Capital Strategic/ Master Plan"/>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9"/>
    <s v="N/A"/>
    <s v="KWAME AMEGASHITSI"/>
    <s v="1-FACILITIES MANAGEMENT (AE-EE-FM)"/>
    <s v="NA-0"/>
    <s v="NA-0"/>
    <s v="2022-4"/>
    <s v="2027-3"/>
    <s v="2028-1"/>
    <s v="2028-3"/>
    <s v="00"/>
    <s v=""/>
    <s v="HIGH"/>
    <s v="Yes"/>
    <n v="1"/>
    <s v="NO"/>
    <s v="5/20/26"/>
    <s v="1-Facilities Management (AE-EE-FM)"/>
    <m/>
    <m/>
    <m/>
    <m/>
    <x v="0"/>
  </r>
  <r>
    <s v="PF_WA046001_MWC SECURITY AND WILDLIFE PERIMETER FENCING REPLACEMENT.XLSM"/>
    <s v="5039"/>
    <s v="5039_AIRPORT"/>
    <x v="0"/>
    <n v="1300"/>
    <x v="10"/>
    <s v="2 - Construction &amp; Implementation"/>
    <s v="2"/>
    <s v="None."/>
    <s v="None."/>
    <n v="1099250"/>
    <n v="0"/>
    <n v="0"/>
    <n v="27481"/>
    <n v="2"/>
    <n v="2"/>
    <n v="27481"/>
    <s v="CASH"/>
    <n v="1071769"/>
    <n v="0"/>
    <n v="0"/>
    <n v="0"/>
    <n v="0"/>
    <n v="0"/>
    <n v="0"/>
    <n v="0"/>
    <s v="YES"/>
    <s v="YES_BUDGET MODULE ACCT IMPORT tab for SHERPA import is balanced"/>
    <b v="1"/>
    <n v="0"/>
    <s v="YES"/>
    <s v="YES"/>
    <x v="10"/>
    <n v="46160"/>
    <s v="LUKAS BINTZ"/>
    <s v="414-747-4614"/>
    <s v="lbintz@mitchellairport.com"/>
    <x v="10"/>
    <s v="NO"/>
    <s v="NO__Much of this fencing is original and beyond its useful life.  This fencing, in its current state, does not meet Federal Aviation Administration (FAA) standards for airport perimeter fencing  Much of this fencing is original and beyond its useful life.  This fencing, in its current state, does not meet Federal Aviation Administration (FAA) standards for airport perimeter fencing"/>
    <s v="00__NO__Annual financial impact includes: N/A"/>
    <s v="Other Capital"/>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07__Total Pop Srvd: 937014__Minority Pop Srvd: 411162__Addresses Racial Equity by: This project, as a part of the airport's infrastructure, works to enhance the County's fiscal health and sustainability."/>
    <s v="NO"/>
    <s v="00__NO"/>
    <s v="03__YES__Project is included on the Spring 2026 Release of the Airport's Capital Strategic/ Master Plan"/>
    <s v="00__NO____Deferred Maint issues addressed by project: "/>
    <n v="0"/>
    <n v="53207"/>
    <s v=""/>
    <s v=""/>
    <s v=""/>
    <x v="0"/>
    <n v="0"/>
    <n v="0"/>
    <n v="0"/>
    <x v="0"/>
    <n v="0"/>
    <n v="0"/>
    <n v="0"/>
    <s v="5300 S Howell Ave"/>
    <n v="0"/>
    <n v="0"/>
    <n v="0"/>
    <s v="00"/>
    <s v="No Climate Reduction Impact reported by Requesting Department"/>
    <n v="0"/>
    <s v="00_No Climate Reduction Impact reported by Requesting Department"/>
    <m/>
    <m/>
    <x v="10"/>
    <s v="N/A"/>
    <s v="KWAME AMEGASHITSI (BASED OF CONTRACTOR ESIMATES REC'D 2/26/2026)"/>
    <s v="1-FACILITIES MANAGEMENT (AE-EE-FM)"/>
    <s v="NA-0"/>
    <s v="NA-0"/>
    <s v="2026-1"/>
    <s v="2027-1"/>
    <s v="2027-4"/>
    <s v="2028-2"/>
    <s v="20"/>
    <s v=""/>
    <s v="LOW"/>
    <s v="Yes"/>
    <n v="1"/>
    <s v="NO"/>
    <s v="5/20/26"/>
    <s v="1-Facilities Management (AE-EE-FM)"/>
    <m/>
    <m/>
    <m/>
    <m/>
    <x v="0"/>
  </r>
  <r>
    <m/>
    <m/>
    <m/>
    <x v="1"/>
    <m/>
    <x v="11"/>
    <m/>
    <m/>
    <m/>
    <m/>
    <m/>
    <m/>
    <m/>
    <m/>
    <m/>
    <m/>
    <m/>
    <m/>
    <m/>
    <m/>
    <m/>
    <m/>
    <m/>
    <m/>
    <m/>
    <m/>
    <m/>
    <m/>
    <m/>
    <m/>
    <m/>
    <m/>
    <x v="11"/>
    <m/>
    <m/>
    <m/>
    <m/>
    <x v="11"/>
    <m/>
    <m/>
    <m/>
    <m/>
    <m/>
    <m/>
    <m/>
    <m/>
    <m/>
    <m/>
    <m/>
    <m/>
    <m/>
    <m/>
    <m/>
    <m/>
    <m/>
    <m/>
    <m/>
    <m/>
    <m/>
    <m/>
    <m/>
    <m/>
    <m/>
    <x v="1"/>
    <m/>
    <m/>
    <m/>
    <x v="1"/>
    <m/>
    <m/>
    <m/>
    <m/>
    <m/>
    <m/>
    <m/>
    <m/>
    <m/>
    <m/>
    <m/>
    <m/>
    <m/>
    <x v="11"/>
    <m/>
    <m/>
    <m/>
    <m/>
    <m/>
    <m/>
    <m/>
    <m/>
    <m/>
    <m/>
    <m/>
    <m/>
    <m/>
    <m/>
    <m/>
    <m/>
    <m/>
    <m/>
    <m/>
    <m/>
    <m/>
    <x v="1"/>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61">
  <r>
    <s v="PF_WO999999_SHAREPOINTMASTERFILE_DO NOT MOVE.XLSM"/>
    <s v="1011"/>
    <s v="1011_COUNTY EXECUTIVE"/>
    <x v="0"/>
    <n v="1850"/>
    <x v="0"/>
    <s v=""/>
    <s v=""/>
    <s v="None."/>
    <s v="None."/>
    <n v="0"/>
    <n v="0"/>
    <n v="0"/>
    <n v="0"/>
    <n v="0"/>
    <n v="0"/>
    <n v="0"/>
    <n v="0"/>
    <n v="0"/>
    <n v="0"/>
    <n v="0"/>
    <n v="0"/>
    <n v="0"/>
    <n v="0"/>
    <n v="0"/>
    <n v="0"/>
    <s v="YES"/>
    <s v="YES_BUDGET MODULE ACCT IMPORT tab for SHERPA import is balanced"/>
    <b v="1"/>
    <n v="0"/>
    <s v="YES"/>
    <s v="YES"/>
    <x v="0"/>
    <s v="*"/>
    <s v="PLEASE ENTER PRIMARY DEPT STAFF CONTACT RESPONSIBLE FOR REQ"/>
    <s v="Enter Phone #"/>
    <s v="Please enter email"/>
    <x v="0"/>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s v="00____CIP and/or Strategic Plan Doc page number reference(s): "/>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4-SAME AS REQUESTING DEPT/AGENCY (EXCLUDES DOT, FCLTY MNGMNT, AND IMSD)"/>
    <s v="NA-0"/>
    <s v="NA-0"/>
    <s v="NA-0"/>
    <s v="NA-0"/>
    <s v="NA-0"/>
    <s v="NA-0"/>
    <s v="00"/>
    <s v=""/>
    <s v=""/>
    <s v=""/>
    <s v=""/>
    <s v=""/>
    <s v="00/00/20XX"/>
    <s v="4-Same as Requesting Dept/Agency (Excludes DOT, Fclty Mngmnt, and IMSD)"/>
    <m/>
    <m/>
    <m/>
    <m/>
    <x v="0"/>
  </r>
  <r>
    <s v="PF_WU060202_VT DEVELOPMENT AGRMNT - DEFERRED MAINTENANCE 2027.XLSM"/>
    <s v="1918"/>
    <s v="1918_CULT_FRIENDS OF VILLA TERRACE (FOVT)"/>
    <x v="1"/>
    <n v="1455"/>
    <x v="1"/>
    <s v="2 - Construction &amp; Implementation"/>
    <s v="2"/>
    <s v="2 - Construction &amp; Implementation"/>
    <s v="2"/>
    <n v="400000"/>
    <n v="0"/>
    <n v="0"/>
    <n v="400000"/>
    <n v="2"/>
    <n v="2"/>
    <n v="400000"/>
    <s v="CASH"/>
    <n v="0"/>
    <n v="400000"/>
    <n v="400000"/>
    <n v="0"/>
    <n v="0"/>
    <n v="0"/>
    <n v="400000"/>
    <n v="0"/>
    <s v="YES"/>
    <s v="YES_BUDGET MODULE ACCT IMPORT tab for SHERPA import is balanced"/>
    <b v="1"/>
    <n v="0"/>
    <s v="YES"/>
    <s v="YES"/>
    <x v="1"/>
    <n v="46063"/>
    <s v="ERICA GOBLET/VINCE MASTERSON"/>
    <s v="414-278-4162"/>
    <s v="erica.goblet@milwaukeecountywi.gov; vincent.masterson@milwaukeecountywi.gov"/>
    <x v="1"/>
    <s v="NO"/>
    <s v=""/>
    <s v="00__NO__Annual financial impact includes: "/>
    <s v="Facility_Rehab or Major Maint"/>
    <s v="NO"/>
    <s v="NO__"/>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24-940__SD Uploaded: YES__Detail:  County Board approved term sheet and agreement negotiations in file 24-940 for CA and VT building transition to CAVT and FOVT based on initial County contributions towards operating and capital needs to the CAVT and FOVT. "/>
    <s v="00__Citations Addressed by Project?: NO__Description of Citation(s) addressed: "/>
    <s v="02__Primary Asset Zip Code: 53202__Total Pop Srvd: 23650__Minority Pop Srvd: 709.5__Addresses Racial Equity by: CAVT is building up its resources for BIPOC community members at this time and has ambitious goals for 2023 and 2024. CAVT Museums are creating summer camps and programming that will be guaranteed 1/3 of students who receive free and reduced lunches. Additional programs include supporting women, femme, and nonbinary artists at the museum. The museum is a part of Blue Star Museums, Museums for All, and currently works with MPS to involve students and families and exhibitions. "/>
    <s v="NO"/>
    <s v="00__NO"/>
    <s v="00__NO"/>
    <s v="00__YES__Category 2 = Addresses Assets anticipated to fail within the next 12 - 24 months__Deferred Maint issues addressed by project: "/>
    <n v="0"/>
    <n v="53202"/>
    <s v=""/>
    <s v=""/>
    <s v=""/>
    <x v="1"/>
    <n v="0"/>
    <n v="0"/>
    <n v="0"/>
    <x v="1"/>
    <n v="0"/>
    <n v="0"/>
    <n v="0"/>
    <s v="2220 N Terrace Ave"/>
    <n v="0"/>
    <n v="0"/>
    <n v="0"/>
    <s v="00"/>
    <s v="No Climate Reduction Impact reported by Requesting Department"/>
    <n v="0"/>
    <s v="00_No Climate Reduction Impact reported by Requesting Department"/>
    <m/>
    <m/>
    <x v="1"/>
    <s v="Pusrusant to the agreement authorized by File #24-940, the 2028 County contribution ($400,000) will address deferred maintenance needs at the VT building related to issues of health and safety, compliance with the Americans with Disabilities Act (ADA) related to accessibility, the safety of the art collection, and the structural integrity of the building as determined by the County (WU060203 - DEVELOPMENT AGREEMENT - VILLA TERRACE DEFERRED MAINT - 2028)."/>
    <s v="VINCE MASTERSON/ERICA GOBLET (BASED ON PROPOSED TERM SHEET FUNDING ALLOCATIONS)"/>
    <s v="4-SAME AS REQUESTING DEPT/AGENCY (EXCLUDES DOT, FCLTY MNGMNT, AND IMSD)"/>
    <s v="NA-0"/>
    <s v="NA-0"/>
    <s v="NA-0"/>
    <s v="2027-1"/>
    <s v="2029-3"/>
    <s v="2029-4"/>
    <s v="NA"/>
    <s v=""/>
    <s v="LOW"/>
    <s v="NO"/>
    <s v="Conceptual"/>
    <s v="NO"/>
    <s v="2/10/26"/>
    <s v="4-Same as Requesting Dept/Agency (Excludes DOT, Fclty Mngmnt, and IMSD)"/>
    <m/>
    <m/>
    <m/>
    <m/>
    <x v="1"/>
  </r>
  <r>
    <s v="PF_WU050202_CA DEVELOPMENT AGRMNT - DEFERRED MAINTENANCE 2027.XLSM"/>
    <s v="1915"/>
    <s v="1915_CULT_VILLA TERRACE/CHARLES ALLIS"/>
    <x v="2"/>
    <n v="1454"/>
    <x v="2"/>
    <s v="2 - Construction &amp; Implementation"/>
    <s v="2"/>
    <s v="None."/>
    <s v="None."/>
    <n v="250000"/>
    <n v="0"/>
    <n v="0"/>
    <n v="250000"/>
    <n v="2"/>
    <n v="2"/>
    <n v="250000"/>
    <s v="CASH"/>
    <n v="0"/>
    <n v="0"/>
    <n v="0"/>
    <n v="0"/>
    <n v="0"/>
    <n v="0"/>
    <n v="0"/>
    <n v="0"/>
    <s v="YES"/>
    <s v="YES_BUDGET MODULE ACCT IMPORT tab for SHERPA import is balanced"/>
    <b v="1"/>
    <n v="0"/>
    <s v="YES"/>
    <s v="YES"/>
    <x v="2"/>
    <n v="46063"/>
    <s v="ERICA GOBLET/VINCE MASTERSON"/>
    <s v=""/>
    <s v="erica.goblet@milwaukeecountywi.gov"/>
    <x v="2"/>
    <s v="NO"/>
    <s v=""/>
    <s v="00__NO__Annual financial impact includes: "/>
    <s v="Facility_Rehab or Major Maint"/>
    <s v="NO"/>
    <s v="NO__"/>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24-940__SD Uploaded: YES__Detail:  County Board approved term sheet and agreement negotiations in file 24-940 for CA and VT building transition to CAVT and FOVT based on initial County contributions towards operating and capital needs to the CAVT and FOVT. "/>
    <s v="00__Citations Addressed by Project?: NO__Description of Citation(s) addressed: "/>
    <s v="02__Primary Asset Zip Code: 53202__Total Pop Srvd: 23650__Minority Pop Srvd: 709.5__Addresses Racial Equity by: CAVT is building up its resources for BIPOC community members at this time and has ambitious goals for 2023 and 2024. CAVT Museums are creating summer camps and programming that will be guaranteed 1/3 of students who receive free and reduced lunches. Additional programs include supporting women, femme, and nonbinary artists at the museum. The museum is a part of Blue Star Museums, Museums for All, and currently works with MPS to involve students and families and exhibitions. "/>
    <s v="NO"/>
    <s v="00__NO"/>
    <s v="00__NO"/>
    <s v="00__YES__Category 2 = Addresses Assets anticipated to fail within the next 12 - 24 months__Deferred Maint issues addressed by project: "/>
    <n v="0"/>
    <n v="53202"/>
    <s v=""/>
    <s v=""/>
    <s v=""/>
    <x v="1"/>
    <n v="0"/>
    <n v="0"/>
    <n v="0"/>
    <x v="1"/>
    <n v="0"/>
    <n v="0"/>
    <n v="0"/>
    <s v="1801 N Prospect Ave"/>
    <n v="0"/>
    <n v="0"/>
    <n v="0"/>
    <s v="00"/>
    <s v="No Climate Reduction Impact reported by Requesting Department"/>
    <n v="0"/>
    <s v="00_No Climate Reduction Impact reported by Requesting Department"/>
    <m/>
    <m/>
    <x v="2"/>
    <s v="None."/>
    <s v="VINCE MASTERSON (BASED ON PROPOSED TERM SHEET FUNDING ALLOCATIONS)"/>
    <s v="4-SAME AS REQUESTING DEPT/AGENCY (EXCLUDES DOT, FCLTY MNGMNT, AND IMSD)"/>
    <s v="NA-0"/>
    <s v="NA-0"/>
    <s v="NA-0"/>
    <s v="2026-1"/>
    <s v="2029-3"/>
    <s v="2029-4"/>
    <s v="NA"/>
    <s v=""/>
    <s v="LOW"/>
    <s v="NO"/>
    <s v="Conceptual"/>
    <s v="NO"/>
    <s v="2/10/26"/>
    <s v="4-Same as Requesting Dept/Agency (Excludes DOT, Fclty Mngmnt, and IMSD)"/>
    <m/>
    <m/>
    <m/>
    <m/>
    <x v="1"/>
  </r>
  <r>
    <s v="PF_WJ012401_CRC BACK-UP GENERATOR REPLACEMENT.XLSM"/>
    <s v="4311"/>
    <s v="4311_CRC (FORMERLY HOC)"/>
    <x v="3"/>
    <n v="1800"/>
    <x v="3"/>
    <s v="1 - Basic Planning &amp; Design; 2 - Construction &amp; Implementation"/>
    <s v="1, 2"/>
    <s v="None."/>
    <s v="None."/>
    <n v="150000"/>
    <n v="150000"/>
    <n v="1"/>
    <n v="0"/>
    <n v="0"/>
    <n v="1"/>
    <n v="150000"/>
    <s v="BOND"/>
    <n v="0"/>
    <n v="0"/>
    <n v="0"/>
    <n v="0"/>
    <n v="0"/>
    <n v="0"/>
    <n v="0"/>
    <n v="0"/>
    <s v="YES"/>
    <s v="YES_BUDGET MODULE ACCT IMPORT tab for SHERPA import is balanced"/>
    <b v="1"/>
    <n v="0"/>
    <s v="YES"/>
    <s v="YES"/>
    <x v="3"/>
    <n v="45905"/>
    <s v="KAREN KASTENSON"/>
    <s v="414-427-4710"/>
    <s v="Karen.Kastenson@milwaukeecountywi.gov"/>
    <x v="3"/>
    <s v="NO"/>
    <s v="NO__Please provide an explanation of why alternative options were not researched:  No other option is available."/>
    <s v="02__YES__Annual financial impact includes: Currently paying $28K a month to rent a back-up generator."/>
    <s v="Facility_Rehab or Major Maint"/>
    <s v="NO"/>
    <s v="NO__"/>
    <s v="00__Technology Security Risk(s) Addressed: "/>
    <s v="10__Safety-Risk Issue(s) Addressed:  Without a generator the CRC may have to evuate the facility due to not being able to maintain door controls, camera, lighting, and A/C."/>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132__Total Pop Srvd: 30543__Minority Pop Srvd: 26217__Addresses Racial Equity by: By implementing the requested safety and security improvements for all residents we are striving toward the goal of making Milwaukee County the healthiest County in the state. These improvements will improve the mental health safety and security environment for our residents and staff from our community in the following areas:_x000a_1. Promoting Safety and Fair Treatment:  The enhanced monitoring through cameras and intercom systems will reduce the risk of suicide, violence, and neglect—issues that disproportionately affect residents from marginalized racial backgrounds. By improving safety, the facility ensures that every individual is treated with dignity and fairness, regardless of their race or ethnicity._x000a_2. Addressing Systemic Inequalities:  Historically, racial inequities in the justice system have led to disproportionate representation of minority groups in segregation units. By prioritizing safety and health improvements, the facility demonstrates a commitment to addressing these disparities and fostering an environment that mitigates harm to vulnerable populations._x000a_3. Reducing PREA Violations:  The improvements target the prevention of sexual assaults and other harmful incidents, including PREA violations. Communities of color are often overrepresented in facilities where such incidents occur. Sealed doors and better monitoring can help protect residents and staff, reducing trauma that has a lasting impact on racialized individuals._x000a_4. Improving Staff and Resident Relationships:  Enhanced communication via intercom systems enables staff to be more responsive to residents' needs, building trust and rapport. Improved relationships between staff and residents contribute to an equitable environment where everyone feels valued and heard._x000a_5. Aligning with Equity-Focused Recommendations:  While there may not be specific state mandates, the jail inspector's recommendation aligns with broader racial equity goals by identifying and addressing structural safety issues. Implementing these changes reflects the county’s dedication to equity-driven practices._x000a_6. Creating a Positive Cycle of Accountability:  Safety improvements create a facility that prioritizes accountability—both in terms of resident wellbeing and staff professionalism. This focus aligns with the county's racial equity goals, ensuring fair treatment and reducing negative outcomes tied to systemic biases."/>
    <s v="YES"/>
    <s v="00__NO"/>
    <s v="00__NO"/>
    <s v="03__YES__Category 2 = Addresses Assets anticipated to fail within the next 12 - 24 months__Deferred Maint issues addressed by project: Generator was installed in 1997 with a useful life of 20 years.  Should have been replaced 7 years ago."/>
    <n v="0"/>
    <n v="53132"/>
    <s v=""/>
    <s v=""/>
    <s v=""/>
    <x v="2"/>
    <n v="0"/>
    <n v="0"/>
    <n v="0"/>
    <x v="2"/>
    <n v="0"/>
    <n v="0"/>
    <n v="0"/>
    <s v="8885 S 68th St"/>
    <n v="0"/>
    <n v="0"/>
    <n v="0"/>
    <s v="00"/>
    <s v="No Climate Reduction Impact reported by Requesting Department"/>
    <n v="0"/>
    <s v="00_No Climate Reduction Impact reported by Requesting Department"/>
    <m/>
    <m/>
    <x v="3"/>
    <s v="None."/>
    <s v="LENIUS / BRILL "/>
    <s v="1-FACILITIES MANAGEMENT (AE-EE-FM)"/>
    <s v="NA-0"/>
    <s v="2026-1"/>
    <s v="2026-1"/>
    <s v="2026-2"/>
    <s v="2027-2"/>
    <s v="2027-4"/>
    <s v="20"/>
    <s v=""/>
    <s v="LOW"/>
    <s v="Yes"/>
    <n v="0.9"/>
    <s v="NO"/>
    <s v="5/1/26"/>
    <s v="1-Facilities Management (AE-EE-FM)"/>
    <m/>
    <m/>
    <m/>
    <m/>
    <x v="1"/>
  </r>
  <r>
    <s v="PF_WJ011001_CRC BOILER HOUSE REPAIR STRUCTURAL SLAB.XLSM"/>
    <s v="4311"/>
    <s v="4311_CRC (FORMERLY HOC)"/>
    <x v="3"/>
    <n v="1800"/>
    <x v="4"/>
    <s v="2 - Construction &amp; Implementation"/>
    <s v="2"/>
    <s v="None."/>
    <s v="None."/>
    <n v="1244430"/>
    <n v="1244430"/>
    <n v="1"/>
    <n v="0"/>
    <n v="0"/>
    <n v="1"/>
    <n v="1244430"/>
    <s v="BOND"/>
    <n v="0"/>
    <n v="0"/>
    <n v="0"/>
    <n v="0"/>
    <n v="0"/>
    <n v="0"/>
    <n v="0"/>
    <n v="0"/>
    <s v="YES"/>
    <s v="YES_BUDGET MODULE ACCT IMPORT tab for SHERPA import is balanced"/>
    <b v="1"/>
    <n v="0"/>
    <s v="YES"/>
    <s v="YES"/>
    <x v="4"/>
    <n v="46122"/>
    <s v="KAREN KASTENSON"/>
    <s v="414-427-4710"/>
    <s v="Karen.Kastenson@milwaukeecountywi.gov"/>
    <x v="4"/>
    <s v="NO"/>
    <s v="YES__CRC received three options and they consisted of Concrete Repairs and Combined Partial and Full Depth Replacement, Full Depth Removal and Replacement, and other options that are not recommended as they only place bandages over the repairs and do not help the current condition of the structure.  _x000a__x000a_Option 1: Concrete Repairs and Limited Full Depth Removal. The concrete floor slab of the existing Building Link between the Boiler House and the Main Facility of the Community Reintegration Center is in poor to failing condition. However, the areas that are in failing condition are primarily within two spans, with isolated failure in two other spans. Other portions of the slab that are in fair to poor condition can be addressed with concrete repair materials rather than complete demolition and replacement, which will help control the costs of the repair work. Limiting the extents of full depth removal also reduces the challenging impacts on building utilities that are routed_x000a_through the Building Link._x000a__x000a_With structural repairs and ongoing maintenance and condition monitoring, it is our opinion that the floor slab service life may be extended for an additional 15-20 years, possibly more, with the recommended approach. If the Option 1 approach is taken it would be advisable to plan for regular evaluation of the slab and implementation of patching repairs promptly if future issues arise. If chlorides in the slab (due to prior exposure) cause ongoing deterioration of areas that are currently in acceptable condition, then patching concrete and addressing cracks and leaks promptly will be important to the service life of the structure. However, the existing concrete has previously been exposed to road salts and moisture. It is also our understanding that ongoing use of the Building Link will likely continue exposure to salts to some extent if used for equipment parking and occasional loading/unloading. Concrete in severe service exposure deteriorates more rapidly than protected concrete. Existing microcracking as well as potential cracking at the interface between original and repair concrete will continue to expose the reinforcing steel to water and chlorides. If a longer ongoing service life and better long-term reliability are a higher priority than present costs, then Option 2: Full Depth Removal and Replacement might be considered. This option could be designed to provide an extended service life of 40 years or more, but costs would be higher.  CRC received three options and they consisted of Concrete Repairs and Combined Partial and Full Depth Replacement, Full Depth Removal and Replacement, and other options that are not recommended as they only place bandages over the repairs and do not help the current condition of the structure.  _x000a__x000a_Option 1: Concrete Repairs and Limited Full Depth Removal. The concrete floor slab of the existing Building Link between the Boiler House and the Main Facility of the Community Reintegration Center is in poor to failing condition. However, the areas that are in failing condition are primarily within two spans, with isolated failure in two other spans. Other portions of the slab that are in fair to poor condition can be addressed with concrete repair materials rather than complete demolition and replacement, which will help control the costs of the repair work. Limiting the extents of full depth removal also reduces the challenging impacts on building utilities that are routed_x000a_through the Building Link._x000a__x000a_With structural repairs and ongoing maintenance and condition monitoring, it is our opinion that the floor slab service life may be extended for an additional 15-20 years, possibly more, with the recommended approach. If the Option 1 approach is taken it would be advisable to plan for regular evaluation of the slab and implementation of patching repairs promptly if future issues arise. If chlorides in the slab (due to prior exposure) cause ongoing deterioration of areas that are currently in acceptable condition, then patching concrete and addressing cracks and leaks promptly will be important to the service life of the structure. However, the existing concrete has previously been exposed to road salts and moisture. It is also our understanding that ongoing use of the Building Link will likely continue exposure to salts to some extent if used for equipment parking and occasional loading/unloading. Concrete in severe service exposure deteriorates more rapidly than protected concrete. Existing microcracking as well as potential cracking at the interface between original and repair concrete will continue to expose the reinforcing steel to water and chlorides. If a longer ongoing service life and better long-term reliability are a higher priority than present costs, then Option 2: Full Depth Removal and Replacement might be considered. This option could be designed to provide an extended service life of 40 years or more, but costs would be higher."/>
    <s v="00__NO__Annual financial impact includes: "/>
    <s v="Facility_Rehab or Major Maint"/>
    <s v="NO"/>
    <s v="NO__"/>
    <s v="00__Technology Security Risk(s) Addressed: "/>
    <s v="00__Safety-Risk Issue(s) Addressed:  "/>
    <s v="05__Safety-Risk Issue(s) Addressed:  The concrete floor slab in the Building Link between the Boiler House and the Main Facility is exhibiting significant deterioration, including localized failures and widespread areas of poor condition. This degradation presents a potential life safety risk due to uneven surfaces, reduced structural integrity, and the possibility of trip hazards or further slab failure."/>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NO__Detail:  Federal ADA Requirements_x000a_The 2010 ADA Standards require floor and ground surfaces to be firm, stable, and slip-resistant. Any vertical change up to ¼″ is allowed; changes between ¼″ and ½″ must be beveled; changes over ½″ must be addressed with a compliant ramp._x000a__x000a_Wisconsin Statute § 66.0907_x000a_Municipalities have authority to inspect, order repairs for, or remove and replace sidewalks or concrete slabs that are unsafe, defective, or insufficient._x000a_Property owners must comply after notice; otherwise, the municipality may complete the work and charge the costs._x000a__x000a_WisDOT 2025 ADA Transition Plan_x000a_Commits to a “Path to Zero” barrier strategy in public right-of-way, aligning with ADA and Section 504 requirements._x000a_Embeds inclusive public engagement, equitable contracting, and standardized performance tracking."/>
    <s v="NO"/>
    <s v="00__Citations Addressed by Project?: NO__Description of Citation(s) addressed: "/>
    <s v="02__Primary Asset Zip Code: 53132__Total Pop Srvd: 30843__Minority Pop Srvd: 26217__Addresses Racial Equity by: The concrete slab repair to deliver a safe, ADA‑compliant, and uniformly accessible corridor that reduces trip hazards to zero and eliminates disparities in safety incidents, access disruptions, and user experience across racial groups. This will be achieved through inclusive engagement, equitable contracting and hiring, and disaggregated performance monitoring throughout design, construction, and turnover._x000a__x000a_Also, by implementing the requested safety and security improvements for all residents we are striving toward the goal of making Milwaukee County the healthiest County in the state. These improvements will improve the mental health, safety and security environment for our residents and staff from our community in the following areas:_x000a_1. Promoting Safety and Fair Treatment: Enhanced monitoring through cameras and intercom systems will reduce the risk of suicide, violence, and neglect—issues that disproportionately affect residents from marginalized racial backgrounds. By improving safety, the facility ensures that every individual is treated with dignity and fairness, regardless of their race or ethnicity._x000a_2. Addressing Systemic Inequalities:  Historically, racial inequities in the justice system have led to disproportionate representation of minority groups in segregation units. By prioritizing safety and health improvements, the facility demonstrates a commitment to addressing these disparities and fostering an environment that mitigates harm to vulnerable populations._x000a_3. Reducing PREA Violations:  The improvements target the prevention of sexual assaults and other harmful incidents, including PREA violations. Communities of color are often overrepresented in facilities where such incidents occur. Sealed doors and better monitoring can help protect residents and staff, reducing trauma that has a lasting impact on racialized individuals._x000a_4. Improving Staff and Resident Relationships:  Enhanced communication via intercom systems enables staff to be more responsive to residents' needs, building trust and rapport. Improved relationships between staff and residents contribute to an equitable environment where everyone feels valued and heard._x000a_5. Aligning with Equity-Focused Recommendations:  While there may not be specific state mandates, the jail inspector's recommendation aligns with broader racial equity goals by identifying and addressing structural safety issues. Implementing these changes reflects the county’s dedication to equity-driven practices._x000a_6. Creating a Positive Cycle of Accountability:  Safety improvements create a facility that prioritizes accountability—both in terms of resident wellbeing and staff professionalism. This focus aligns with the county's racial equity goals, ensuring fair treatment and reducing negative outcomes tied to systemic biases."/>
    <s v="YES"/>
    <s v="00__NO"/>
    <s v="00__NO"/>
    <s v="00__NO____Deferred Maint issues addressed by project: "/>
    <n v="0"/>
    <n v="53132"/>
    <s v=""/>
    <s v=""/>
    <s v=""/>
    <x v="2"/>
    <n v="0"/>
    <n v="0"/>
    <n v="0"/>
    <x v="2"/>
    <n v="0"/>
    <n v="0"/>
    <n v="0"/>
    <s v="8885 S 68th Street"/>
    <n v="0"/>
    <n v="0"/>
    <n v="0"/>
    <s v="00"/>
    <s v="No Climate Reduction Impact reported by Requesting Department"/>
    <n v="0"/>
    <s v="00_No Climate Reduction Impact reported by Requesting Department"/>
    <m/>
    <m/>
    <x v="4"/>
    <s v="None"/>
    <s v="ELIEZER RAMIREZ"/>
    <s v="1-FACILITIES MANAGEMENT (AE-EE-FM)"/>
    <s v="NA-"/>
    <s v="2026-1"/>
    <s v="2026-3"/>
    <s v="2027-1"/>
    <s v="2027-2"/>
    <s v="2027-3"/>
    <s v="50"/>
    <s v=""/>
    <s v="HIGH"/>
    <s v="Yes"/>
    <n v="0.9"/>
    <s v="NO"/>
    <s v="5/20/26"/>
    <s v="1-Facilities Management (AE-EE-FM)"/>
    <m/>
    <m/>
    <m/>
    <m/>
    <x v="1"/>
  </r>
  <r>
    <s v="PF_WJ011501_HOC CHILLERS REPAIRS (600 AND 400 FACS).XLSM"/>
    <s v="4311"/>
    <s v="4311_CRC (FORMERLY HOC)"/>
    <x v="3"/>
    <n v="1800"/>
    <x v="5"/>
    <s v="1 - Basic Planning &amp; Design; 2 - Construction &amp; Implementation"/>
    <s v="1, 2"/>
    <s v="None."/>
    <s v="None."/>
    <n v="967670"/>
    <n v="967670"/>
    <n v="1"/>
    <n v="0"/>
    <n v="0"/>
    <n v="1"/>
    <n v="967670"/>
    <s v="BOND"/>
    <n v="0"/>
    <n v="0"/>
    <n v="0"/>
    <n v="0"/>
    <n v="0"/>
    <n v="0"/>
    <n v="0"/>
    <n v="0"/>
    <s v="YES"/>
    <s v="YES_BUDGET MODULE ACCT IMPORT tab for SHERPA import is balanced"/>
    <b v="1"/>
    <n v="0"/>
    <s v="YES"/>
    <s v="YES"/>
    <x v="5"/>
    <n v="46127"/>
    <s v="KAREN KASTENSON"/>
    <s v="414-427-4710"/>
    <s v="Karen.Kastenson@milwaukeecountywi.gov"/>
    <x v="5"/>
    <s v="NO"/>
    <s v="YES__Two options evaluated:  Replacing chillers in subbasement or creating a garage outside   Two options evaluated:  Replacing chillers in subbasement or creating a garage outside "/>
    <s v="00__NO__Annual financial impact includes: "/>
    <s v="Facility_Rehab or Major Maint"/>
    <s v="YES__Charter last updated:  12.12.2022 SD_WJ011501_PROJECT CHARTER"/>
    <s v="YES__Construction in the fall &gt;winter; everything else ASAP and the concrete in the summer."/>
    <s v="00__Technology Security Risk(s) Addressed: "/>
    <s v="00__Safety-Risk Issue(s) Addressed:  "/>
    <s v="05__Safety-Risk Issue(s) Addressed:  The replacement of chillers and pumps is expected to reduce existing health and safety risks associated with aging equipment; however, it will not eliminate all hazards, as operational and maintenance-related risks will remain and must be managed through proper design, controls, and procedures."/>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__Detail:  Federal mandates The Clean Air Act - Section 608 (40 CFR Part 82); AIM Act (40 CFR Part 84, Subpart C) / Failing to repair leaks, track refrigerant, or transition refrigerants can quickly become a six-figure+ liability._x000a__x000a_State / Regional mandaes (Wisconsin) Energy codes; Environmental / Emissions Alignment (Section 608+AIM Act) penalties for non-compliance is operational risks increased inspections, documentation and reporting timelines."/>
    <s v="NO"/>
    <s v="00__Citations Addressed by Project?: NO__Description of Citation(s) addressed: "/>
    <s v="02__Primary Asset Zip Code: 53132__Total Pop Srvd: 30843__Minority Pop Srvd: 26217__Addresses Racial Equity by: By implementing the requested safety and security improvements for all residents we are striving toward the goal of making Milwaukee County the healthiest County in the state. These improvements will improve the mental health, safety and security environment for our residents and staff from our community in the following areas:_x000a_1. Promoting Safety and Fair Treatment: Enhanced monitoring through cameras and intercom systems will reduce the risk of suicide, violence, and neglect—issues that disproportionately affect residents from marginalized racial backgrounds. By improving safety, the facility ensures that every individual is treated with dignity and fairness, regardless of their race or ethnicity._x000a_2. Addressing Systemic Inequalities:  Historically, racial inequities in the justice system have led to disproportionate representation of minority groups in segregation units. By prioritizing safety and health improvements, the facility demonstrates a commitment to addressing these disparities and fostering an environment that mitigates harm to vulnerable populations._x000a_3. Reducing PREA Violations:  The improvements target the prevention of sexual assaults and other harmful incidents, including PREA violations. Communities of color are often overrepresented in facilities where such incidents occur. Sealed doors and better monitoring can help protect residents and staff, reducing trauma that has a lasting impact on racialized individuals._x000a_4. Improving Staff and Resident Relationships:  Enhanced communication via intercom systems enables staff to be more responsive to residents' needs, building trust and rapport. Improved relationships between staff and residents contribute to an equitable environment where everyone feels valued and heard._x000a_5. Aligning with Equity-Focused Recommendations:  While there may not be specific state mandates, the jail inspector's recommendation aligns with broader racial equity goals by identifying and addressing structural safety issues. Implementing these changes reflects the county’s dedication to equity-driven practices._x000a_6. Creating a Positive Cycle of Accountability:  Safety improvements create a facility that prioritizes accountability—both in terms of resident wellbeing and staff professionalism. This focus aligns with the county's racial equity goals, ensuring fair treatment and reducing negative outcomes tied to systemic biases."/>
    <s v="YES"/>
    <s v="00__NO"/>
    <s v="00__NO"/>
    <s v="00______Deferred Maint issues addressed by project: "/>
    <n v="0"/>
    <n v="53132"/>
    <s v=""/>
    <s v=""/>
    <s v=""/>
    <x v="2"/>
    <n v="0"/>
    <n v="0"/>
    <n v="0"/>
    <x v="2"/>
    <n v="0"/>
    <n v="0"/>
    <n v="0"/>
    <s v="8885 S 68th Street"/>
    <n v="0"/>
    <n v="0"/>
    <n v="0"/>
    <s v="03"/>
    <s v="Reduces emissions by not using oversized chillers/ pump moters which is a energy savings."/>
    <n v="1"/>
    <s v="03_Reduces emissions by not using oversized chillers/ pump moters which is a energy savings."/>
    <m/>
    <m/>
    <x v="5"/>
    <s v="None"/>
    <s v="KEVIN LENIUS"/>
    <s v="1-FACILITIES MANAGEMENT (AE-EE-FM)"/>
    <s v="NA-0"/>
    <s v="2025-1"/>
    <s v="2026-2"/>
    <s v="2027-2"/>
    <s v="2027-3"/>
    <s v="2027-4"/>
    <s v="15"/>
    <s v=""/>
    <s v="MEDIUM"/>
    <s v="Yes"/>
    <n v="0.9"/>
    <s v="NO"/>
    <s v="5/30/26"/>
    <s v="1-Facilities Management (AE-EE-FM)"/>
    <m/>
    <m/>
    <m/>
    <m/>
    <x v="1"/>
  </r>
  <r>
    <s v="PF_WJ011601_CRC POWERHOUSE WINDOWS.XLSM"/>
    <s v="4311"/>
    <s v="4311_CRC (FORMERLY HOC)"/>
    <x v="3"/>
    <n v="1800"/>
    <x v="6"/>
    <s v="1 - Basic Planning &amp; Design; 2 - Construction &amp; Implementation"/>
    <s v="1, 2"/>
    <s v="None."/>
    <s v="None."/>
    <n v="403250"/>
    <n v="403250"/>
    <n v="1"/>
    <n v="0"/>
    <n v="0"/>
    <n v="1"/>
    <n v="403250"/>
    <s v="BOND"/>
    <n v="0"/>
    <n v="0"/>
    <n v="0"/>
    <n v="0"/>
    <n v="0"/>
    <n v="0"/>
    <n v="0"/>
    <n v="0"/>
    <s v="YES"/>
    <s v="YES_BUDGET MODULE ACCT IMPORT tab for SHERPA import is balanced"/>
    <b v="1"/>
    <n v="0"/>
    <s v="YES"/>
    <s v="YES"/>
    <x v="6"/>
    <n v="46128"/>
    <s v="KAREN KASTENSON"/>
    <s v="414-427-4710"/>
    <s v="Karen.Kastenson@milwaukeecountywi.gov"/>
    <x v="6"/>
    <s v="NO"/>
    <s v="YES__Beyond repairing the windows  Beyond repairing the windows"/>
    <s v="00__NO__Annual financial impact includes: "/>
    <s v="Facility_Rehab or Major Maint"/>
    <s v="YES__A&amp;E Charter; SD_WJ011601_CRC Powerhouse Windows Project Charter "/>
    <s v="NO__"/>
    <s v="00__Technology Security Risk(s) Addressed: "/>
    <s v="00__Safety-Risk Issue(s) Addressed:  "/>
    <s v="05__Safety-Risk Issue(s) Addressed:  Some of the windows are starting to separate from the building which in time will cause structural issues to the building. Building then will not be useable which will cause issues in heating the buildings and the water which will then mean that the County will have evacuate the CRC."/>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NO__Detail:  DOC 350.12*(1) Facilities are required to be clean and in good repair. WI statute 301.37 authority is granted to the DOC to approve or disapprove the use of a facility for the detention of offenders.  The CRC has to go through a Jail inspection every year and possible multiple as the will of the jail inspector.  If the CRC fail its inspection, then the jail inspector has the ability to shut down the facility.  "/>
    <s v="NO"/>
    <s v="00__Citations Addressed by Project?: NO__Description of Citation(s) addressed: "/>
    <s v="02__Primary Asset Zip Code: 53132__Total Pop Srvd: __Minority Pop Srvd: __Addresses Racial Equity by: The CRC is a key component in the goal of making Milwaukee County the healthiest county in Wisconsin. The CRC reflects the mission and vision to comprehensively address the needs of justice involved individuals to increase the likelihood that they will become productive citizens. The CRC exists to ensure residents have the tools needed to successfully reintegrate into their community. It is not intended to be a harsh or punitive environment, but a structured rehabilitative environment that prepares individuals to return to their community in a better place than they were before. This structure will result in safer communities in Milwaukee County, and because the majority of the population is minority anything that prevents the CRC from achieving its mission will reduce Milwaukee County's goal.  The Powerhouse is very important to the needs of the CRC.  If the powerhouse is unable to function, then the CRC would have to shut down and all the residents would have to be relocated to a different prison limiting the amount of programing that the CRC would be able to do in the future.  "/>
    <s v="YES"/>
    <s v="00__NO"/>
    <s v="00__NO"/>
    <s v="03__YES__Category 2 = Addresses Assets anticipated to fail within the next 12 - 24 months__Deferred Maint issues addressed by project: Some of the windows are starting to separate from the building which could cause structural issues to the building. Building may not be habitable / safety risk."/>
    <n v="0"/>
    <n v="53132"/>
    <s v=""/>
    <s v=""/>
    <s v=""/>
    <x v="2"/>
    <n v="0"/>
    <n v="0"/>
    <n v="0"/>
    <x v="2"/>
    <n v="0"/>
    <n v="0"/>
    <n v="0"/>
    <s v="8885 S 68th St"/>
    <n v="0"/>
    <n v="0"/>
    <n v="0"/>
    <s v="00"/>
    <s v="No Climate Reduction Impact reported by Requesting Department"/>
    <n v="0"/>
    <s v="00_No Climate Reduction Impact reported by Requesting Department"/>
    <m/>
    <m/>
    <x v="6"/>
    <s v="None"/>
    <s v="WALSH"/>
    <s v="1-FACILITIES MANAGEMENT (AE-EE-FM)"/>
    <s v="NA-0"/>
    <s v="2024-4"/>
    <s v="2025-1"/>
    <s v="2027-2"/>
    <s v="2027-3"/>
    <s v="2027-4"/>
    <s v="30"/>
    <s v=""/>
    <s v="LOW"/>
    <s v="Yes"/>
    <n v="1"/>
    <s v="NO"/>
    <s v="5/1/26"/>
    <s v="1-Facilities Management (AE-EE-FM)"/>
    <m/>
    <m/>
    <m/>
    <m/>
    <x v="1"/>
  </r>
  <r>
    <s v="PF_WJ012101_CRC 600 &amp; 400 BED DORMITORY ROOF.XLSM"/>
    <s v="4311"/>
    <s v="4311_CRC (FORMERLY HOC)"/>
    <x v="3"/>
    <n v="1800"/>
    <x v="7"/>
    <s v="1 - Basic Planning &amp; Design"/>
    <s v="1"/>
    <s v="2 - Construction &amp; Implementation"/>
    <s v="2"/>
    <n v="347880"/>
    <n v="347880"/>
    <n v="1"/>
    <n v="0"/>
    <n v="0"/>
    <n v="1"/>
    <n v="347880"/>
    <s v="BOND"/>
    <n v="0"/>
    <n v="7550000"/>
    <n v="0"/>
    <n v="7550000"/>
    <n v="0"/>
    <n v="0"/>
    <n v="7550000"/>
    <n v="0"/>
    <s v="YES"/>
    <s v="YES_BUDGET MODULE ACCT IMPORT tab for SHERPA import is balanced"/>
    <b v="1"/>
    <n v="0"/>
    <s v="YES"/>
    <s v="YES"/>
    <x v="7"/>
    <n v="46127"/>
    <s v="KAREN KASTENSON"/>
    <s v="414-427-4710"/>
    <s v="Karen.Kastenson@milwaukeecountywi.gov"/>
    <x v="7"/>
    <s v="NO"/>
    <s v="YES__Please provide a brief listing of options/alternatives researched and why the option your are requesting for this Cost Est is the best alternative:  Minor repairs have been done over the last five years, but it is coming time where major repairs / upgrades are becoming necessary.  The leaks and repairs are becoming more frequent as time moves on. Evaluated repair vs. replace. Beyond repair. "/>
    <s v="02__YES__Annual financial impact includes: Currently the CRC Budget's about $100,000.00 for roofs per year, this can be reduced once new roofs are installed.  Outlined in the plan report SD_WJ012101_CRC 600 &amp; 400 Bed Dormitory Roof.pdf."/>
    <s v="Facility_Rehab or Major Maint"/>
    <s v="YES__A&amp;E Project Charter; SD_WJ012101_CRC 600 &amp; 400 Bed Dormitory Roof Replacement Project Charter  _x000a_"/>
    <s v="YES__Unable to work through inclement weather. No snow."/>
    <s v="00__Technology Security Risk(s) Addressed: "/>
    <s v="10__Safety-Risk Issue(s) Addressed:  Failure to proceed with this project presents significant safety, operational, and financial risks that could jeopardize the integrity of the facility. Prolonged leakage increases the likelihood of electrical shorts and fire hazards, posing a potentially fatal risk, while also accelerating structural deterioration that may lead to costly repairs or even collapse in compromised areas. Additionally, moisture buildup fosters mold growth, which can spread through the HVAC system, threatening the health of individuals, particularly those with asthma, allergies, or weakened immune systems. Operationally, vital spaces including the commercial kitchen, training areas, and laundry services face potential disruption, impacting essential services and community programs. The Family Center may also be at risk if the leaks expand. Without immediate intervention, ongoing maintenance costs will rise as frequent temporary fixes become necessary. A detailed 151-page report underscores the urgency of the situation, backed by photographic evidence identifying numerous concerns. The project also includes replacing parapet metal flashing while ensuring proper coordination with existing rooftop equipment. Timely action is critical to maintaining the facility’s longevity and ensuring a safe environment for all stakeholders."/>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132__Total Pop Srvd: 30843__Minority Pop Srvd: 26217__Addresses Racial Equity by: This project is an investment in the Milwaukee County's commitment to equity, safety, and fiscal responsibility. These roofs, which are in urgent need of repair, are essential to maintaining safe housing and the uninterrupted operation of key services, including the kitchen. The facility itself is designed not merely as a punitive space but as a supportive environment that fosters personal development, community reintegration, and long-term public safety. Given that the majority of the population served is from minority communities, any disruption to these services would directly undermine the County's broader equity, health, and safety goals. By addressing this issue proactively, the County ensures the continuity of vital services, supports resident job training programs, and aligns with TBE and DBE participation goals. This investment not only reduces long-term maintenance costs but also provides economic opportunities for underrepresented contractors, reinforcing the County's dedication to inclusion and equity. Ultimately, the roof replacement project is a strategic step toward preserving service continuity, advancing workforce training, and fostering transformative support for underserved populations."/>
    <s v="NO"/>
    <s v="00__NO"/>
    <s v="03__YES__See Page 182 of the CAPITAL IMPROVEMENTS FIVE-YEAR CAPITAL IMPROVEMENT PROGRAM 2024 - 2028"/>
    <s v="03__YES__Category 2 = Addresses Assets anticipated to fail within the next 12 - 24 months__Deferred Maint issues addressed by project: Repairs have been done each year but the roofs are aging to the point that replacements are needed."/>
    <n v="0"/>
    <n v="53132"/>
    <s v=""/>
    <s v=""/>
    <s v=""/>
    <x v="2"/>
    <n v="0"/>
    <n v="0"/>
    <n v="0"/>
    <x v="2"/>
    <n v="0"/>
    <n v="0"/>
    <n v="0"/>
    <s v="8885 S 68th Street"/>
    <n v="0"/>
    <n v="0"/>
    <n v="0"/>
    <s v="01"/>
    <s v="Replacing the CRC 600 &amp; 400 Bed Dormitory roofs is one way to help lower the county’s emissions and strengthen its climate resilience. Modern, eco-friendly roofing systems help minimize disruption during extreme weather events by offering greater durability and structural integrity. These upgrades reduce strain on buildings, safeguard assets from flooding, and contribute to lower energy bills by improving insulation and energy efficiency. Environmentally conscious options such as Built-Up Roofing (BUR), metal roofing, and solar shingles offer distinct advantages. BUR systems are fire-retardant, highly impact-resistant, and require minimal maintenance. Metal roofs are long-lasting—some lasting up to 70 years—and can be designed to replicate traditional materials, offering both strength and aesthetic appeal. Solar shingles not only reduce electricity costs but also provide a modern, lightweight solution. By investing in these roofing technologies, the county can ensure its buildings are better protected against climate-related challenges while contributing to long-term sustainability goals and lowering its overall carbon footprint."/>
    <n v="1"/>
    <s v="01_Replacing the CRC 600 &amp; 400 Bed Dormitory roofs is one way to help lower the county’s emissions and strengthen its climate resilience. Modern, eco-friendly roofing systems help minimize disruption during extreme weather events by offering greater durability and structural integrity. These upgrades reduce strain on buildings, safeguard assets from flooding, and contribute to lower energy bills by improving insulation and energy efficiency. Environmentally conscious options such as Built-Up Roofing (BUR), metal roofing, and solar shingles offer distinct advantages. BUR systems are fire-retardant, highly impact-resistant, and require minimal maintenance. Metal roofs are long-lasting—some lasting up to 70 years—and can be designed to replicate traditional materials, offering both strength and aesthetic appeal. Solar shingles not only reduce electricity costs but also provide a modern, lightweight solution. By investing in these roofing technologies, the county can ensure its buildings are better protected against climate-related challenges while contributing to long-term sustainability goals and lowering its overall carbon footprint."/>
    <m/>
    <m/>
    <x v="7"/>
    <s v="The scope of work includes construction of the design. IMSD scope includes: remove conduit, cables, and cameras to allow for roof replacement.  Install new conduit and cabling, replace EOL cameras with current standards."/>
    <s v="TROY WOHLT"/>
    <s v="1-FACILITIES MANAGEMENT (AE-EE-FM)"/>
    <s v="NA-0"/>
    <s v="2027-2"/>
    <s v="2027-3"/>
    <s v="2029-1"/>
    <s v="2029-3"/>
    <s v="2029-4"/>
    <s v="30"/>
    <s v="NO"/>
    <s v="MEDIUM"/>
    <s v="Yes"/>
    <n v="0.3"/>
    <s v="YES"/>
    <s v="5/13/26"/>
    <s v="1-Facilities Management (AE-EE-FM)"/>
    <m/>
    <m/>
    <m/>
    <m/>
    <x v="1"/>
  </r>
  <r>
    <s v="PF_WG004001-VEL PHILLIPS - SECURE COURTROOM (CHILDRENS COURT).XLSM"/>
    <s v="2851"/>
    <s v="2851_COURTS"/>
    <x v="4"/>
    <n v="1700"/>
    <x v="8"/>
    <s v="1 - Basic Planning &amp; Design"/>
    <s v="1"/>
    <s v="2 - Construction &amp; Implementation"/>
    <s v="2"/>
    <n v="641510"/>
    <n v="641510"/>
    <n v="1"/>
    <n v="0"/>
    <n v="0"/>
    <n v="1"/>
    <n v="641510"/>
    <s v="BOND"/>
    <n v="0"/>
    <n v="6529678"/>
    <n v="0"/>
    <n v="6529678"/>
    <n v="0"/>
    <n v="0"/>
    <n v="6529678"/>
    <n v="0"/>
    <s v="YES"/>
    <s v="YES_BUDGET MODULE ACCT IMPORT tab for SHERPA import is balanced"/>
    <b v="1"/>
    <n v="0"/>
    <s v="YES"/>
    <s v="YES"/>
    <x v="8"/>
    <n v="45401"/>
    <s v="STEPHANIE GARBO"/>
    <s v="414-278-5115"/>
    <s v="stephanie.garbo2@wicourts.gov"/>
    <x v="8"/>
    <s v="YES"/>
    <s v="YES__Please provide a brief listing of options/alternatives researched and why the option your are requesting for this Cost Est is the best alternative:  Restructuring an existing courtroom was considered. However, that would reduce the number of courtrooms available during the construction creating a problem for calendars and timely case processing. It would also require additional spaces to be repurposed expanding the project budget and timeline. "/>
    <s v="00__NO__Annual financial impact includes: "/>
    <s v="Facility_New Construction, Alteration, or Expansion"/>
    <s v="YES__AE Project Charter. The Charter is uploaded into the Capital SharePoint folder._x000a__x000a_SD_WG004001_Life Safety Risk"/>
    <s v="NO__"/>
    <s v="00__Technology Security Risk(s) Addressed: "/>
    <s v="10__Safety-Risk Issue(s) Addressed:  The lack of secure courtroom poses a significant safety/security risk for the staff, parties, and public who attend the respective hearings. There has been a substantial increase in the number of incidents due to the inadequate courtroom space. The hearings at Childrens Court can be very contentious and emotional and not having adequate space for the parties and MCSO to deescalate situations is problematic. See attached Incident Report (SD_WG004001_Life Safety Risk (pg 1)) for example."/>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3984__Minority Pop Srvd: __Addresses Racial Equity by: In calendar year 2023, there were 3,769 cases heard at Children’s Court. In addition, there were 11 adult jurisdiction cases in 2023 that are not included in the 3,769. In 2024, there were 3,984 cases opened at Children's Court and there were 22 juveniles referred in for original jurisdiction charges. In calendar year 2025, there were 3,167 cases heard at Children’s Court and an additional 18 adult jurisdiction cases. The criminal and juvenile justice systems have significant minority representation. The secure courtroom would allow for the youth to be treated like youth by appearing in the same physical space that has better access to youth focused rehabilitative services. It would eliminate the transportation need downtown which is very stressful and resource consuming. The space would also further encourage cooperating between youth justice proceedings and the adult proceedings."/>
    <s v="NO"/>
    <s v="00__NO"/>
    <s v="00__NO"/>
    <s v="00__NO____Deferred Maint issues addressed by project: "/>
    <n v="0"/>
    <n v="53226"/>
    <s v=""/>
    <s v=""/>
    <s v=""/>
    <x v="3"/>
    <n v="0"/>
    <n v="0"/>
    <n v="0"/>
    <x v="3"/>
    <n v="0"/>
    <n v="0"/>
    <n v="0"/>
    <s v="10201 W Watertown Plank Rd."/>
    <n v="0"/>
    <n v="0"/>
    <n v="0"/>
    <s v="00"/>
    <s v="No Climate Reduction Impact reported by Requesting Department"/>
    <n v="0"/>
    <s v="00_No Climate Reduction Impact reported by Requesting Department"/>
    <m/>
    <m/>
    <x v="8"/>
    <s v="The scope of work includes construction of the design. "/>
    <s v="NILLES, BRILL"/>
    <s v="1-FACILITIES MANAGEMENT (AE-EE-FM)"/>
    <s v="NA-0"/>
    <s v="2027-2"/>
    <s v="2027-4"/>
    <s v="2029-1"/>
    <s v="2030-2"/>
    <s v="2030-4"/>
    <s v="75"/>
    <s v="NO"/>
    <s v="HIGH"/>
    <s v="Yes"/>
    <s v="Conceptual"/>
    <s v="YES"/>
    <s v="5/12/26"/>
    <s v="1-Facilities Management (AE-EE-FM)"/>
    <m/>
    <m/>
    <m/>
    <m/>
    <x v="1"/>
  </r>
  <r>
    <s v="PF_WI022001_ELECTION EQUIPMENT REPLACEMENTS.XLSM"/>
    <s v="3270"/>
    <s v="3270_CLERK"/>
    <x v="5"/>
    <n v="1770"/>
    <x v="9"/>
    <s v="4 - Equipment"/>
    <s v="4"/>
    <s v="4 - Equipment"/>
    <s v="4"/>
    <n v="2605390"/>
    <n v="0"/>
    <n v="0"/>
    <n v="2605390"/>
    <n v="2"/>
    <n v="2"/>
    <n v="2605390"/>
    <s v="CASH"/>
    <n v="0"/>
    <n v="2047970"/>
    <n v="0"/>
    <n v="2047970"/>
    <n v="0"/>
    <n v="0"/>
    <n v="2047970"/>
    <n v="0"/>
    <s v="YES"/>
    <s v="YES_BUDGET MODULE ACCT IMPORT tab for SHERPA import is balanced"/>
    <b v="1"/>
    <n v="0"/>
    <s v="YES"/>
    <s v="YES"/>
    <x v="9"/>
    <n v="46129"/>
    <s v="MICHELLE HAWLEY, ELECTION COMMISSION DIRECTOR"/>
    <s v="414-278-4061"/>
    <s v="michelle.hawley@milwaukeecountywi.gov"/>
    <x v="9"/>
    <s v="NO"/>
    <s v="NO__There are presently no alternative means, as prescribed by State Statute, to execute an election without requisite and State-certified elections equipment.   There are presently no alternative means, as prescribed by State Statute, to execute an election without requisite and State-certified elections equipment. "/>
    <s v="00__NO__Annual financial impact includes: The operating cost will remain same or similar to existing. Newer equipment may result in lower operating costs as it will require less maintenance and repair. "/>
    <s v="Technology &amp; Electronic Equipment"/>
    <s v="NO"/>
    <s v="YES__Due to the continually ongoing cycle of elections, the purchase and installation will have to be completed between the elections, specifically after the April 2027 election but prior to the deadline to begin preparing for the 2028 elections. "/>
    <s v="00__Technology Security Risk(s) Addressed: "/>
    <s v="00__Safety-Risk Issue(s) Addressed:  "/>
    <s v="00__Safety-Risk Issue(s) Addressed:  "/>
    <s v="YES__Adopted Board File: __Agreement(s) Uploaded: __Partners and nature of Agreement(s): While currently there is no County Board file or agreement associated with this project, the Election Commission anticipates a cost sharing agreement with 19 municipalities within Milwaukee County.__Next Board cycle if agreement(s) not yet adopted: "/>
    <m/>
    <s v="00"/>
    <s v="YES__Board File: Forthcoming__SD Uploaded: NO__Detail:  1) Wisconsin State Statutes, Chapters 5 through 12. 2) Yes, failure to execute an election due to fauly equipment may result in legal challenges. 3) N/A at this time. "/>
    <s v="YES__Board File: Forthcoming__SD Uploaded: NO__Detail:  1) Wisconsin State Statutes, Chapters 5 through 12. 2) Yes, failure to execute an election due to fauly equipment may result in legal challenges. 3) N/A at this time. "/>
    <s v="00__Citations Addressed by Project?: NO__Description of Citation(s) addressed: "/>
    <s v="03__Primary Asset Zip Code: 53233__Total Pop Srvd: 939489__Minority Pop Srvd: 488534__Addresses Racial Equity by: This project advances the County's racial equity goals by ensuring secure, accessible, reliable, and accurate election process for all Milwaukee County residents. "/>
    <s v="NO"/>
    <s v="00__NO"/>
    <s v="00__NO"/>
    <s v="00__NO____Deferred Maint issues addressed by project: "/>
    <n v="0"/>
    <n v="53233"/>
    <s v=""/>
    <s v=""/>
    <s v=""/>
    <x v="4"/>
    <n v="0"/>
    <n v="0"/>
    <n v="0"/>
    <x v="1"/>
    <n v="0"/>
    <n v="0"/>
    <n v="0"/>
    <s v="Countywide"/>
    <n v="0"/>
    <n v="0"/>
    <n v="0"/>
    <s v="00"/>
    <s v="No Climate Reduction Impact reported by Requesting Department"/>
    <n v="0"/>
    <s v="00_No Climate Reduction Impact reported by Requesting Department"/>
    <m/>
    <m/>
    <x v="9"/>
    <s v="Project scope includes the modernization of the current ExpressVote Universal Voting System."/>
    <s v="MICHELLE HAWLEY"/>
    <s v="4-SAME AS REQUESTING DEPT/AGENCY (EXCLUDES DOT, FCLTY MNGMNT, AND IMSD)"/>
    <s v="NA-0"/>
    <s v="NA-0"/>
    <s v="NA-0"/>
    <s v="2027-1"/>
    <s v="2027-4"/>
    <s v="2028-1"/>
    <s v="10"/>
    <s v=""/>
    <s v="LOW"/>
    <s v="Yes"/>
    <s v="Conceptual"/>
    <s v="NO"/>
    <s v="5/1/26"/>
    <s v="4-Same as Requesting Dept/Agency (Excludes DOT, Fclty Mngmnt, and IMSD)"/>
    <m/>
    <m/>
    <m/>
    <m/>
    <x v="1"/>
  </r>
  <r>
    <s v="PF_WG004701_VEL PHILLIPS - FIRE AND SMOKE CONTROL (BUILDING).XLSM"/>
    <s v="5725"/>
    <s v="5725_DAS-FMD"/>
    <x v="6"/>
    <n v="1700"/>
    <x v="10"/>
    <s v="2 - Construction &amp; Implementation"/>
    <s v="2"/>
    <s v="1 - Basic Planning &amp; Design; 2 - Construction &amp; Implementation"/>
    <s v="1; 2"/>
    <n v="185500"/>
    <n v="0"/>
    <n v="0"/>
    <n v="185500"/>
    <n v="2"/>
    <n v="2"/>
    <n v="185500"/>
    <s v="CASH"/>
    <n v="0"/>
    <n v="4775000"/>
    <n v="275000"/>
    <n v="4500000"/>
    <n v="0"/>
    <n v="0"/>
    <n v="4775000"/>
    <n v="0"/>
    <s v="YES"/>
    <s v="YES_BUDGET MODULE ACCT IMPORT tab for SHERPA import is balanced"/>
    <b v="1"/>
    <n v="0"/>
    <s v="YES"/>
    <s v="YES"/>
    <x v="10"/>
    <n v="46104"/>
    <s v="MARK ROGNSVOOG"/>
    <s v="414-278-5190"/>
    <s v="Mark.Rognsvoog@milwaukeecountywi.gov"/>
    <x v="10"/>
    <s v="NO"/>
    <s v="YES__The safest and most sustainable option is full system assessment and modernization, potentially combined with phased implementation if budget constraints exist. Other options (doing nothing or partial upgrades) may reduce immediate costs but prolong life safety risks, regulatory non-compliance, and potential liabilities.  The safest and most sustainable option is full system assessment and modernization, potentially combined with phased implementation if budget constraints exist. Other options (doing nothing or partial upgrades) may reduce immediate costs but prolong life safety risks, regulatory non-compliance, and potential liabilities."/>
    <s v="00__NO__Annual financial impact includes: "/>
    <s v="Facility_Rehab or Major Maint"/>
    <s v="YES__https://milwaukeecountywi.sharepoint.com/:w:/r/sites/external/capitalrequests/DAS/FMD/SD_WG004701_Charter.docx?d=wb02113e3825f4d63bf9be0276fe821da&amp;csf=1&amp;web=1&amp;e=88nZ1F"/>
    <s v="NO__"/>
    <s v="00__Technology Security Risk(s) Addressed: "/>
    <s v="00__Safety-Risk Issue(s) Addressed:  "/>
    <s v="05__Safety-Risk Issue(s) Addressed:  Failure to act will prolong exposure to life safety risks, potential regulatory non-compliance, and increased long-term costs associated with deferred maintenance and emergency repairs.  Investment in these systems is essential to ensure safe, functional, and code-compliant facilities that meet the needs of occupants and support Milwaukee County’s commitment to responsible building stewardship."/>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__Detail:  This project directly addresses Wisconsin State and Federal mandates by ensuring that the Vel Phillips facility’s fire and life safety systems comply with the Wisconsin State Fire Code (SPS 314) - mandates fire safety inspections, National Fire Protection Association (NFPA) standards for fire alarm, smoke control, and life safety systems, and Occupational Safety and Health Administration (OSHA) workplace safety requirements. Upgrading these systems also supports accessibility improvements under the Americans with Disabilities Act (ADA), ensuring safe egress and alarm notification for all building occupants. By addressing these regulatory requirements, the project reduces life safety risks, ensures code compliance, and protects employees, tenants, and the public._x000a__x000a_Wisconsin State Fire Code (SPS 314)  https://docs.legis.wisconsin.gov/code/admin_code/sps/safety_and_buildings_and_environment/301_319/314.pdf_x000a_NFPA 72 governing fire alarms/signaling_x000a_NFPA 92/90A for smoke control_x000a_NFPA 101 (Life Safety Code)_x000a_OSHA workplace safety requirements mandate that employers provide a work environment free from recognized hazards causing or likely to cause death or serious physical harm."/>
    <s v="NO"/>
    <s v="00__Citations Addressed by Project?: NO__Description of Citation(s) addressed: "/>
    <s v="02__Primary Asset Zip Code: 53226__Total Pop Srvd: __Minority Pop Srvd: __Addresses Racial Equity by: By investing in reliable fire and life safety systems, the County ensures equitable protection for employees, tenants, and visitors regardless of background, reducing disparities in exposure to environmental and safety hazards. Additionally, improving building accessibility, operational reliability, and emergency preparedness enhances the overall user experience for marginalized populations who rely on these services, reinforcing Milwaukee County’s commitment to creating safe, inclusive, and equitable public spaces._x000a__x000a_This project exemplifies proactive equity-focused stewardship: all community members benefit from a facility that meets current safety codes, provides a secure environment for critical services, and reflects the County’s broader dedication to racial equity in infrastructure and service delivery."/>
    <s v="NO"/>
    <s v="00__NO"/>
    <s v="00__NO"/>
    <s v="00__NO____Deferred Maint issues addressed by project: "/>
    <n v="0"/>
    <n v="53226"/>
    <s v=""/>
    <s v=""/>
    <s v=""/>
    <x v="3"/>
    <n v="0"/>
    <n v="0"/>
    <n v="0"/>
    <x v="1"/>
    <n v="0"/>
    <n v="0"/>
    <n v="0"/>
    <s v="10201 W Watertown Plank Rd"/>
    <n v="0"/>
    <n v="0"/>
    <n v="0"/>
    <s v="00"/>
    <s v="No Climate Reduction Impact reported by Requesting Department"/>
    <n v="0"/>
    <s v="00_No Climate Reduction Impact reported by Requesting Department"/>
    <m/>
    <m/>
    <x v="10"/>
    <s v="Year 2: Design replacement and repair work to address deficiencies identified in discovery phase. Year 3: Construction of design.  AHU, fan and damper issues discovered to be addressed in out years of WG0042 project."/>
    <s v="TROY WOHLT"/>
    <s v="1-FACILITIES MANAGEMENT (AE-EE-FM)"/>
    <s v="NA-0"/>
    <s v="2027-3"/>
    <s v="2028-3"/>
    <s v="2029-2"/>
    <s v="2030-3"/>
    <s v="2030-4"/>
    <s v="10"/>
    <s v=""/>
    <s v="LOW"/>
    <s v="Yes"/>
    <s v="Conceptual"/>
    <s v="NO"/>
    <s v="5/15/26"/>
    <s v="1-Facilities Management (AE-EE-FM)"/>
    <m/>
    <m/>
    <m/>
    <m/>
    <x v="1"/>
  </r>
  <r>
    <s v="PF_WC029601_CJF - AUTOMATIC TRANSFER SWITCHES.XLSM"/>
    <s v="5725"/>
    <s v="5725_DAS-FMD"/>
    <x v="6"/>
    <n v="1750"/>
    <x v="11"/>
    <s v="1 - Basic Planning &amp; Design"/>
    <s v="1"/>
    <s v="2 - Construction &amp; Implementation"/>
    <s v="2"/>
    <n v="39560"/>
    <n v="0"/>
    <n v="0"/>
    <n v="39560"/>
    <n v="2"/>
    <n v="2"/>
    <n v="39560"/>
    <s v="CASH"/>
    <n v="0"/>
    <n v="355000"/>
    <n v="355000"/>
    <n v="0"/>
    <n v="0"/>
    <n v="0"/>
    <n v="355000"/>
    <n v="0"/>
    <s v="YES"/>
    <s v="YES_BUDGET MODULE ACCT IMPORT tab for SHERPA import is balanced"/>
    <b v="1"/>
    <n v="0"/>
    <s v="YES"/>
    <s v="YES"/>
    <x v="11"/>
    <n v="46091"/>
    <s v="MARK ROGNSVOOG"/>
    <s v="414-278-4971"/>
    <s v="Mark.Rognsvoog@milwaukeecountywi.gov"/>
    <x v="11"/>
    <s v="NO"/>
    <s v="YES__Please provide a brief listing of options/alternatives researched and why the option your are requesting for this Cost Est is the best alternative:  No viable alternatives. Preventative maintenance item "/>
    <s v="00__NO__Annual financial impact includes: "/>
    <s v="Technology &amp; Electronic Equipment"/>
    <s v="YES__https://milwaukeecountywi.sharepoint.com/:w:/r/sites/CapitalPlanning-FacilitiesManagementDivisionFMD/_layouts/15/Doc.aspx?sourcedoc=%7B62339748-0BBC-4208-A6EC-6F0B0DB505F4%7D&amp;file=CJF%20-%20Automatic%20Switches.docx&amp;wdLOR=c148D214E-F73F-49D0-9D3D-19A76DB4F0E7&amp;action=default&amp;mobileredirect=true"/>
    <s v="YES__Electrical power will have to be shut down for Equipment Replacement. Will need to coordinate with Jail operations. This Must be planned for outages and tenants in the building that might be impacted.  _x000a__x000a_Preferred to do this work on after hours where possible "/>
    <s v="00__Technology Security Risk(s) Addressed: "/>
    <s v="00__Safety-Risk Issue(s) Addressed:  "/>
    <s v="05__Safety-Risk Issue(s) Addressed:  These transfer switches support essential building systems including elevators, UPS systems, and other life-safety equipment. Reliable operation of this equipment is necessary to ensure safe building evacuation, maintain critical operations, and support emergency response during power disruptions._x000a__x000a_The typical life expectancy of an Automatic Transfer Switch is approximately 30 years. The existing units were installed when the CJF building was constructed in 1992 and are now more than 34 years old, exceeding their recommended operational lifespan. As equipment ages, the likelihood of mechanical failure, delayed transfer, or inability to transfer to emergency power increases. Failure of the ATS during a utility outage could prevent emergency power from reaching critical systems, creating a significant life-safety risk and operational disruption."/>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Safety of clients and persons in care in the event of a power outage.  Failure of the ATS during a utility outage could prevent emergency power from reaching critical systems, creating a significant life-safety risk and operational disruption._x000a_Milwaukee County serves a wide range of population with different and varying cultures. This project would help to serve the various population with a more consistent functionality and service."/>
    <s v="NO"/>
    <s v="00__NO"/>
    <s v="00__NO"/>
    <s v="03__YES__Category 2 = Addresses Assets anticipated to fail within the next 12 - 24 months__Deferred Maint issues addressed by project:  Automatic Transfer Switches are past end of life expectancy. They are vital to ensure power will go to Emergency power in an Emergency. This includes Elevators, UPS systems and vital equipment for life safety. The life expectancy of the Transfer Switch is 30 years, the equipment was installed when CJF was built in 1992 and are now 34 years old."/>
    <n v="0"/>
    <n v="53233"/>
    <s v=""/>
    <s v=""/>
    <s v=""/>
    <x v="5"/>
    <n v="0"/>
    <n v="0"/>
    <n v="0"/>
    <x v="1"/>
    <n v="0"/>
    <n v="0"/>
    <n v="0"/>
    <s v="949 N 9th St"/>
    <n v="0"/>
    <n v="0"/>
    <n v="0"/>
    <s v="00"/>
    <s v="No Climate Reduction Impact reported by Requesting Department"/>
    <n v="0"/>
    <s v="00_No Climate Reduction Impact reported by Requesting Department"/>
    <m/>
    <m/>
    <x v="11"/>
    <s v="The scope includes construction of design."/>
    <s v="HGA, BRILL"/>
    <s v="1-FACILITIES MANAGEMENT (AE-EE-FM)"/>
    <s v="NA-0"/>
    <s v="2027-1"/>
    <s v="2027-2"/>
    <s v="2028-1"/>
    <s v="2028-2"/>
    <s v="2028-4"/>
    <s v="20"/>
    <s v=""/>
    <s v="LOW"/>
    <s v="Yes"/>
    <s v="Conceptual"/>
    <s v="YES"/>
    <s v="5/30/25"/>
    <s v="1-Facilities Management (AE-EE-FM)"/>
    <m/>
    <m/>
    <m/>
    <m/>
    <x v="1"/>
  </r>
  <r>
    <s v="PF_WG004201_VEL PHILIPS - HVAC.XLSM"/>
    <s v="5725"/>
    <s v="5725_DAS-FMD"/>
    <x v="6"/>
    <n v="1700"/>
    <x v="12"/>
    <s v="2 - Construction &amp; Implementation"/>
    <s v="2"/>
    <s v="2 - Construction &amp; Implementation"/>
    <s v="2"/>
    <n v="4153180"/>
    <n v="4153180"/>
    <n v="1"/>
    <n v="0"/>
    <n v="0"/>
    <n v="1"/>
    <n v="4153180"/>
    <s v="BOND"/>
    <n v="0"/>
    <n v="6750000"/>
    <n v="2000000"/>
    <n v="2250000"/>
    <n v="2500000"/>
    <n v="0"/>
    <n v="6750000"/>
    <n v="0"/>
    <s v="YES"/>
    <s v="YES_BUDGET MODULE ACCT IMPORT tab for SHERPA import is balanced"/>
    <b v="1"/>
    <n v="0"/>
    <s v="NO, Reduce YR 1 Scope to fit into Sherpa Admin Upload"/>
    <s v="YES"/>
    <x v="12"/>
    <n v="46113"/>
    <s v="MARK ROGNSVOOG"/>
    <s v="414.278.4971"/>
    <s v="Mark.Rognsvoog@milwaukeecountywi.gov"/>
    <x v="12"/>
    <s v="NO"/>
    <s v="NO__Please provide an explanation of why alternative options were not researched:  Alternative option is to continue to run parts of the building &quot;full on&quot; which is not cost effective, safe or comforting to staff, clients and visitors."/>
    <s v="02__YES__Annual financial impact includes: Fiscal heath: upgrading the BAS of the equipment will increase efficiencies of the system and decrease operating costs. "/>
    <s v="Facility_Rehab or Major Maint"/>
    <s v="NO"/>
    <s v="YES__Work needs to be done between heating/cooling seasons."/>
    <s v="00__Technology Security Risk(s) Addressed: "/>
    <s v="10__Safety-Risk Issue(s) Addressed:  This project eliminates several significant hazards related to fire safety, system reliability, and occupant conditions by modernizing the building automation system (BAS) and HVAC controls._x000a__x000a_Currently, deformed and nonfunctional smoke dampers prevent proper compartmentalization during a fire, allowing smoke to spread beyond intended zones and increasing life-safety risk. Replacing these components and integrating them with a modern control system will restore code-compliant smoke control and containment._x000a__x000a_The existing HVAC control system also limits the ability to effectively regulate airflow, temperature, and building pressurization, creating potentially unsafe indoor conditions—especially during extreme weather or emergency events. Inadequate controls reduce system responsiveness and hinder coordinated operation during critical scenarios._x000a__x000a_Implementing a modern BAS and upgraded HVAC controls will restore reliable system performance, enable precise environmental regulation, improve emergency response capability, and ensure effective smoke containment. Together, these improvements directly eliminate identified hazards and significantly reduce risk to occupants and facility operations."/>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__Minority Pop Srvd: __Addresses Racial Equity by: This project improves the safety, reliability, and quality of the Vel Phillips Youth Family Justice Center that serves a diverse population. The current HVAC system’s failures—poor temperature control, unreliable heating and cooling, and nonfunctional safety components—disproportionately impact individuals who rely on consistent, safe indoor environments, including people with health vulnerabilities and those accessing essential public services. By modernizing the system, the project ensures equitable access to a safe, comfortable, and well-functioning facility for all users, regardless of background. Investing in reliable infrastructure also demonstrates a commitment to maintaining public assets in a way that promotes dignity, accessibility, and consistent service delivery, aligning with broader goals of advancing equity in public facilities and operations."/>
    <s v="YES"/>
    <s v="00__NO"/>
    <s v="00__NO"/>
    <s v="05__YES__Category 1 = Immediately Addresses Failing Assets__Deferred Maint issues addressed by project: These Boilers have not functioned properly since install. Normally a boiler would have preventative maintenance done once a year. FMD removes, takes apart and cleans boiler 2+/year a year or the boilers stop working. The major issue is soot build up and clogging. FMD had the manufacture out to inspect them just to tell us it is installed right with no recalls but can't tell FMD why we must do twice the work to keep them going. $50k / year on preventative maintenance, not including parts."/>
    <m/>
    <n v="53226"/>
    <s v=""/>
    <s v=""/>
    <s v=""/>
    <x v="3"/>
    <n v="0"/>
    <n v="0"/>
    <n v="0"/>
    <x v="3"/>
    <n v="0"/>
    <n v="0"/>
    <n v="0"/>
    <s v="10201 W. Watertown Plank Road"/>
    <n v="0"/>
    <n v="0"/>
    <n v="0"/>
    <s v="02"/>
    <s v="Less travel by facilities staff for monitoring and servicing. This reduced travel saves vehicle use thus, reducing the carbon footprint of the gasoline powered service vehicles. By having a balanced and efficient HVAC system, we would burn less fuel (natural gas)  while maintaining even heating and cooling throughout the building. "/>
    <n v="1"/>
    <s v="02_Less travel by facilities staff for monitoring and servicing. This reduced travel saves vehicle use thus, reducing the carbon footprint of the gasoline powered service vehicles. By having a balanced and efficient HVAC system, we would burn less fuel (natural gas)  while maintaining even heating and cooling throughout the building. "/>
    <m/>
    <m/>
    <x v="12"/>
    <s v="Replace / rebuild Air Handling Units based on priority.  14 total for phased replacement and/or rebuild. Evaulate and replace exhaust fans, dampers and boilers as needed with AHU replacements."/>
    <s v="TROY, HGA, BRILL"/>
    <s v="1-FACILITIES MANAGEMENT (AE-EE-FM)"/>
    <s v="NA-0"/>
    <s v="2026-2"/>
    <s v="2026-4"/>
    <s v="2027-2"/>
    <s v="2027-2"/>
    <s v="2027-4"/>
    <s v="20"/>
    <s v=""/>
    <s v="LOW"/>
    <s v="Yes"/>
    <n v="0.9"/>
    <s v="NO"/>
    <s v="5/30/26"/>
    <s v="1-Facilities Management (AE-EE-FM)"/>
    <m/>
    <m/>
    <m/>
    <m/>
    <x v="1"/>
  </r>
  <r>
    <s v="PF_WG004401_VEL PHILLIPS - WATER SYSTEM.XLSM"/>
    <s v="5725"/>
    <s v="5725_DAS-FMD"/>
    <x v="6"/>
    <n v="1700"/>
    <x v="13"/>
    <s v="1 - Basic Planning &amp; Design"/>
    <s v="1"/>
    <s v="2 - Construction &amp; Implementation"/>
    <s v="2"/>
    <n v="95910"/>
    <n v="0"/>
    <n v="0"/>
    <n v="95910"/>
    <n v="2"/>
    <n v="2"/>
    <n v="95910"/>
    <s v="CASH"/>
    <n v="0"/>
    <n v="583510"/>
    <n v="0"/>
    <n v="583510"/>
    <n v="0"/>
    <n v="0"/>
    <n v="583510"/>
    <n v="0"/>
    <s v="YES"/>
    <s v="YES_BUDGET MODULE ACCT IMPORT tab for SHERPA import is balanced"/>
    <b v="1"/>
    <n v="0"/>
    <s v="YES"/>
    <s v="YES"/>
    <x v="13"/>
    <n v="46113"/>
    <s v="MARK ROGNSVOOG"/>
    <s v="414-278-4971"/>
    <s v="Mark.Rognsvoog@milwaukeecountywi.gov"/>
    <x v="13"/>
    <s v="NO"/>
    <s v="YES__Please provide a brief listing of options/alternatives researched and why the option your are requesting for this Cost Est is the best alternative:  Older plumbing fixtures are obsolete."/>
    <s v="02__YES__Annual financial impact includes: This project is expected to reduce the department’s annual operating costs over time. Upgrading plumbing fixtures and controls will improve system efficiency, reduce water and energy consumption, and minimize maintenance and repair expenses associated with outdated, failure-prone infrastructure. While there may be initial costs for system upgrades and engineering evaluation, the long-term savings in utilities and maintenance will offset ongoing operating expenses and improve overall facility reliability."/>
    <s v="Facility_Rehab or Major Maint"/>
    <s v="YES__https://milwaukeecountywi.sharepoint.com/:w:/r/sites/CapitalPlanning-FacilitiesManagementDivisionFMD/_layouts/15/Doc.aspx?sourcedoc=%7BE69454ED-FA1F-4402-9A9E-0F0B97D806D6%7D&amp;file=Charter%20Fixture%20Update.docx&amp;wdLOR=c8A0CAC41-8410-42BC-9BD4-866828C1855C&amp;action=default&amp;mobileredirect=true"/>
    <s v="NO__"/>
    <s v="00__Technology Security Risk(s) Addressed: "/>
    <s v="00__Safety-Risk Issue(s) Addressed:  "/>
    <s v="05__Safety-Risk Issue(s) Addressed:  The domestic hot water system is maintained at approximately 110°F, a temperature range that can support the growth of Legionella bacteria, posing a health risk to staff and building occupants.  Operating a domestic hot water system at temperatures conducive to bacterial growth represents a potential health-safety and liability concern for the facility. Current industry guidance and risk-management practices emphasize maintaining hot water systems and system controls that limit conditions favorable to Legionella growth."/>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__Minority Pop Srvd: __Addresses Racial Equity by: This project supports the County’s racial equity goals by ensuring all staff and visitors, regardless of background, have access to safe, reliable, and healthy facility conditions. By reducing exposure to Legionella and upgrading plumbing infrastructure, it addresses health and safety disparities and promotes equitable access to safe water and sanitation. The project will also have a direct, positive impact on services provided at the Vel Phillips Youth Family Justice Center, enhancing safety and well-being for youth, families, and staff."/>
    <s v="NO"/>
    <s v="00__NO"/>
    <s v="00__NO"/>
    <s v="00__NO____Deferred Maint issues addressed by project: "/>
    <n v="0"/>
    <n v="53226"/>
    <s v=""/>
    <s v=""/>
    <s v=""/>
    <x v="3"/>
    <n v="0"/>
    <n v="0"/>
    <n v="0"/>
    <x v="1"/>
    <n v="0"/>
    <n v="0"/>
    <n v="0"/>
    <s v="10201 W Watertown Plank Rd"/>
    <n v="0"/>
    <n v="0"/>
    <n v="0"/>
    <s v="02"/>
    <s v="This project will have a positive impact on climate by improving the efficiency of the plumbing and domestic hot water systems. Upgrading fixtures and controls will reduce water and energy consumption, lowering the facility’s greenhouse gas emissions associated with water heating. Additionally, reducing maintenance and service calls from FMD staff traveling between the Courthouse and Vel Phillips Facility will further decrease vehicle emissions and fuel usage. By minimizing waste, optimizing system performance, and reducing travel-related emissions, the project supports the County’s sustainability and climate action goals."/>
    <n v="1"/>
    <s v="02_This project will have a positive impact on climate by improving the efficiency of the plumbing and domestic hot water systems. Upgrading fixtures and controls will reduce water and energy consumption, lowering the facility’s greenhouse gas emissions associated with water heating. Additionally, reducing maintenance and service calls from FMD staff traveling between the Courthouse and Vel Phillips Facility will further decrease vehicle emissions and fuel usage. By minimizing waste, optimizing system performance, and reducing travel-related emissions, the project supports the County’s sustainability and climate action goals."/>
    <m/>
    <m/>
    <x v="13"/>
    <s v="The scope of work is construction based on planning and design phase. This may include adding mixing valves for temperature, both master and at each fixture. This may also include adding general controls or water flow controls."/>
    <s v="HGA, BRILL"/>
    <s v="1-FACILITIES MANAGEMENT (AE-EE-FM)"/>
    <s v="NA-0"/>
    <s v="2027-3"/>
    <s v="2027-4"/>
    <s v="2029-1"/>
    <s v="2029-3"/>
    <s v="2029-4"/>
    <s v="20"/>
    <s v=""/>
    <s v="LOW"/>
    <s v="Yes"/>
    <s v="Conceptual"/>
    <s v="YES"/>
    <s v="5/25/26"/>
    <s v="1-Facilities Management (AE-EE-FM)"/>
    <m/>
    <m/>
    <m/>
    <m/>
    <x v="1"/>
  </r>
  <r>
    <s v="PF_WS015801_SR CENTERS - WILSON SIDING.XLSM"/>
    <s v="5725"/>
    <s v="5725_DAS-FMD"/>
    <x v="6"/>
    <n v="1625"/>
    <x v="14"/>
    <s v="1 - Basic Planning &amp; Design; 2 - Construction &amp; Implementation"/>
    <s v="1, 2"/>
    <s v="None."/>
    <s v="None."/>
    <n v="420310"/>
    <n v="420310"/>
    <n v="1"/>
    <n v="0"/>
    <n v="0"/>
    <n v="1"/>
    <n v="420310"/>
    <s v="BOND"/>
    <n v="0"/>
    <n v="0"/>
    <n v="0"/>
    <n v="0"/>
    <n v="0"/>
    <n v="0"/>
    <n v="0"/>
    <n v="0"/>
    <s v="YES"/>
    <s v="YES_BUDGET MODULE ACCT IMPORT tab for SHERPA import is balanced"/>
    <b v="1"/>
    <n v="0"/>
    <s v="YES"/>
    <s v="YES"/>
    <x v="14"/>
    <n v="46092"/>
    <s v="MARK ROGNSVOOG"/>
    <s v="414-278-4971"/>
    <s v="Mark.Rognsvoog@milwaukeecountywi.gov"/>
    <x v="14"/>
    <s v="NO"/>
    <s v="YES__Please provide a brief listing of options/alternatives researched and why the option your are requesting for this Cost Est is the best alternative:  No viable alternatives. Alternate siding materials could be identified "/>
    <s v="02__YES__Annual financial impact includes: Installation of new siding and insulation will improve the building envelope and increase overall energy efficiency by reducing air infiltration and heat loss. These upgrades will help maintain more consistent interior temperatures while lowering energy consumption and utility costs. In addition, modern engineered siding materials require less ongoing maintenance, resulting in reduced maintenance costs and improved long-term durability of the building exterior."/>
    <s v="Facility_Rehab or Major Maint"/>
    <s v="YES__https://milwaukeecountywi.sharepoint.com/:w:/r/sites/CapitalPlanning-FacilitiesManagementDivisionFMD/_layouts/15/Doc.aspx?sourcedoc=%7BF5AD37FC-B190-410E-95E5-DE5D589E50AB%7D&amp;file=Charter%20Wilson%20Siding.docx&amp;wdLOR=cF3B6D1D2-E0B1-4E22-924E-DA8A4C599B77&amp;action=default&amp;mobileredirect=true"/>
    <s v="YES__Coordination between A&amp;E, contractor, and the facility tenants to schedule the best time to do this work.  Removing all the siding and insulation, so not to be done during the winter season."/>
    <s v="00__Technology Security Risk(s) Addressed: "/>
    <s v="00__Safety-Risk Issue(s) Addressed:  "/>
    <s v="05__Safety-Risk Issue(s) Addressed:  Damage to the interior from areas exposed to water.  Animal infiltration into the interior of the space putting the occupants at risk."/>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53221__Total Pop Srvd: __Minority Pop Srvd: __Addresses Racial Equity by: Fiscal Health ensuring a safe and functional environment for vunerable elderly building occupants.  Reduced maintenance costs on siding, restore the integrity of the building envelope, extend the service life of the facility, and increased energy efficiency that would follow the standards of Milwaukee Counties Sustainability Standards and Climate Action Plan. "/>
    <s v="NO"/>
    <s v="00__NO"/>
    <s v="03__YES__Please see PDF page 209 of the adopted 2026-2030 CIP."/>
    <s v="00__NO____Deferred Maint issues addressed by project: "/>
    <n v="0"/>
    <n v="53221"/>
    <s v=""/>
    <s v=""/>
    <s v=""/>
    <x v="6"/>
    <n v="0"/>
    <n v="0"/>
    <n v="0"/>
    <x v="1"/>
    <n v="0"/>
    <n v="0"/>
    <n v="0"/>
    <s v="2601 W Howard Ave"/>
    <n v="0"/>
    <n v="0"/>
    <n v="0"/>
    <s v="03"/>
    <s v="Installation of new siding and insulation will improve the building envelope and increase overall energy efficiency by reducing air infiltration and heat loss. These upgrades will help maintain more consistent interior temperatures while lowering energy consumption and utility costs. Improved insulation and air sealing will minimize heat loss during the winter and reduce heat gain during the summer, decreasing the overall demand for heating and cooling systems. As a result, the facility will operate more efficiently while maintaining a comfortable indoor environment for occupants."/>
    <n v="1"/>
    <s v="03_Installation of new siding and insulation will improve the building envelope and increase overall energy efficiency by reducing air infiltration and heat loss. These upgrades will help maintain more consistent interior temperatures while lowering energy consumption and utility costs. Improved insulation and air sealing will minimize heat loss during the winter and reduce heat gain during the summer, decreasing the overall demand for heating and cooling systems. As a result, the facility will operate more efficiently while maintaining a comfortable indoor environment for occupants."/>
    <m/>
    <m/>
    <x v="14"/>
    <s v="None"/>
    <s v="TROY WOHLT"/>
    <s v="1-FACILITIES MANAGEMENT (AE-EE-FM)"/>
    <s v="NA-0"/>
    <s v="2027-1"/>
    <s v="2027-1"/>
    <s v="2027-2"/>
    <s v="2027-3"/>
    <s v="2027-4"/>
    <s v="20"/>
    <s v=""/>
    <s v="LOW"/>
    <s v="Yes"/>
    <n v="0.6"/>
    <s v="NO"/>
    <s v="5/4/26"/>
    <s v="1-Facilities Management (AE-EE-FM)"/>
    <m/>
    <m/>
    <m/>
    <m/>
    <x v="1"/>
  </r>
  <r>
    <s v="PF_WS016001_SR CENTERS - WASHINGTON IMPROVEMENTS.XLSM"/>
    <s v="5725"/>
    <s v="5725_DAS-FMD"/>
    <x v="6"/>
    <n v="1625"/>
    <x v="15"/>
    <s v="1 - Basic Planning &amp; Design; 2 - Construction &amp; Implementation"/>
    <s v="1, 2"/>
    <s v="None."/>
    <s v="None."/>
    <n v="968300"/>
    <n v="968300"/>
    <n v="1"/>
    <n v="0"/>
    <n v="0"/>
    <n v="1"/>
    <n v="968300"/>
    <s v="BOND"/>
    <n v="0"/>
    <n v="0"/>
    <n v="0"/>
    <n v="0"/>
    <n v="0"/>
    <n v="0"/>
    <n v="0"/>
    <n v="0"/>
    <s v="YES"/>
    <s v="YES_BUDGET MODULE ACCT IMPORT tab for SHERPA import is balanced"/>
    <b v="1"/>
    <n v="0"/>
    <s v="YES"/>
    <s v="YES"/>
    <x v="15"/>
    <n v="46092"/>
    <s v="MARK ROGNSVOOG"/>
    <s v="414-278-4971"/>
    <s v="Mark.Rognsvoog@milwaukeecountywi.gov"/>
    <x v="15"/>
    <s v="NO"/>
    <s v="YES__Please provide a brief listing of options/alternatives researched and why the option your are requesting for this Cost Est is the best alternative:  Facilities Management Division (FMD) staff have previously attempted to repair broken windows and address the gaps. However, investigations determined that the aluminum-clad wooden window trim traps moisture, leading to ongoing deterioration and rot within the framing. Attempts to seal the gaps with caulking have been ineffective, as the openings have continued to expand beyond what caulking can reasonably address."/>
    <s v="02__YES__Annual financial impact includes: Installing new windows will reduce air infiltration, decreasing the strain on the HVAC system and allowing it to maintain more consistent indoor temperatures. This improvement will enhance energy efficiency, lower utility costs, and create a safer, more functional, and cost-effective environment for all building residents."/>
    <s v="Facility_Rehab or Major Maint"/>
    <s v="YES__https://milwaukeecountywi.sharepoint.com/:w:/r/sites/CapitalPlanning-FacilitiesManagementDivisionFMD/Shared%20Documents/Facilities%20Management%20Division%20(FMD)/Aging/WS016001%20SR%20CENTERS%20-%20WASHINGTON%20WINDOW%20REPLACEMENT/WS016001%20SR%20CENTERS%20-%20WASHINGTON%20WINDOW%20REPLACEMENT.docx?d=w4c6b0f589252429b8b3ec430d0ce14b4&amp;csf=1&amp;web=1&amp;e=xCIvZD"/>
    <s v="YES__Construction during the months other than winter"/>
    <s v="00__Technology Security Risk(s) Addressed: "/>
    <s v="00__Safety-Risk Issue(s) Addressed:  "/>
    <s v="05__Safety-Risk Issue(s) Addressed:  This building serves aging adults, and the windows and doors at the Washington Senior Center have deteriorated due to rotting framing. Sections of the systems have sunk vertically, creating large gaps at the tops of the assemblies. These openings allow insects, dust, pollen, and unconditioned outside air to enter the building, posing significant health risks to the facility’s high-risk, elderly occupants, who are especially vulnerable to respiratory irritants and fluctuations in indoor temperatur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4__Primary Asset Zip Code: 53208__Total Pop Srvd: __Minority Pop Srvd: __Addresses Racial Equity by: Milwaukee County serves a diverse population with a wide range of cultural backgrounds. This project will help ensure that the facility provides consistent functionality, comfort, and reliable service for all occupants, supporting equitable access to safe and well-maintained spaces regardless of cultural or demographic differences._x000a_"/>
    <s v="NO"/>
    <s v="00__NO"/>
    <s v="00__NO"/>
    <s v="05__YES__Category 1 = Immediately Addresses Failing Assets__Deferred Maint issues addressed by project: Facilities Management Division (FMD) staff have previously attempted to repair broken windows and address the gaps. However, investigations determined that the aluminum-clad wooden window trim traps moisture, leading to ongoing deterioration and rot within the framing. Attempts to seal the gaps with caulking have been ineffective, as the openings have continued to expand beyond what caulking can reasonably address."/>
    <n v="0"/>
    <n v="53208"/>
    <s v=""/>
    <s v=""/>
    <s v=""/>
    <x v="7"/>
    <n v="0"/>
    <n v="0"/>
    <n v="0"/>
    <x v="1"/>
    <n v="0"/>
    <n v="0"/>
    <n v="0"/>
    <s v="4420 W Vliet St"/>
    <n v="0"/>
    <n v="0"/>
    <n v="0"/>
    <s v="03"/>
    <s v="By upgrading the building envelope, the facility will experience reduced demand for heating and cooling. Improved insulation and air sealing will increase overall energy efficiency while maintaining more consistent indoor temperatures throughout the building. These improvements will enhance energy efficiency, lower utility costs, and create a safer, more functional, and cost-effective environment for building residents."/>
    <n v="1"/>
    <s v="03_By upgrading the building envelope, the facility will experience reduced demand for heating and cooling. Improved insulation and air sealing will increase overall energy efficiency while maintaining more consistent indoor temperatures throughout the building. These improvements will enhance energy efficiency, lower utility costs, and create a safer, more functional, and cost-effective environment for building residents."/>
    <m/>
    <m/>
    <x v="15"/>
    <s v="None."/>
    <s v="TROY WOHLT"/>
    <s v="1-FACILITIES MANAGEMENT (AE-EE-FM)"/>
    <s v="NA-0"/>
    <s v="2027-1"/>
    <s v="2027-2"/>
    <s v="2027-2"/>
    <s v="2027-4"/>
    <s v="2028-1"/>
    <s v="20"/>
    <s v=""/>
    <s v="MEDIUM"/>
    <s v="Yes"/>
    <n v="0.6"/>
    <s v="NO"/>
    <s v="5/6/26"/>
    <s v="1-Facilities Management (AE-EE-FM)"/>
    <m/>
    <m/>
    <m/>
    <m/>
    <x v="1"/>
  </r>
  <r>
    <s v="PF_WS016201_SR CENTERS - CLINTON ROSE SENIOR CENTER HVAC.XLSM"/>
    <s v="5725"/>
    <s v="5725_DAS-FMD"/>
    <x v="6"/>
    <n v="1625"/>
    <x v="16"/>
    <s v="2 - Construction &amp; Implementation"/>
    <s v="2"/>
    <s v="None."/>
    <s v="None."/>
    <n v="283600"/>
    <n v="283600"/>
    <n v="1"/>
    <n v="0"/>
    <n v="0"/>
    <n v="1"/>
    <n v="283600"/>
    <s v="BOND"/>
    <n v="0"/>
    <n v="0"/>
    <n v="0"/>
    <n v="0"/>
    <n v="0"/>
    <n v="0"/>
    <n v="0"/>
    <n v="0"/>
    <s v="YES"/>
    <s v="YES_BUDGET MODULE ACCT IMPORT tab for SHERPA import is balanced"/>
    <b v="1"/>
    <n v="0"/>
    <s v="YES"/>
    <s v="YES"/>
    <x v="16"/>
    <n v="46092"/>
    <s v="MARK ROGNSVOOG"/>
    <s v="414-278-4971"/>
    <s v="Mark.Rognsvoog@milwaukeecountywi.gov"/>
    <x v="16"/>
    <s v="NO"/>
    <s v="YES__Please provide a brief listing of options/alternatives researched and why the option your are requesting for this Cost Est is the best alternative:  Due to the age and condition of the system, full replacement is the only cost effective option."/>
    <s v="02__YES__Annual financial impact includes: Switching to a more modern, integrated HVAC system with remote monitoring capabilities would reduce maintenance costs and staff travel time while improving operational efficiency. A centralized system would streamline building operations by eliminating the need to maintain separate legacy systems and reducing the time and difficulty associated with sourcing or rebuilding obsolete parts."/>
    <s v="Facility_Rehab or Major Maint"/>
    <s v="YES__https://milwaukeecountywi.sharepoint.com/:w:/r/sites/CapitalPlanning-FacilitiesManagementDivisionFMD/_layouts/15/Doc.aspx?sourcedoc=%7B2DBACCA4-E91B-496F-89C8-F1A9D8402FB1%7D&amp;file=Project%20Charter%20WS016201%20Sr%20Centers%20-%20Clinton%20Rose%20Senior%20Center%20HVAC.docx&amp;wdLOR=cC30B064F-5E10-44F9-B4CC-40CD8C852630&amp;action=default&amp;mobileredirect=true"/>
    <s v="YES__To be done between heating and cooling seasons."/>
    <s v="00__Technology Security Risk(s) Addressed: "/>
    <s v="00__Safety-Risk Issue(s) Addressed:  "/>
    <s v="05__Safety-Risk Issue(s) Addressed:  Senior Centers serve as an essential daytime refuge for vulnerable older adults during periods of extreme heat and cold.  As HVAC equipment continues to age and fail, the building faces an increasing risk of system outages that could compromise occupant comfort, safety, and the center’s ability to provide critical community servic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4__Primary Asset Zip Code: 53212__Total Pop Srvd: __Minority Pop Srvd: __Addresses Racial Equity by: Milwaukee County serves a diverse population with varying cultural backgrounds and needs. Reliable building systems are essential to ensure consistent service delivery to all residents who rely on County facilities. Senior Centers serve some of the most vulnerable residents in the County and also function as emergency refuges during extreme heat and cold events."/>
    <s v="NO"/>
    <s v="00__NO"/>
    <s v="00__NO"/>
    <s v="05__YES__Category 1 = Immediately Addresses Failing Assets__Deferred Maint issues addressed by project: The HVAC univents at the Clinton Rose Senior Center have exceeded their useful life and are experiencing frequent failures due to deteriorated and increasingly obsolete components. The dampers are warped and no longer seal properly, resulting in reduced airflow control and decreased system efficiency. In addition, the cabinet heaters are heavily corroded and structurally deteriorating, raising reliability and potential safety concerns. As parts become more difficult to obtain and equipment failures occur more regularly, maintaining the existing univents has become increasingly challenging and costly."/>
    <n v="0"/>
    <n v="53212"/>
    <s v=""/>
    <s v=""/>
    <s v=""/>
    <x v="5"/>
    <n v="0"/>
    <n v="0"/>
    <n v="0"/>
    <x v="1"/>
    <n v="0"/>
    <n v="0"/>
    <n v="0"/>
    <s v="3045 N Dr Martin Luther King Dr"/>
    <n v="0"/>
    <n v="0"/>
    <n v="0"/>
    <s v="03"/>
    <s v="Improving the building’s energy efficiency strengthens its resilience and helps ensure the facility can continue to serve vulnerable seniors as a safe daytime refuge during periods of extreme heat and cold. A more efficient system will also reduce operating costs, allowing the County to provide this essential service in a more sustainable and cost-effective manner."/>
    <n v="1"/>
    <s v="03_Improving the building’s energy efficiency strengthens its resilience and helps ensure the facility can continue to serve vulnerable seniors as a safe daytime refuge during periods of extreme heat and cold. A more efficient system will also reduce operating costs, allowing the County to provide this essential service in a more sustainable and cost-effective manner."/>
    <m/>
    <m/>
    <x v="16"/>
    <s v="None."/>
    <s v="MICHELLE JOHNSON"/>
    <s v="1-FACILITIES MANAGEMENT (AE-EE-FM)"/>
    <s v="NA-0"/>
    <s v="2025-1"/>
    <s v="2025-3"/>
    <s v="2027-1"/>
    <s v="2027-3"/>
    <s v="2027-4"/>
    <s v="20"/>
    <s v=""/>
    <s v="LOW"/>
    <s v="Yes"/>
    <n v="1"/>
    <s v="NO"/>
    <s v="4/30/26"/>
    <s v="1-Facilities Management (AE-EE-FM)"/>
    <m/>
    <m/>
    <m/>
    <m/>
    <x v="1"/>
  </r>
  <r>
    <s v="PF_WS014306_BACK UP POWER GENERATOR - SR CENTERS.XLSM"/>
    <s v="5725"/>
    <s v="5725_DAS-FMD"/>
    <x v="6"/>
    <n v="1625"/>
    <x v="17"/>
    <s v="2 - Construction &amp; Implementation"/>
    <s v="2"/>
    <s v="None."/>
    <s v="None."/>
    <n v="997200"/>
    <n v="997200"/>
    <n v="1"/>
    <n v="0"/>
    <n v="0"/>
    <n v="1"/>
    <n v="997200"/>
    <s v="BOND"/>
    <n v="0"/>
    <n v="0"/>
    <n v="0"/>
    <n v="0"/>
    <n v="0"/>
    <n v="0"/>
    <n v="0"/>
    <n v="0"/>
    <s v="YES"/>
    <s v="YES_BUDGET MODULE ACCT IMPORT tab for SHERPA import is balanced"/>
    <b v="1"/>
    <n v="0"/>
    <s v="YES"/>
    <s v="YES"/>
    <x v="17"/>
    <n v="46094"/>
    <s v="MARK ROGNSVOOG"/>
    <s v="414-278-4971"/>
    <s v="Mark.Rognsvoog@milwaukeecountywi.gov"/>
    <x v="17"/>
    <s v="NO"/>
    <s v="NO__Please provide an explanation of why alternative options were not researched:  The project will provide emergency power in the event of power loss.  No other alteratives were considered."/>
    <s v="00__NO__Annual financial impact includes: "/>
    <s v="Facility_Rehab or Major Maint"/>
    <s v="YES__https://milwaukeecountywi.sharepoint.com/:w:/r/sites/CapitalPlanning-FacilitiesManagementDivisionFMD/_layouts/15/Doc.aspx?sourcedoc=%7B418F9CAD-B0C5-40FB-BFBB-2FBEB50D8031%7D&amp;file=Project%20Charter%20WS014301-05%20Sr.%20Centers%20Back%20Up%20Power%20Generator.docx&amp;wdLOR=c16CFB7DA-4358-424F-A1C3-D5A066557363&amp;action=default&amp;mobileredirect=true"/>
    <s v="NO__"/>
    <s v="00__Technology Security Risk(s) Addressed: "/>
    <s v="00__Safety-Risk Issue(s) Addressed:  "/>
    <s v="05__Safety-Risk Issue(s) Addressed:  The Senior Centers in Milwaukee County are essential community hubs for aging adults, providing nutritious meals, social engagement, educational programs, fitness, and recreational opportunities. These centers also serve as protective facilities, including designated cooling centers during extreme heat events, ensuring the health and safety of our senior population.  In the event of localized electrical issues—such as brownouts—or severe weather impacting the electrical grid, these centers are at risk of service interruptions. Without backup power, essential services such as meal programs, social support, and emergency cooling operations could be disrupted, placing older adults at increased risk of health complications, injury, or isolation._x000a__x000a_In addition, power outages can create safety hazards within the facilities themselves, including impaired lighting, non-functional systems, and inoperable emergency equipment, all of which increase the risk of accidents and compromise overall building safety."/>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Countywide__Total Pop Srvd: __Minority Pop Srvd: __Addresses Racial Equity by: Milwaukee County serves a wide range of population with different and varying cultures. This project would help to serve the various population with a more consistent functionality and service ensuring that all members of Milwaukee County’s communities have consistent access to life-sustaining support and safe communal spaces."/>
    <s v="YES"/>
    <s v="00__NO"/>
    <s v="00__NO"/>
    <s v="00__NO____Deferred Maint issues addressed by project: "/>
    <n v="0"/>
    <s v="Countywide"/>
    <s v=""/>
    <s v=""/>
    <s v=""/>
    <x v="4"/>
    <n v="0"/>
    <n v="0"/>
    <n v="0"/>
    <x v="4"/>
    <n v="0"/>
    <n v="0"/>
    <n v="0"/>
    <s v="Countywide"/>
    <n v="0"/>
    <n v="0"/>
    <n v="0"/>
    <s v="00"/>
    <s v="No Climate Reduction Impact reported by Requesting Department"/>
    <n v="0"/>
    <s v="00_No Climate Reduction Impact reported by Requesting Department"/>
    <m/>
    <m/>
    <x v="17"/>
    <s v="None"/>
    <s v="BRILL / WOHLT"/>
    <s v="1-FACILITIES MANAGEMENT (AE-EE-FM)"/>
    <s v="NA-N/A"/>
    <s v="2025-2"/>
    <s v="2025-3"/>
    <s v="2027-1"/>
    <s v="2027-3"/>
    <s v="2027-4"/>
    <s v="20"/>
    <s v=""/>
    <s v="LOW"/>
    <s v="Yes"/>
    <n v="1"/>
    <s v="NO"/>
    <s v="5/15/26"/>
    <s v="1-Facilities Management (AE-EE-FM)"/>
    <m/>
    <m/>
    <m/>
    <m/>
    <x v="0"/>
  </r>
  <r>
    <s v="PF_WS014506_SECURITY SYS UPGRADES.XLSM"/>
    <s v="5725"/>
    <s v="5725_DAS-FMD"/>
    <x v="6"/>
    <n v="1625"/>
    <x v="18"/>
    <s v="2 - Construction &amp; Implementation"/>
    <s v="2"/>
    <s v="2 - Construction &amp; Implementation"/>
    <s v="2"/>
    <n v="247970"/>
    <n v="0"/>
    <n v="0"/>
    <n v="247970"/>
    <n v="2"/>
    <n v="2"/>
    <n v="247970"/>
    <s v="CASH"/>
    <n v="0"/>
    <n v="510000"/>
    <n v="510000"/>
    <n v="0"/>
    <n v="0"/>
    <n v="0"/>
    <n v="510000"/>
    <n v="0"/>
    <s v="YES"/>
    <s v="YES_BUDGET MODULE ACCT IMPORT tab for SHERPA import is balanced"/>
    <b v="1"/>
    <n v="63180"/>
    <s v="YES"/>
    <s v="YES"/>
    <x v="18"/>
    <n v="46097"/>
    <s v="MARK ROGNSVOOG"/>
    <s v="414-278-4971"/>
    <s v="Mark.Rognsvoog@milwaukeecountywi.gov"/>
    <x v="18"/>
    <s v="NO"/>
    <s v="YES__Please provide a brief listing of options/alternatives researched and why the option your are requesting for this Cost Est is the best alternative:  Tried using cheaper, residential cameras "/>
    <s v="00__NO__Annual financial impact includes: "/>
    <s v="Technology &amp; Electronic Equipment"/>
    <s v="YES__https://milwaukeecountywi.sharepoint.com/:w:/r/sites/CapitalPlanning-FacilitiesManagementDivisionFMD/_layouts/15/Doc.aspx?sourcedoc=%7BDC16DF04-15FA-4B6C-A2E3-FD725441928A%7D&amp;file=Project%20Charter%20WS014501-05%20Security%20Sys%20Upgrades%20%25u2013%20Sr%20Centers.docx&amp;wdLOR=c75E36F0D-4641-4DBF-B1D3-3BFFCBA03386&amp;action=default&amp;mobileredirect=true"/>
    <s v="NO__"/>
    <s v="00__Technology Security Risk(s) Addressed: "/>
    <s v="00__Safety-Risk Issue(s) Addressed:  "/>
    <s v="05__Safety-Risk Issue(s) Addressed:  The Milwaukee County owned senior centers form a core component of Milwaukee County’s support and resources for our older adult residents. Over the years, vandalism, break-ins, theft, and other security issues has prompted a need to invest in security intrusion detection and camera technology. Serving Older Adults (the DHHS tenants using the Senior Centers) has preemptively added residential style, local alarming and camera systems, which are not well suited for commercial use. An investment in security intrusion system, and camera technology, which is remotely monitored, will provide the safety and security required for operating Senior Centers serving nearby communitie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Countywide__Total Pop Srvd: __Minority Pop Srvd: __Addresses Racial Equity by: Milwaukee County serves a wide range of population with different and varying cultures. This project would help to serve the various population with a more consistent functionality and service ensuring that all members of Milwaukee County’s communities have consistent access to life-sustaining support and safe communal spaces._x000a_Equal replacement senior centers. Minority age group."/>
    <s v="YES"/>
    <s v="00__NO"/>
    <s v="00__NO"/>
    <s v="00__NO____Deferred Maint issues addressed by project: "/>
    <n v="0"/>
    <s v="Countywide"/>
    <s v=""/>
    <s v=""/>
    <s v=""/>
    <x v="4"/>
    <n v="0"/>
    <n v="0"/>
    <n v="0"/>
    <x v="4"/>
    <n v="0"/>
    <n v="0"/>
    <n v="0"/>
    <s v="Countywide"/>
    <n v="0"/>
    <n v="0"/>
    <n v="0"/>
    <s v="00"/>
    <s v="No Climate Reduction Impact reported by Requesting Department"/>
    <n v="0"/>
    <s v="00_No Climate Reduction Impact reported by Requesting Department"/>
    <m/>
    <m/>
    <x v="18"/>
    <s v="Wilson and Washington Senior Centers security updates with video srveillance, lighting, and access control systems will include card readers and associated hardware to control building entry points."/>
    <s v="TROY WOHLT"/>
    <s v="1-FACILITIES MANAGEMENT (AE-EE-FM)"/>
    <s v="NA-0"/>
    <s v="2025-1"/>
    <s v="2027-1"/>
    <s v="2027-2"/>
    <s v="2027-4"/>
    <s v="2028-1"/>
    <s v="10"/>
    <s v=""/>
    <s v="LOW"/>
    <s v="Yes"/>
    <n v="0.9"/>
    <s v="NO"/>
    <s v="5/5/26"/>
    <s v="1-Facilities Management (AE-EE-FM)"/>
    <m/>
    <m/>
    <m/>
    <m/>
    <x v="1"/>
  </r>
  <r>
    <s v="PF_WS014406_SR CENTERS - FIRE PROTECTION SYS.XLSM"/>
    <s v="5725"/>
    <s v="5725_DAS-FMD"/>
    <x v="6"/>
    <n v="1625"/>
    <x v="19"/>
    <s v="2 - Construction &amp; Implementation"/>
    <s v="2"/>
    <s v="None."/>
    <s v="None."/>
    <n v="945660"/>
    <n v="945660"/>
    <n v="1"/>
    <n v="0"/>
    <n v="0"/>
    <n v="1"/>
    <n v="945660"/>
    <s v="BOND"/>
    <n v="0"/>
    <n v="0"/>
    <n v="0"/>
    <n v="0"/>
    <n v="0"/>
    <n v="0"/>
    <n v="0"/>
    <n v="0"/>
    <s v="YES"/>
    <s v="YES_BUDGET MODULE ACCT IMPORT tab for SHERPA import is balanced"/>
    <b v="1"/>
    <n v="63180"/>
    <s v="YES"/>
    <s v="YES"/>
    <x v="19"/>
    <n v="46105"/>
    <s v="MARK ROGNSVOOG"/>
    <s v="414-278-4971"/>
    <s v="Mark.Rognsvoog@milwaukeecountywi.gov"/>
    <x v="19"/>
    <s v="NO"/>
    <s v="YES__Please provide a brief listing of options/alternatives researched and why the option your are requesting for this Cost Est is the best alternative:  No other viable options available.  Given that the facilities currently lack fire suppression systems and have aging fire alarm infrastructure, full system replacement combined with targeted suppression improvements is the most effective and responsible approach.  This ensures compliance with current codes, improves system reliability, and provides a comprehensive life safety solution rather than a temporary or incomplete fix."/>
    <s v="00__NO__Annual financial impact includes: "/>
    <s v="Technology &amp; Electronic Equipment"/>
    <s v="YES__https://milwaukeecountywi.sharepoint.com/:w:/r/sites/CapitalPlanning-FacilitiesManagementDivisionFMD/_layouts/15/Doc.aspx?sourcedoc=%7BE3236465-089D-483C-8765-C5BF29D22EB7%7D&amp;file=WS014401-05%20Sr%20Center%20Fire%20Protection%20Project%20Charter.docx&amp;wdLOR=c39983F22-B99B-4F5E-8858-C0075BEAC724&amp;action=default&amp;mobileredirect=true"/>
    <s v="NO__"/>
    <s v="00__Technology Security Risk(s) Addressed: "/>
    <s v="10__Safety-Risk Issue(s) Addressed:  The current fire alarm systems are obsolete and may not reliably detect, communicate, or transmit alarm conditions. This creates a real risk of delayed or failed notification to occupants and emergency responders during a fire event. In facilities serving older adults, this risk is elevated due to potential mobility and evacuation challenges._x000a__x000a_By replacing these systems with modern, code-compliant fire alarm systems and adding fire suppression in critical areas, the project:_x000a__x000a_ - Ensures reliable detection and immediate notification of fire events_x000a_ - Improves communication with emergency responders and monitoring services_x000a_ - Reduces the risk of system failure during an emergency_x000a_ - Enhances the ability to contain fires before they escalate_x000a__x000a_Overall, the project directly mitigates a high-severity hazard and significantly improves life safety for building occupants and staff."/>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Countywide__Total Pop Srvd: __Minority Pop Srvd: __Addresses Racial Equity by: This project supports equitable access to safe and reliable senior center facilities across Milwaukee County’s diverse communities. Senior centers serve older adults, a population that may be more vulnerable during emergencies, making dependable fire protection systems essential. By upgrading outdated systems, the County ensures consistent safety standards across facilities, reducing disparities in building conditions and maintaining access to critical services such as nutrition, social engagement, and wellness programs. This investment helps ensure all community members have access to safe, inclusive, and functional public spaces."/>
    <s v="YES"/>
    <s v="00__NO"/>
    <s v="00__NO"/>
    <s v="00__NO____Deferred Maint issues addressed by project: "/>
    <n v="0"/>
    <s v="Countywide"/>
    <s v=""/>
    <s v=""/>
    <s v=""/>
    <x v="4"/>
    <n v="0"/>
    <n v="0"/>
    <n v="0"/>
    <x v="4"/>
    <n v="0"/>
    <n v="0"/>
    <n v="0"/>
    <s v="Countywide"/>
    <n v="0"/>
    <n v="0"/>
    <n v="0"/>
    <s v="00"/>
    <s v="No Climate Reduction Impact reported by Requesting Department"/>
    <n v="0"/>
    <s v="00_No Climate Reduction Impact reported by Requesting Department"/>
    <m/>
    <m/>
    <x v="19"/>
    <s v="None."/>
    <s v="TROY WOHLT"/>
    <s v="1-FACILITIES MANAGEMENT (AE-EE-FM)"/>
    <s v="NA-4"/>
    <s v="2025-2"/>
    <s v="2025-3"/>
    <s v="2027-2"/>
    <s v="2027-4"/>
    <s v="2028-1"/>
    <s v="15"/>
    <s v="NO"/>
    <s v="LOW"/>
    <s v="Yes"/>
    <n v="0.9"/>
    <s v="NO"/>
    <s v="5/7/26"/>
    <s v="1-Facilities Management (AE-EE-FM)"/>
    <m/>
    <m/>
    <m/>
    <m/>
    <x v="1"/>
  </r>
  <r>
    <s v="PF_WS015201_CLINTON ROSE SR. CENTER CHILLER.XLSM"/>
    <s v="5725"/>
    <s v="5725_DAS-FMD"/>
    <x v="6"/>
    <n v="1625"/>
    <x v="20"/>
    <s v="1 - Basic Planning &amp; Design; 2 - Construction &amp; Implementation"/>
    <s v="1, 2"/>
    <s v="None."/>
    <s v="None."/>
    <n v="982650"/>
    <n v="982650"/>
    <n v="1"/>
    <n v="0"/>
    <n v="0"/>
    <n v="1"/>
    <n v="982650"/>
    <s v="BOND"/>
    <n v="0"/>
    <n v="0"/>
    <n v="0"/>
    <n v="0"/>
    <n v="0"/>
    <n v="0"/>
    <n v="0"/>
    <n v="0"/>
    <s v="YES"/>
    <s v="YES_BUDGET MODULE ACCT IMPORT tab for SHERPA import is balanced"/>
    <b v="1"/>
    <n v="0"/>
    <s v="YES"/>
    <s v="YES"/>
    <x v="20"/>
    <n v="46092"/>
    <s v="STEVEN DELGADO"/>
    <s v="414.278.4971"/>
    <s v="steven.delgado@milwaukeecountywi.gov"/>
    <x v="20"/>
    <s v="NO"/>
    <s v="NO__Please provide an explanation of why alternative options were not researched:  The only option is to replace the failing unit."/>
    <s v="02__YES__Annual financial impact includes: Yes, this project will reduce the operating and maintenance costs within the department by not needing the constant service and repairs."/>
    <s v="Facility_Rehab or Major Maint"/>
    <s v="NO"/>
    <s v="YES__Work should be done during the heating season, typically Nov-Apr."/>
    <s v="00__Technology Security Risk(s) Addressed: "/>
    <s v="00__Safety-Risk Issue(s) Addressed:  "/>
    <s v="05__Safety-Risk Issue(s) Addressed:  The Clinton Rose Senior Center serves our aging population on a daily basis, cooling is essential during the summer months for the older adult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4__Primary Asset Zip Code: 53212__Total Pop Srvd: __Minority Pop Srvd: __Addresses Racial Equity by: This project would have a direct impact on services provided at the Clinton Rose Senior Center which serves mainly the older adult population. The project would help to create a safe and reliable cooling system utilized by tenets and their customers that use the services provided by: Department of Aging and their related agencies."/>
    <s v="YES"/>
    <s v="00__NO"/>
    <s v="03__YES__Please see page 231 of the most recent 5 year CIP (2024-2028)"/>
    <s v="03__YES__Category 2 = Addresses Assets anticipated to fail within the next 12 - 24 months__Deferred Maint issues addressed by project: This unit, has been serviced and maintained per manufacturer's recommendation by DAS-FMD for the past 4 years. Prior to 2020 preventive maintenance and service was overseen by a different county department."/>
    <n v="0"/>
    <n v="53212"/>
    <s v=""/>
    <s v=""/>
    <s v=""/>
    <x v="5"/>
    <n v="0"/>
    <n v="0"/>
    <n v="0"/>
    <x v="1"/>
    <n v="0"/>
    <n v="0"/>
    <n v="0"/>
    <s v="3045 N. Dr. Martin Luther King Drive"/>
    <n v="0"/>
    <n v="0"/>
    <n v="0"/>
    <s v="03"/>
    <s v="This project will reduce harmful CFC refrigerants that are currently used in the old chiller system."/>
    <n v="1"/>
    <s v="03_This project will reduce harmful CFC refrigerants that are currently used in the old chiller system."/>
    <m/>
    <m/>
    <x v="20"/>
    <s v="None"/>
    <s v="MICHELLE JOHNSON"/>
    <s v="1-FACILITIES MANAGEMENT (AE-EE-FM)"/>
    <s v="NA-0"/>
    <s v="2025-2"/>
    <s v="2025-4"/>
    <s v="2027-1"/>
    <s v="2027-2"/>
    <s v="2027-4"/>
    <s v="20"/>
    <s v=""/>
    <s v="MEDIUM"/>
    <s v="Yes"/>
    <n v="0.9"/>
    <s v="NO"/>
    <s v="5/30/26"/>
    <s v="1-Facilities Management (AE-EE-FM)"/>
    <m/>
    <m/>
    <m/>
    <m/>
    <x v="1"/>
  </r>
  <r>
    <s v="PF_WG004501_FACILITIES WEST (LAPHAM) - PARKING LOT.XLSM"/>
    <s v="5725"/>
    <s v="5725_DAS-FMD"/>
    <x v="6"/>
    <n v="1700"/>
    <x v="21"/>
    <s v="2 - Construction &amp; Implementation"/>
    <s v="2"/>
    <s v="None."/>
    <s v="None."/>
    <n v="941910"/>
    <n v="941910"/>
    <n v="1"/>
    <n v="0"/>
    <n v="0"/>
    <n v="1"/>
    <n v="941910"/>
    <s v="BOND"/>
    <n v="0"/>
    <n v="0"/>
    <n v="0"/>
    <n v="0"/>
    <n v="0"/>
    <n v="0"/>
    <n v="0"/>
    <n v="0"/>
    <s v="YES"/>
    <s v="YES_BUDGET MODULE ACCT IMPORT tab for SHERPA import is balanced"/>
    <b v="1"/>
    <n v="0"/>
    <s v="YES"/>
    <s v="YES"/>
    <x v="21"/>
    <n v="46092"/>
    <s v="MARK ROGNSVOOG"/>
    <s v="414-278-4971"/>
    <s v="Mark.Rognsvoog@milwaukeecountywi.gov"/>
    <x v="21"/>
    <s v="NO"/>
    <s v="YES__Please provide a brief listing of options/alternatives researched and why the option your are requesting for this Cost Est is the best alternative:  Attempted hot mix patches, beyond maintenance "/>
    <s v="00__NO__Annual financial impact includes: "/>
    <s v="Hard-Surface (Non-Roadway)"/>
    <s v="YES__https://milwaukeecountywi.sharepoint.com/:w:/r/sites/CapitalPlanning-FacilitiesManagementDivisionFMD/_layouts/15/Doc.aspx?sourcedoc=%7B2CC32541-CC88-407E-BC92-4760FBD9CD1D%7D&amp;file=Charter%20Facilities%20West%20(Lapham)%20Parking%20Lot.docx&amp;wdLOR=c07422DB6-0680-4FE4-9B7E-F721CE766304&amp;action=default&amp;mobileredirect=true"/>
    <s v="YES__Resurfacing should take place above freezing temps"/>
    <s v="00__Technology Security Risk(s) Addressed: "/>
    <s v="10__Safety-Risk Issue(s) Addressed:  The pavement has deteriorated significantly, creating uneven surfaces and trip hazards for staff and visitors.  Multiple sections have failed, resulting in standing water and areas that freeze during winter months.  These conditions present safety risks and make portions of the lot unusable for parking."/>
    <s v="00__Safety-Risk Issue(s) Addressed:  "/>
    <s v="NO__Adopted Board File: __Agreement(s) Uploaded: __Partners and nature of Agreement(s): __Next Board cycle if agreement(s) not yet adopted: "/>
    <m/>
    <s v="00"/>
    <s v="YES__Board File: __SD Uploaded: YES__Detail:  The WDNR determined that the west‑central parking lot pavement sits over contaminated soil and therefore must be preserved and maintained as part of the environmental remedy. Because the pavement serves as an engineered barrier preventing human exposure, groundwater impacts, and vapor intrusion, any changes—such as removal, repaving, excavation, or filling—require prior written WDNR approval. The maintenance plan requires annual inspections of the asphalt surface and timely repairs of cracks, deterioration, or other defects to keep the barrier effective. Failure to maintain the parking lot properly may result in WDNR enforcement actions or even reopening of the environmental case. Overall, the parking lot is no longer just a site improvement but a regulated containment system, making all future work in that area a WDNR‑controlled activity._x000a__x000a_Please see letter from Wisconsin DNR referencing (s. 292.12(2)(a), Wis. Stats.)._x000a__x000a_SD_WG004501-Sale Docs and DNR Case Closure_Summary.DOCX_x000a_SD_WG004501-Sale Docs and DNR Case Closure_FULL.PDF_x000a_SD_WG004501-DNR Case Closure_Exec Summary.DOCS"/>
    <s v="NO"/>
    <s v="00__Citations Addressed by Project?: NO__Description of Citation(s) addressed: "/>
    <s v="03__Primary Asset Zip Code: 53214__Total Pop Srvd: __Minority Pop Srvd: __Addresses Racial Equity by: Milwaukee County serves a wide range of population with different and varying cultures. This project would help to serve the various population with a more consistent functionality and service."/>
    <s v="YES"/>
    <s v="00__NO"/>
    <s v="03__YES__See PDF page 209 of the adopted 2026-2030 CIP."/>
    <s v="00__NO____Deferred Maint issues addressed by project: "/>
    <n v="0"/>
    <n v="53214"/>
    <s v=""/>
    <s v=""/>
    <s v=""/>
    <x v="8"/>
    <n v="0"/>
    <n v="0"/>
    <n v="0"/>
    <x v="5"/>
    <n v="0"/>
    <n v="0"/>
    <n v="0"/>
    <s v="10930 W Lapham St"/>
    <n v="0"/>
    <n v="0"/>
    <n v="0"/>
    <s v="02"/>
    <s v="State codes require County to maintain parking lot as a cap for contained area due to previous owner’s contamination."/>
    <n v="1"/>
    <s v="02_State codes require County to maintain parking lot as a cap for contained area due to previous owner’s contamination."/>
    <m/>
    <m/>
    <x v="21"/>
    <s v="None."/>
    <s v="NEVAN GUMIENY"/>
    <s v="1-FACILITIES MANAGEMENT (AE-EE-FM)"/>
    <s v="NA-0"/>
    <s v="2026-2"/>
    <s v="2026-4"/>
    <s v="2027-2"/>
    <s v="2027-3"/>
    <s v="2027-4"/>
    <s v="20"/>
    <s v=""/>
    <s v="MEDIUM"/>
    <s v="Yes"/>
    <n v="0.3"/>
    <s v="NO"/>
    <s v="5/21/26"/>
    <s v="1-Facilities Management (AE-EE-FM)"/>
    <m/>
    <m/>
    <m/>
    <m/>
    <x v="1"/>
  </r>
  <r>
    <s v="PF_WC031601_CJF - POD REFRESH - PHASE 1.XLSM"/>
    <s v="5725"/>
    <s v="5725_DAS-FMD"/>
    <x v="6"/>
    <n v="1750"/>
    <x v="22"/>
    <s v="1 - Basic Planning &amp; Design; 2 - Construction &amp; Implementation"/>
    <s v="1, 2"/>
    <s v="None."/>
    <s v="None."/>
    <n v="219740"/>
    <n v="0"/>
    <n v="0"/>
    <n v="219740"/>
    <n v="2"/>
    <n v="2"/>
    <n v="219740"/>
    <s v="CASH"/>
    <n v="0"/>
    <n v="0"/>
    <n v="0"/>
    <n v="0"/>
    <n v="0"/>
    <n v="0"/>
    <n v="0"/>
    <n v="0"/>
    <s v="YES"/>
    <s v="YES_BUDGET MODULE ACCT IMPORT tab for SHERPA import is balanced"/>
    <b v="1"/>
    <n v="0"/>
    <s v="YES"/>
    <s v="YES"/>
    <x v="22"/>
    <n v="46094"/>
    <s v="MARK ROGNSVOOG"/>
    <n v="4142785190"/>
    <s v="Mark.Rognsvoog@milwaukeecountywi.gov"/>
    <x v="22"/>
    <s v="NO"/>
    <s v="NO__There are no other alternatives  There are no other alternatives"/>
    <s v="02__YES__Annual financial impact includes: Reduced emergency repair costs:  By replacing aging plumbing, electrical, HVAC, and flooring reduces the frequency of costly emergency repairs._x000a__x000a_Lower Energy Costs:  LED lighting upgrades and calibrated HVAC systems improve energy efficiency._x000a__x000a_Extended Asset Lifespan:  Floors, shower surfaces, ductwork, and mechanical systems will last longer, deferring replacement costs."/>
    <s v="Facility_Rehab or Major Maint"/>
    <s v="YES__AE Project Charter:_x000a_https://milwaukeecountywi.sharepoint.com/:w:/r/sites/external/capitalrequests/DAS/FMD/SD_WC031601_Charter.docx?d=w875df6fcac9b45fdbe8bee9e77581892&amp;csf=1&amp;web=1&amp;e=MD7Trv"/>
    <s v="YES__Refurbishment activities will be performed during scheduled POD shutdown periods to minimize operational disruption and will involve coordination with the Community Reintegration Center to temporarily relocate personnel from a designated CJF POD to the CRC Annex.  "/>
    <s v="00__Technology Security Risk(s) Addressed: "/>
    <s v="00__Safety-Risk Issue(s) Addressed:  "/>
    <s v="00__Safety-Risk Issue(s) Addressed:  The CJF POD Refurbishment Program is designed to proactively reduce operational, safety, and infrastructure risks associated with aging housing units. Key risk reduction benefits include:_x000a_• Improved Safety and Injury Prevention – Restored flooring, epoxy-coated shower surfaces, and carpentry repairs will reduce slip, trip, and fall hazards, lowering the risk of injuries to both staff and inmates._x000a_• Enhanced Sanitation and Air Quality – Comprehensive cleaning, ductwork servicing, and shower surface restoration will reduce dust accumulation, mold growth, and bacteria buildup, improving overall facility hygiene and living conditions._x000a_• Reduced Infrastructure Failures – Preventive maintenance and replacement of aging plumbing, HVAC, and electrical components will decrease the likelihood of system failures that could disrupt facility operations or require emergency repairs._x000a_• Strengthened Security Systems – Preventive maintenance of locking mechanisms, replacement of worn locks, and testing of intercom and safety systems will improve facility security and ensure reliable emergency communication._x000a_• Lower Long-Term Maintenance Costs – Addressing deferred maintenance through a structured refurbishment program will extend the life of facility systems and finishes, reducing the likelihood of larger capital repairs and costly emergency maintenance in the future."/>
    <s v="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Improving sanitation, air quality, lighting, and facility infrastructure ensures that all individuals in custody, regardless of race or background are housed in environments that meet health and safety standards and helps reduce environmental and health disparities within the justice system.  Investing in proactive maintenance demonstrates the County’s commitment to equitable treatment, transparency, and responsible management of public infrastructure that serves all members of the community.  These improvements also support safe working conditions for a diverse County workforce while reinforcing the diligent care of County facilities and services."/>
    <s v="NO"/>
    <s v="00__NO"/>
    <s v="00__NO"/>
    <s v="00__NO____Deferred Maint issues addressed by project: "/>
    <n v="0"/>
    <n v="53233"/>
    <s v=""/>
    <s v=""/>
    <s v=""/>
    <x v="5"/>
    <n v="0"/>
    <n v="0"/>
    <n v="0"/>
    <x v="1"/>
    <n v="0"/>
    <n v="0"/>
    <n v="0"/>
    <s v="949 N 9th St, Milwaukee, WI 53233"/>
    <n v="0"/>
    <n v="0"/>
    <n v="0"/>
    <s v="00"/>
    <s v="No Climate Reduction Impact reported by Requesting Department"/>
    <n v="0"/>
    <s v="00_No Climate Reduction Impact reported by Requesting Department"/>
    <m/>
    <m/>
    <x v="22"/>
    <s v="None"/>
    <s v="GWYN WHEELER"/>
    <s v="1-FACILITIES MANAGEMENT (AE-EE-FM)"/>
    <s v="NA-0"/>
    <s v="2027-1"/>
    <s v="2027-2"/>
    <s v="2027-3"/>
    <s v="2027-3"/>
    <s v="2027-4"/>
    <s v="20"/>
    <s v=""/>
    <s v="MEDIUM"/>
    <s v="Yes"/>
    <n v="0.3"/>
    <s v="NO"/>
    <s v="5/14/26"/>
    <s v="1-Facilities Management (AE-EE-FM)"/>
    <m/>
    <m/>
    <m/>
    <m/>
    <x v="1"/>
  </r>
  <r>
    <s v="PF_WG003701_FACILITIES WEST (LAPHAM) ROOF REPLACEMENT.XLSM"/>
    <s v="5725"/>
    <s v="5725_DAS-FMD"/>
    <x v="6"/>
    <n v="1700"/>
    <x v="23"/>
    <s v="1 - Basic Planning &amp; Design"/>
    <s v="1"/>
    <s v="2 - Construction &amp; Implementation"/>
    <s v="2"/>
    <n v="205340"/>
    <n v="205340"/>
    <n v="1"/>
    <n v="0"/>
    <n v="0"/>
    <n v="1"/>
    <n v="205340"/>
    <s v="BOND"/>
    <n v="0"/>
    <n v="2750000"/>
    <n v="0"/>
    <n v="2750000"/>
    <n v="0"/>
    <n v="0"/>
    <n v="2750000"/>
    <n v="0"/>
    <s v="YES"/>
    <s v="YES_BUDGET MODULE ACCT IMPORT tab for SHERPA import is balanced"/>
    <b v="1"/>
    <n v="0"/>
    <s v="YES"/>
    <s v="YES"/>
    <x v="23"/>
    <n v="46101"/>
    <s v="MARK ROGNSVOOG"/>
    <s v="414.278.4971"/>
    <s v="Mark.Rognsvoog@milwaukeecountywi.gov"/>
    <x v="23"/>
    <s v="NO"/>
    <s v="NO__Please provide an explanation of why alternative options were not researched:  No alternative approaches developed for project as this is a roof replacement to address a damaged roof.  Entire roof replacement is the only cost effective option. _x000a__x000a_The only other option would be to continue doing spot maintenance to fix leaks on a roof that has surpassed the end of its useful life.  Currently, facilities maintenance is patching holes and sealing cracks to keep the roof integrity, this is not efficient nor sustainable."/>
    <s v="02__YES__Annual financial impact includes: Reducing ongoing maintenance costs"/>
    <s v="Facility_Rehab or Major Maint"/>
    <s v="YES__https://milwaukeecountywi.sharepoint.com/:w:/r/sites/CapitalPlanning-FacilitiesManagementDivisionFMD/_layouts/15/Doc.aspx?sourcedoc=%7B649AD243-F12E-4E74-B0D9-2D24BB21E083%7D&amp;file=Charter%20WG003701%20Facilities%20West%20(Lapham)%20Roof%20Replacement.docx&amp;wdLOR=cEE9474C5-489F-433D-B710-92174DFF1FBF&amp;action=default&amp;mobileredirect=true"/>
    <s v="YES__Late spring to early autumn when the weather temperatures are warmest."/>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53214__Total Pop Srvd: __Minority Pop Srvd: __Addresses Racial Equity by: 1. Building maintenance improvements, such as a new 20-30 year lifecycle energy efficient roof, can ensure that buildings provide safe and healthy environments for all occupants. _x000a_2. Although not guaranteed, building maintenance and improvement projects can create jobs and economic opportunities for workers and contractors from diverse backgrounds and minorities. This can help promote economic equity and reduce disparities in employment and income._x000a_3. Improving the physical condition of buildings that serve low-income communities can help to reducing ongoing maintenance costs, reducing tax burden and revitalizing these areas, creating a more vibrant and attractive neighborhood."/>
    <s v="NO"/>
    <s v="00__NO"/>
    <s v="03__YES__Please see page 237 of the most recent 5 -YR CIP (2024-2028)"/>
    <s v="03__YES__Category 2 = Addresses Assets anticipated to fail within the next 12 - 24 months__Deferred Maint issues addressed by project: Based on roof condition and age (beyond useful life), as well as recent leakage issues, full replacement is recommended. Full replacement is the most cost effective option as continued temporary repairs only last 12-18 months and then fail due to wear/tear and overall roofing age and condition.  New areas with leaks appear annually and require temporary fixes and the repairs do not provide an effective long-term solution."/>
    <n v="0"/>
    <n v="53214"/>
    <s v=""/>
    <s v=""/>
    <s v=""/>
    <x v="8"/>
    <n v="0"/>
    <n v="0"/>
    <n v="0"/>
    <x v="1"/>
    <n v="0"/>
    <n v="0"/>
    <n v="0"/>
    <s v="10930 W. Lapham"/>
    <n v="0"/>
    <n v="0"/>
    <n v="0"/>
    <s v="02"/>
    <s v="By upgrading the building envelope, these facilities will see a reduced need for heating and cooling, therefore increasing the energy efficiency."/>
    <n v="1"/>
    <s v="02_By upgrading the building envelope, these facilities will see a reduced need for heating and cooling, therefore increasing the energy efficiency."/>
    <m/>
    <m/>
    <x v="23"/>
    <s v="The scope of work includes construction of the design."/>
    <s v="WALSH"/>
    <s v="1-FACILITIES MANAGEMENT (AE-EE-FM)"/>
    <s v="NA-0"/>
    <s v="2027-2"/>
    <s v="2027-4"/>
    <s v="2029-2"/>
    <s v="2029-3"/>
    <s v="2030-1"/>
    <s v="30"/>
    <s v=""/>
    <s v="HIGH"/>
    <s v="Yes"/>
    <s v="Conceptual"/>
    <s v="YES"/>
    <s v="5/21/26"/>
    <s v="1-Facilities Management (AE-EE-FM)"/>
    <m/>
    <m/>
    <m/>
    <m/>
    <x v="1"/>
  </r>
  <r>
    <s v="PF_WS016401-DEMOLITION - KELLY SENIOR CENTER.XLSM"/>
    <s v="5725"/>
    <s v="5725_DAS-FMD"/>
    <x v="6"/>
    <n v="1625"/>
    <x v="24"/>
    <s v="1 - Basic Planning &amp; Design; 2 - Construction &amp; Implementation"/>
    <s v="1, 2"/>
    <s v="None."/>
    <s v="None."/>
    <n v="684850"/>
    <n v="0"/>
    <n v="0"/>
    <n v="684850"/>
    <n v="2"/>
    <n v="2"/>
    <n v="684850"/>
    <s v="CASH"/>
    <n v="0"/>
    <n v="0"/>
    <n v="0"/>
    <n v="0"/>
    <n v="0"/>
    <n v="0"/>
    <n v="0"/>
    <n v="0"/>
    <s v="YES"/>
    <s v="YES_BUDGET MODULE ACCT IMPORT tab for SHERPA import is balanced"/>
    <b v="1"/>
    <n v="0"/>
    <s v="YES"/>
    <s v="YES"/>
    <x v="24"/>
    <n v="46108"/>
    <s v="MARK ROGNSVOOG"/>
    <s v="414-278-5190"/>
    <s v="Mark.Rognsvoog@milwaukeecountywi.gov"/>
    <x v="24"/>
    <s v="NO"/>
    <s v="YES__Kelly Senior Center building has reached the end of its useful life and no longer meets current safety and operational standards.  There are no other acceptable alternatives.  Kelly Senior Center building has reached the end of its useful life and no longer meets current safety and operational standards.  There are no other acceptable alternatives."/>
    <s v="02__YES__Annual financial impact includes: Demolishing the building with save approximately $38K in annual operation and maintenance costs."/>
    <s v="Facility_Demolition"/>
    <s v="YES__https://milwaukeecountywi.sharepoint.com/:w:/r/sites/external/capitalrequests/DAS/FMD/SD_WS016401%20-%20Demolition%20-%20Kelly%20Senior%20Center.docx?d=wbb43ce42e59b43ecb510d4d45dd9d45f&amp;csf=1&amp;web=1&amp;e=vmMt8L"/>
    <s v="NO__"/>
    <s v="00__Technology Security Risk(s) Addressed: "/>
    <s v="00__Safety-Risk Issue(s) Addressed:  "/>
    <s v="05__Safety-Risk Issue(s) Addressed:  Safety and infrastructure concerns cannot be ignored.  The building requires major updates to critical systems like HVAC, plumbing, electrical, and fire safety.  These are not cosmetic fixes—they are essential systems that directly affect the health and safety of users.  Rehabilitating them in an aging structure introduces ongoing maintenance risks and cost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110__Total Pop Srvd: __Minority Pop Srvd: __Addresses Racial Equity by: "/>
    <s v="NO"/>
    <s v="00__NO"/>
    <s v="00__NO"/>
    <s v="03__YES____Deferred Maint issues addressed by project: The buildings require major updates to critical systems like HVAC, plumbing, electrical, and fire safety. These are not cosmetic fixes—they are essential systems that directly affect the health and safety of users. Rehabilitating them in an aging structure introduces ongoing maintenance risks and costs._x000a__x000a_By proceeding with full demolition and cleanup, the project eliminates the need to address extensive and costly deferred maintenance. It also removes the ongoing burden of emergency repairs, reduces liability risks, and prevents further resource strain on maintaining a facility that is no longer viable."/>
    <n v="0"/>
    <n v="53110"/>
    <s v=""/>
    <s v=""/>
    <s v=""/>
    <x v="9"/>
    <n v="0"/>
    <n v="0"/>
    <n v="0"/>
    <x v="6"/>
    <n v="0"/>
    <n v="0"/>
    <n v="0"/>
    <s v="6100 S Lake Dr"/>
    <n v="0"/>
    <n v="0"/>
    <n v="0"/>
    <s v="02"/>
    <s v="Eliminating an inefficient, aging building may reduce energy waste in a facility that will no longer be in use."/>
    <n v="1"/>
    <s v="02_Eliminating an inefficient, aging building may reduce energy waste in a facility that will no longer be in use."/>
    <m/>
    <m/>
    <x v="24"/>
    <s v="None"/>
    <s v="PAUL MONTALTO"/>
    <s v="1-FACILITIES MANAGEMENT (AE-EE-FM)"/>
    <s v="NA-0"/>
    <s v="2027-1"/>
    <s v="2027-1"/>
    <s v="2027-2"/>
    <s v="2027-3"/>
    <s v="2027-3"/>
    <s v="100"/>
    <s v=""/>
    <s v="LOW"/>
    <s v="Yes"/>
    <s v="Conceptual"/>
    <s v="NO"/>
    <s v="5/11/26"/>
    <s v="1-Facilities Management (AE-EE-FM)"/>
    <m/>
    <m/>
    <m/>
    <m/>
    <x v="1"/>
  </r>
  <r>
    <s v="PF_WS016501-DEMOLITION - MCGOVERN SENIOR CENTER.XLSM"/>
    <s v="5725"/>
    <s v="5725_DAS-FMD"/>
    <x v="6"/>
    <n v="1625"/>
    <x v="25"/>
    <s v="1 - Basic Planning &amp; Design; 2 - Construction &amp; Implementation"/>
    <s v="1, 2"/>
    <s v="None."/>
    <s v="None."/>
    <n v="648210"/>
    <n v="0"/>
    <n v="0"/>
    <n v="648210"/>
    <n v="2"/>
    <n v="2"/>
    <n v="648210"/>
    <s v="CASH"/>
    <n v="0"/>
    <n v="0"/>
    <n v="0"/>
    <n v="0"/>
    <n v="0"/>
    <n v="0"/>
    <n v="0"/>
    <n v="0"/>
    <s v="YES"/>
    <s v="YES_BUDGET MODULE ACCT IMPORT tab for SHERPA import is balanced"/>
    <b v="1"/>
    <n v="0"/>
    <s v="YES"/>
    <s v="YES"/>
    <x v="25"/>
    <n v="46106"/>
    <s v="MARK ROGNSVOOG"/>
    <s v="414-278-5190"/>
    <s v="Mark.Rognsvoog@milwaukeecountywi.gov"/>
    <x v="25"/>
    <s v="NO"/>
    <s v="YES__McGovern Senior Center building has reached the end of its useful life and no longer meets current safety and operational standards.  There are no other acceptable alternatives.  McGovern Senior Center building has reached the end of its useful life and no longer meets current safety and operational standards.  There are no other acceptable alternatives."/>
    <s v="02__YES__Annual financial impact includes: Demolishing the building with save approximately $55K in annual operation and maintenance costs."/>
    <s v="Facility_Demolition"/>
    <s v="YES__https://milwaukeecountywi.sharepoint.com/:w:/r/sites/external/capitalrequests/DAS/FMD/SD_WS016501%20-%20Demolition%20-%20McGovern%20Senior%20Center.docx?d=w277c5af007df4cefb73ed2e750fda259&amp;csf=1&amp;web=1&amp;e=xvl3d4"/>
    <s v="NO__"/>
    <s v="00__Technology Security Risk(s) Addressed: "/>
    <s v="00__Safety-Risk Issue(s) Addressed:  "/>
    <s v="05__Safety-Risk Issue(s) Addressed:  Eliminate health and safety risks associated with the aging structure"/>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18__Total Pop Srvd: __Minority Pop Srvd: __Addresses Racial Equity by: "/>
    <s v="NO"/>
    <s v="00__NO"/>
    <s v="00__NO"/>
    <s v="05__YES__Category 1 = Immediately Addresses Failing Assets__Deferred Maint issues addressed by project: The McGovern Senior Center has accumulated significant maintenance issues over time, including structural deterioration and hazardous mold. These conditions indicate that critical repairs and upkeep have been postponed or are no longer feasible in a cost-effective manner._x000a__x000a_By proceeding with full demolition and cleanup, the project eliminates the need to address extensive and costly deferred maintenance. It also removes the ongoing burden of emergency repairs, reduces liability risks, and prevents further resource strain on maintaining a facility that is no longer viable."/>
    <n v="0"/>
    <n v="53218"/>
    <s v=""/>
    <s v=""/>
    <s v=""/>
    <x v="10"/>
    <n v="0"/>
    <n v="0"/>
    <n v="0"/>
    <x v="1"/>
    <n v="0"/>
    <n v="0"/>
    <n v="0"/>
    <s v="4500 W Custer Ave"/>
    <n v="0"/>
    <n v="0"/>
    <n v="0"/>
    <s v="02"/>
    <s v="Eliminating an inefficient, aging building may reduce energy waste, as the facility is no longer in use."/>
    <n v="1"/>
    <s v="02_Eliminating an inefficient, aging building may reduce energy waste, as the facility is no longer in use."/>
    <m/>
    <m/>
    <x v="25"/>
    <s v="None"/>
    <s v="PAUL MONTALTO"/>
    <s v="1-FACILITIES MANAGEMENT (AE-EE-FM)"/>
    <s v="NA-0"/>
    <s v="2027-1"/>
    <s v="2027-2"/>
    <s v="2027-3"/>
    <s v="2027-4"/>
    <s v="2027-4"/>
    <s v="100"/>
    <s v=""/>
    <s v="MEDIUM"/>
    <s v="Yes"/>
    <s v="Conceptual"/>
    <s v="NO"/>
    <s v="5/9/26"/>
    <s v="1-Facilities Management (AE-EE-FM)"/>
    <m/>
    <m/>
    <m/>
    <m/>
    <x v="1"/>
  </r>
  <r>
    <s v="PF_WC028901_CJF 102 &amp; 110 - SAFETY PARTITIONS.XLSM"/>
    <s v="5725"/>
    <s v="5725_DAS-FMD"/>
    <x v="6"/>
    <n v="1810"/>
    <x v="26"/>
    <s v="1 - Basic Planning &amp; Design; 2 - Construction &amp; Implementation"/>
    <s v="1, 2"/>
    <s v="None."/>
    <s v="None."/>
    <n v="330710"/>
    <n v="0"/>
    <n v="0"/>
    <n v="330710"/>
    <n v="2"/>
    <n v="2"/>
    <n v="330710"/>
    <s v="CASH"/>
    <n v="0"/>
    <n v="0"/>
    <n v="0"/>
    <n v="0"/>
    <n v="0"/>
    <n v="0"/>
    <n v="0"/>
    <n v="0"/>
    <s v="YES"/>
    <s v="YES_BUDGET MODULE ACCT IMPORT tab for SHERPA import is balanced"/>
    <b v="1"/>
    <n v="0"/>
    <s v="YES"/>
    <s v="YES"/>
    <x v="26"/>
    <n v="46120"/>
    <s v="MARK ROGNSVOOG"/>
    <s v="414-278-5190"/>
    <s v="Mark.Rognsvoog@milwaukeecountywi.gov"/>
    <x v="26"/>
    <s v="NO"/>
    <s v="YES__Please provide a brief listing of options/alternatives researched and why the option your are requesting for this Cost Est is the best alternative:  Due to inconsistent and non-standardized practices in the past, many service points currently lack adequate physical barriers or access controls. While some safety measures exist, they are sporadic and, in certain cases, insufficient due to the lack of standardization. This project aims to establish consistent standards for secure transaction spaces, ensuring enhanced safety and uniformity going forward."/>
    <s v="00__NO__Annual financial impact includes: "/>
    <s v="Facility_New Construction, Alteration, or Expansion"/>
    <s v="YES__https://milwaukeecountywi.sharepoint.com/:w:/r/sites/external/capitalrequests/DAS/FMD/SD_WC028901%20-%20Courthouse%20Complex%20-%20Safety%20Partitions%20-%20Charter.docx?d=wf2cae141e4d54688888c89387a1cde3b&amp;csf=1&amp;web=1&amp;e=z5GbDa"/>
    <s v="NO__"/>
    <s v="00__Technology Security Risk(s) Addressed: "/>
    <s v="00__Safety-Risk Issue(s) Addressed:  "/>
    <s v="05__Safety-Risk Issue(s) Addressed:  County staff working in these locations routinely interact with the public, including individuals who may be experiencing heightened stress or navigating sensitive situations. The lack of consistent safety features—such as secure partitions, controlled access points, and emergency alert systems—leaves employees vulnerable and limits their ability to respond effectively to potential threats._x000a__x000a_Implementing these enhancements is essential to mitigate identified risks, improve workplace safety, and establish consistent security standards across County facilities. Investing in these measures is warranted to protect staff, maintain safe public service environments, and reduce the County’s exposure to liability associated with preventable incidents."/>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This project helps reduce the risk of injury to staff working in public-facing areas of the Criminal Justice Facility, ensuring they can safely carry out their duties. By standardizing safety features, it also supports the County’s racial equity goals, creating secure and welcoming environments for both staff and the diverse communities they serve. Maintaining safe operations ensures the County can continue delivering its vital services effectively and equitably."/>
    <s v="NO"/>
    <s v="00__NO"/>
    <s v="00__NO"/>
    <s v="00__NO____Deferred Maint issues addressed by project: "/>
    <n v="0"/>
    <n v="53233"/>
    <s v=""/>
    <s v=""/>
    <s v=""/>
    <x v="5"/>
    <n v="0"/>
    <n v="0"/>
    <n v="0"/>
    <x v="1"/>
    <n v="0"/>
    <n v="0"/>
    <n v="0"/>
    <s v="901 N. 9th Street"/>
    <n v="0"/>
    <n v="0"/>
    <n v="0"/>
    <s v="00"/>
    <s v="No Climate Reduction Impact reported by Requesting Department"/>
    <n v="0"/>
    <s v="00_No Climate Reduction Impact reported by Requesting Department"/>
    <m/>
    <m/>
    <x v="26"/>
    <s v="None."/>
    <s v="GWYN WHEELER AND ANDY WALSH"/>
    <s v="1-FACILITIES MANAGEMENT (AE-EE-FM)"/>
    <s v="NA-0"/>
    <s v="2027-1"/>
    <s v="2027-2"/>
    <s v="2027-3"/>
    <s v="2027-4"/>
    <s v="2027-4"/>
    <s v="30"/>
    <s v=""/>
    <s v="LOW"/>
    <s v="Yes"/>
    <s v="Conceptual"/>
    <s v="NO"/>
    <s v="5/14/26"/>
    <s v="1-Facilities Management (AE-EE-FM)"/>
    <m/>
    <m/>
    <m/>
    <m/>
    <x v="1"/>
  </r>
  <r>
    <s v="PF_WC031701 CH – AHU WALL FAN SYSTEM.XLSM"/>
    <s v="5725"/>
    <s v="5725_DAS-FMD"/>
    <x v="6"/>
    <n v="1750"/>
    <x v="27"/>
    <s v="1 - Basic Planning &amp; Design"/>
    <s v="1"/>
    <s v="2 - Construction &amp; Implementation"/>
    <s v="2"/>
    <n v="113440"/>
    <n v="0"/>
    <n v="0"/>
    <n v="113440"/>
    <n v="2"/>
    <n v="2"/>
    <n v="113440"/>
    <s v="CASH"/>
    <n v="0"/>
    <n v="4183680"/>
    <n v="0"/>
    <n v="4183680"/>
    <n v="0"/>
    <n v="0"/>
    <n v="4183680"/>
    <n v="0"/>
    <s v="YES"/>
    <s v="YES_BUDGET MODULE ACCT IMPORT tab for SHERPA import is balanced"/>
    <b v="1"/>
    <n v="0"/>
    <s v="YES"/>
    <s v="YES"/>
    <x v="27"/>
    <n v="46122"/>
    <s v="MARK ROGNSVOOG"/>
    <s v="414-278-5190"/>
    <s v="Mark.Rognsvoog@milwaukeecountywi.gov"/>
    <x v="27"/>
    <s v="NO"/>
    <s v="YES__Alternatives include ongoing repairs, minor system modifications, and operational adjustments; however, these are short-term measures that do not resolve capacity or reliability issues and may increase long-term costs and risk of failure.  Alternatives include ongoing repairs, minor system modifications, and operational adjustments; however, these are short-term measures that do not resolve capacity or reliability issues and may increase long-term costs and risk of failure."/>
    <s v="02__YES__Annual financial impact includes: This project is expected to reduce annual operating costs by decreasing maintenance frequency, minimizing reactive repairs, and improving system efficiency. Upgrading the fan wall systems will also lower energy consumption and reduce the risk of costly unplanned failures, resulting in more predictable and sustainable operating expenses."/>
    <s v="Facility_Rehab or Major Maint"/>
    <s v="YES__https://milwaukeecountywi.sharepoint.com/:w:/r/sites/external/capitalrequests/DAS/FMD/SD_WC031701%20-%20CH%20AHU%20Fan%20Wall%20Charter.docx?d=w06a6ec8ada4848eb96ae23194909f83d&amp;csf=1&amp;web=1&amp;e=LZqNfL"/>
    <s v="YES__Spring/Fall scheduling is preferred to reduce HVAC demand during implementation. Work will be performed primarily during off-hours, with a phased approach to maintain building operations, occupant comfort, and ventilation."/>
    <s v="00__Technology Security Risk(s) Addressed: "/>
    <s v="10__Safety-Risk Issue(s) Addressed:  This project eliminates an existing significant hazard related to inadequate ventilation and failing HVAC components, while also reducing the risk of future system failures and associated occupant safety and comfort issues.  The building is experiencing inadequate ventilation (40,000 CFMs short) and there are ongoing fan failures, which create reliability risks._x000a_Poor airflow can contribute to indoor air quality issues, occupant discomfort, and potential health concerns in a public building."/>
    <s v="00__Safety-Risk Issue(s) Addressed:  "/>
    <s v="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This project supports Milwaukee County’s vision of achieving racial equity to become the healthiest county in Wisconsin by ensuring reliable, consistent indoor environmental quality for all building occupants. Improved ventilation, temperature control, and system reliability promote a safe and healthy environment, which is essential for equitable access to public services and workplace conditions. By reducing service disruptions and maintenance issues, the project helps ensure all users—regardless of background—experience consistent and dependable building conditions."/>
    <s v="NO"/>
    <s v="00__NO"/>
    <s v="00__NO"/>
    <s v="05__YES__Category 1 = Immediately Addresses Failing Assets__Deferred Maint issues addressed by project: This project corrects a design issue where the HVAC fan wall system was originally under-engineered and is unable to meet the building’s airflow needs. As a result, the system has experienced ongoing performance problems and frequent failures. This project will resolve those deficiencies, improve reliability, and reduce the need for repeated repairs."/>
    <n v="0"/>
    <n v="53233"/>
    <s v=""/>
    <s v=""/>
    <s v=""/>
    <x v="5"/>
    <n v="0"/>
    <n v="0"/>
    <n v="0"/>
    <x v="1"/>
    <n v="0"/>
    <n v="0"/>
    <n v="0"/>
    <s v="901 N 9th St"/>
    <n v="0"/>
    <n v="0"/>
    <n v="0"/>
    <s v="02"/>
    <s v="This project has a positive climate impact by improving HVAC system efficiency and reducing energy waste caused by an underperforming and unreliable fan wall system. More efficient and properly sized airflow reduces overall energy consumption, lowers greenhouse gas emissions associated with building operations, and decreases the frequency of inefficient emergency repairs and equipment cycling."/>
    <n v="1"/>
    <s v="02_This project has a positive climate impact by improving HVAC system efficiency and reducing energy waste caused by an underperforming and unreliable fan wall system. More efficient and properly sized airflow reduces overall energy consumption, lowers greenhouse gas emissions associated with building operations, and decreases the frequency of inefficient emergency repairs and equipment cycling."/>
    <m/>
    <m/>
    <x v="27"/>
    <s v="The scope of work includes construction of the design."/>
    <s v="HGA, BRILL"/>
    <s v="1-FACILITIES MANAGEMENT (AE-EE-FM)"/>
    <s v="NA-0"/>
    <s v="2027-3"/>
    <s v="2027-4"/>
    <s v="2029-2"/>
    <s v="2029-3"/>
    <s v="2029-4"/>
    <s v="15"/>
    <s v=""/>
    <s v="HIGH"/>
    <s v="Yes"/>
    <s v="Conceptual"/>
    <s v="YES"/>
    <s v="5/27/26"/>
    <s v="1-Facilities Management (AE-EE-FM)"/>
    <m/>
    <m/>
    <m/>
    <m/>
    <x v="1"/>
  </r>
  <r>
    <s v="PF_WV004401_MITCHELL PARK LIFT STATION UPGRADE.XLSM"/>
    <s v="5741"/>
    <s v="5741_DAS-ENV"/>
    <x v="7"/>
    <n v="1375"/>
    <x v="28"/>
    <s v="1 - Basic Planning &amp; Design"/>
    <s v="1"/>
    <s v="2 - Construction &amp; Implementation"/>
    <s v="2"/>
    <n v="131710"/>
    <n v="131710"/>
    <n v="1"/>
    <n v="0"/>
    <n v="0"/>
    <n v="1"/>
    <n v="131710"/>
    <s v="BOND"/>
    <n v="0"/>
    <n v="1300000"/>
    <n v="0"/>
    <n v="1300000"/>
    <n v="0"/>
    <n v="0"/>
    <n v="1300000"/>
    <n v="0"/>
    <s v="YES"/>
    <s v="YES_BUDGET MODULE ACCT IMPORT tab for SHERPA import is balanced"/>
    <b v="1"/>
    <n v="0"/>
    <s v="YES"/>
    <s v="YES"/>
    <x v="28"/>
    <n v="45761"/>
    <s v="TIM DETZER"/>
    <s v="414-278-2988"/>
    <s v="timothy.detzer@milwaukeecountywi.gov"/>
    <x v="28"/>
    <s v="NO"/>
    <s v="YES__Please provide a brief listing of options/alternatives researched and why the option your are requesting for this Cost Est is the best alternative:  Gravity sewer is not an option due to topography.  Not replacing it is an option, but if the lift station failed it would require emergency repairs and/or facility closure."/>
    <s v="00__NO__Annual financial impact includes: This is a replacement facility.  Operating costs will be close to the same."/>
    <s v="Facility_Replacement"/>
    <s v="YES__Project Charter Uploaded as &quot;Charter WV004401 Mitchell Park Lift Station.pdf&quot;"/>
    <s v="YES__The replacement of the lift station must occur when the ground is not frozen.  The project would close sanitary facilities and water usage at the Mitchell Park Pavilion."/>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4__Primary Asset Zip Code: 53215__Total Pop Srvd: __Minority Pop Srvd: __Addresses Racial Equity by: Replacing the lift station will ensure that the facility stays open and available for everyone.  Health Compass Milwaukee lists the 53215 zip code population as being 71% Latino/75% minority."/>
    <s v="NO"/>
    <s v="00__NO"/>
    <s v="03__YES__See page 208 of the 2026 Adopted Capital Budget"/>
    <s v="00__NO____Deferred Maint issues addressed by project: "/>
    <n v="0"/>
    <n v="53215"/>
    <s v=""/>
    <s v=""/>
    <s v=""/>
    <x v="11"/>
    <n v="0"/>
    <n v="0"/>
    <n v="0"/>
    <x v="1"/>
    <n v="0"/>
    <n v="0"/>
    <n v="0"/>
    <s v="2200 W Pierce Street"/>
    <s v="524 S. Layton Blvd"/>
    <n v="0"/>
    <n v="0"/>
    <s v="00"/>
    <s v="No Climate Reduction Impact reported by Requesting Department"/>
    <n v="0"/>
    <s v="00_No Climate Reduction Impact reported by Requesting Department"/>
    <m/>
    <m/>
    <x v="28"/>
    <s v="The scope of work includes construction of design."/>
    <s v="CONSULTANT, DETZER, BRILL"/>
    <s v="1-FACILITIES MANAGEMENT (AE-EE-FM)"/>
    <s v="NA-0"/>
    <s v="2027-2"/>
    <s v="2027-4"/>
    <s v="2029-2"/>
    <s v="2029-3"/>
    <s v="2029-4"/>
    <s v="30"/>
    <s v=""/>
    <s v="HIGH"/>
    <s v="Yes"/>
    <s v="Conceptual"/>
    <s v="YES"/>
    <s v="5/11/26"/>
    <s v="1-Facilities Management (AE-EE-FM)"/>
    <m/>
    <m/>
    <m/>
    <m/>
    <x v="1"/>
  </r>
  <r>
    <s v="PF_WV006101_COUNTY-WIDE SANITARY SEWERS REPAIRS - 2027.XLSM"/>
    <s v="5741"/>
    <s v="5741_DAS-ENV"/>
    <x v="7"/>
    <n v="1375"/>
    <x v="29"/>
    <s v="1 - Basic Planning &amp; Design; 2 - Construction &amp; Implementation"/>
    <s v="1, 2"/>
    <s v="None."/>
    <s v="None."/>
    <n v="270280"/>
    <n v="0"/>
    <n v="0"/>
    <n v="270280"/>
    <n v="2"/>
    <n v="2"/>
    <n v="270280"/>
    <s v="CASH"/>
    <n v="0"/>
    <n v="0"/>
    <n v="0"/>
    <n v="0"/>
    <n v="0"/>
    <n v="0"/>
    <n v="0"/>
    <n v="0"/>
    <s v="YES"/>
    <s v="YES_BUDGET MODULE ACCT IMPORT tab for SHERPA import is balanced"/>
    <b v="1"/>
    <n v="0"/>
    <s v="YES"/>
    <s v="YES"/>
    <x v="29"/>
    <n v="46122"/>
    <s v="TIM DETZER"/>
    <s v="414-550-0852"/>
    <s v="timothy.detzer@milwaukeecountywi.gov"/>
    <x v="29"/>
    <s v="NO"/>
    <s v="NO__Please provide an explanation of why alternative options were not researched:   Since this is a Stipulated Agreement with the State Department of Justice, consideration of alternatives was not an option.  We are required to inspect the sanitary sewer system and repair any deficiencies found within 18 months."/>
    <s v="00__NO__Annual financial impact includes: The costs associated with the inspection of the sanitary sewer system is not included in this request and is charged to the departments based on their percentage of the sanitary sewer system."/>
    <s v="Other Capital"/>
    <s v="Proj Charter indicated by Dept (as YES), but NOT uploaded. Check with Dept that Charter type has been indicated AND that the Charter file has been uploaded to the Capital SharePoint site."/>
    <s v="NO__"/>
    <s v="00__Technology Security Risk(s) Addressed: t"/>
    <s v="00__Safety-Risk Issue(s) Addressed:  "/>
    <s v="00__Safety-Risk Issue(s) Addressed:  "/>
    <s v="NO__Adopted Board File: __Agreement(s) Uploaded: __Partners and nature of Agreement(s): __Next Board cycle if agreement(s) not yet adopted: "/>
    <m/>
    <s v="00"/>
    <s v="YES__Board File: __SD Uploaded: YES__Detail:  The County is required to meet the requirements of the Stipulated Agreement between the State of Wisconsin and the 30 defendants in Case No. 2005-CX-000013.  The County would face legal and financial penalties found in paragraph 33 and page 19 of the agreement, and the requirements for this project are within the agreement on page 11."/>
    <s v="NO"/>
    <s v="00__Citations Addressed by Project?: NO__Description of Citation(s) addressed: "/>
    <s v="03__Primary Asset Zip Code: Countywide__Total Pop Srvd: __Minority Pop Srvd: __Addresses Racial Equity by: The project addresses all of Milwaukee County's sanitary sewers and therefore is racially equitable as it will serve all populations equally."/>
    <s v="NO"/>
    <s v="03__YES_We are required to inspect and repair the sanitary sewer system every five years.  To accomplish this, Milwaukee County inspects and repairs 20% of the system every year."/>
    <s v="03__YES__See page 212 of the 2026 Adopted Capital Budget."/>
    <s v="00__NO____Deferred Maint issues addressed by project: "/>
    <n v="0"/>
    <s v="Countywide"/>
    <s v=""/>
    <s v=""/>
    <s v=""/>
    <x v="4"/>
    <n v="0"/>
    <n v="0"/>
    <n v="0"/>
    <x v="4"/>
    <n v="0"/>
    <n v="0"/>
    <n v="0"/>
    <s v="Countywide"/>
    <n v="0"/>
    <n v="0"/>
    <n v="0"/>
    <s v="00"/>
    <s v="No Climate Reduction Impact reported by Requesting Department"/>
    <n v="0"/>
    <s v="00_No Climate Reduction Impact reported by Requesting Department"/>
    <m/>
    <m/>
    <x v="29"/>
    <s v="None. However separate projects may be requested for additional sewer work as per 5 year CIP."/>
    <s v="RAMIREZ / DETZER"/>
    <s v="1-FACILITIES MANAGEMENT (AE-EE-FM)"/>
    <s v="NA-0"/>
    <s v="2026-1"/>
    <s v="2026-3"/>
    <s v="2027-1"/>
    <s v="2027-3"/>
    <s v="2027-4"/>
    <s v="30"/>
    <s v=""/>
    <s v="LOW"/>
    <s v="Yes"/>
    <n v="0.9"/>
    <s v="NO"/>
    <s v="5/20/26"/>
    <s v="1-Facilities Management (AE-EE-FM)"/>
    <m/>
    <m/>
    <m/>
    <m/>
    <x v="1"/>
  </r>
  <r>
    <s v="PF_WC031801_CH 102 AND 105 - SAFETY PARTITIONS.XLSM"/>
    <s v="5725"/>
    <s v="5725_DAS-FMD"/>
    <x v="6"/>
    <n v="1810"/>
    <x v="30"/>
    <s v="1 - Basic Planning &amp; Design; 2 - Construction &amp; Implementation"/>
    <s v="1, 2"/>
    <s v="None."/>
    <s v="None."/>
    <n v="255300"/>
    <n v="0"/>
    <n v="0"/>
    <n v="255300"/>
    <n v="2"/>
    <n v="2"/>
    <n v="255300"/>
    <s v="CASH"/>
    <n v="0"/>
    <n v="0"/>
    <n v="0"/>
    <n v="0"/>
    <n v="0"/>
    <n v="0"/>
    <n v="0"/>
    <n v="0"/>
    <s v="YES"/>
    <s v="YES_BUDGET MODULE ACCT IMPORT tab for SHERPA import is balanced"/>
    <b v="1"/>
    <n v="0"/>
    <s v="YES"/>
    <s v="YES"/>
    <x v="30"/>
    <n v="46120"/>
    <s v="MARK ROGNSVOOG"/>
    <s v="414-278-5190"/>
    <s v="Mark.Rognsvoog@milwaukeecountywi.gov"/>
    <x v="30"/>
    <s v="NO"/>
    <s v="YES__Please provide a brief listing of options/alternatives researched and why the option your are requesting for this Cost Est is the best alternative:  Due to inconsistent and non-standardized practices in the past, many service points currently lack adequate physical barriers or access controls. While some safety measures exist, they are sporadic and, in certain cases, insufficient due to the lack of standardization. This project aims to establish consistent standards for secure transaction spaces, ensuring enhanced safety and uniformity going forward."/>
    <s v="00__NO__Annual financial impact includes: "/>
    <s v="Facility_New Construction, Alteration, or Expansion"/>
    <s v="YES__https://milwaukeecountywi.sharepoint.com/:w:/r/sites/external/capitalrequests/DAS/FMD/SD_WC028901%20-%20Courthouse%20Complex%20-%20Safety%20Partitions%20-%20Charter.docx?d=wf2cae141e4d54688888c89387a1cde3b&amp;csf=1&amp;web=1&amp;e=z5GbDa"/>
    <s v="NO__"/>
    <s v="00__Technology Security Risk(s) Addressed: "/>
    <s v="00__Safety-Risk Issue(s) Addressed:  "/>
    <s v="05__Safety-Risk Issue(s) Addressed:  County staff working in these locations routinely interact with the public, including individuals who may be experiencing heightened stress or navigating sensitive situations. The lack of consistent safety features—such as secure partitions, controlled access points, and emergency alert systems—leaves employees vulnerable and limits their ability to respond effectively to potential threats._x000a__x000a_Implementing these enhancements is essential to mitigate identified risks, improve workplace safety, and establish consistent security standards across County facilities. Investing in these measures is warranted to protect staff, maintain safe public service environments, and reduce the County’s exposure to liability associated with preventable incidents."/>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__Minority Pop Srvd: __Addresses Racial Equity by: This project helps reduce the risk of injury to staff working in public-facing areas of the Courthouse, ensuring they can safely carry out their duties. By standardizing safety features, it also supports the County’s racial equity goals, creating secure and welcoming environments for both staff and the diverse communities they serve. Maintaining safe operations ensures the County can continue delivering its vital services effectively and equitably."/>
    <s v="NO"/>
    <s v="00__NO"/>
    <s v="00__NO"/>
    <s v="00__NO____Deferred Maint issues addressed by project: "/>
    <n v="0"/>
    <n v="53233"/>
    <s v=""/>
    <s v=""/>
    <s v=""/>
    <x v="5"/>
    <n v="0"/>
    <n v="0"/>
    <n v="0"/>
    <x v="1"/>
    <n v="0"/>
    <n v="0"/>
    <n v="0"/>
    <s v="901 N. 9th Street"/>
    <n v="0"/>
    <n v="0"/>
    <n v="0"/>
    <s v="00"/>
    <s v="No Climate Reduction Impact reported by Requesting Department"/>
    <n v="0"/>
    <s v="00_No Climate Reduction Impact reported by Requesting Department"/>
    <m/>
    <m/>
    <x v="30"/>
    <s v="None."/>
    <s v="GWYN WHEELER AND ANDY WALSH"/>
    <s v="1-FACILITIES MANAGEMENT (AE-EE-FM)"/>
    <s v="NA-0"/>
    <s v="2027-1"/>
    <s v="2027-2"/>
    <s v="2027-3"/>
    <s v="2027-3"/>
    <s v="2027-4"/>
    <s v="30"/>
    <s v=""/>
    <s v="LOW"/>
    <s v="Yes"/>
    <s v="Conceptual"/>
    <s v="NO"/>
    <s v="5/6/26"/>
    <s v="1-Facilities Management (AE-EE-FM)"/>
    <m/>
    <m/>
    <m/>
    <m/>
    <x v="1"/>
  </r>
  <r>
    <s v="PF_WC031901_CJF - FIRE AND SMOKE CONTROL (BUILDING).XLSM"/>
    <s v="5725"/>
    <s v="5725_DAS-FMD"/>
    <x v="6"/>
    <n v="1750"/>
    <x v="31"/>
    <s v="2 - Construction &amp; Implementation"/>
    <s v="2"/>
    <s v="1 - Basic Planning &amp; Design; 2 - Construction &amp; Implementation"/>
    <s v="1; 2"/>
    <n v="1669510"/>
    <n v="0"/>
    <n v="0"/>
    <n v="1669510"/>
    <n v="2"/>
    <n v="2"/>
    <n v="1669510"/>
    <s v="CASH"/>
    <n v="0"/>
    <n v="2750000"/>
    <n v="0"/>
    <n v="250000"/>
    <n v="2500000"/>
    <n v="0"/>
    <n v="2750000"/>
    <n v="0"/>
    <s v="YES"/>
    <s v="YES_BUDGET MODULE ACCT IMPORT tab for SHERPA import is balanced"/>
    <b v="1"/>
    <n v="0"/>
    <s v="YES"/>
    <s v="YES"/>
    <x v="31"/>
    <n v="46129"/>
    <s v="MARK ROGNSVOOG"/>
    <s v="414-278-5190"/>
    <s v="Mark.Rognsvoog@milwaukeecountywi.gov"/>
    <x v="31"/>
    <s v="NO"/>
    <s v=""/>
    <s v="00____Annual financial impact includes: "/>
    <s v="Facility_Rehab or Major Maint"/>
    <s v="YES__https://milwaukeecountywi.sharepoint.com/:w:/r/sites/external/capitalrequests/DAS/FMD/SD_WC031901_CJF%20-%20FIRE%20AND%20SMOKE%20CONTROL%20(BUILDING)-Charter.docx?d=wa072436bfa7e4e96b8f93ae838ccf5b8&amp;csf=1&amp;web=1&amp;e=xvQnFU"/>
    <s v="__"/>
    <s v="00__Technology Security Risk(s) Addressed: "/>
    <s v="00__Safety-Risk Issue(s) Addressed:  "/>
    <s v="05__Safety-Risk Issue(s) Addressed:  Failure to act will prolong exposure to life safety risks, potential regulatory non-compliance, and increased long-term costs associated with deferred maintenance and emergency repairs.  Investment in these systems is essential to ensure safe, functional, and code-compliant facilities that meet the needs of occupants and support Milwaukee County’s commitment to responsible building stewardship."/>
    <s v="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YES__Board File: __SD Uploaded: __Detail:  This project directly addresses Wisconsin State and Federal mandates by ensuring that the Criminal Justice Facility’s fire and life safety systems comply with the Wisconsin State Fire Code (SPS 314) - mandates fire safety inspections, National Fire Protection Association (NFPA) standards for fire alarm, smoke control, and life safety systems, and Occupational Safety and Health Administration (OSHA) workplace safety requirements. Upgrading these systems also supports accessibility improvements under the Americans with Disabilities Act (ADA), ensuring safe egress and alarm notification for all building occupants. By addressing these regulatory requirements, the project reduces life safety risks, ensures code compliance, and protects employees, tenants, and the public._x000a__x000a_Wisconsin State Fire Code (SPS 314)  https://docs.legis.wisconsin.gov/code/admin_code/sps/safety_and_buildings_and_environment/301_319/314.pdf_x000a_NFPA 72 governing fire alarms/signaling_x000a_NFPA 92/90A for smoke control_x000a_NFPA 101 (Life Safety Code)_x000a_OSHA workplace safety requirements mandate that employers provide a work environment free from recognized hazards causing or likely to cause death or serious physical harm."/>
    <s v="NO"/>
    <s v="00__Citations Addressed by Project?: __Description of Citation(s) addressed: "/>
    <s v="03__Primary Asset Zip Code: 53233__Total Pop Srvd: __Minority Pop Srvd: __Addresses Racial Equity by: By investing in reliable fire and life safety systems, the County ensures equitable protection for employees, tenants, and visitors regardless of background, reducing disparities in exposure to environmental and safety hazards. Additionally, improving building accessibility, operational reliability, and emergency preparedness enhances the overall user experience for marginalized populations who rely on these services, reinforcing Milwaukee County’s commitment to creating safe, inclusive, and equitable public spaces._x000a__x000a_This project exemplifies proactive equity-focused stewardship: all community members benefit from a facility that meets current safety codes, provides a secure environment for critical services, and reflects the County’s broader dedication to racial equity in infrastructure and service delivery."/>
    <s v="NO"/>
    <s v="00__NO"/>
    <s v="00__NO"/>
    <s v="00______Deferred Maint issues addressed by project: "/>
    <n v="0"/>
    <n v="53233"/>
    <s v=""/>
    <s v=""/>
    <s v=""/>
    <x v="5"/>
    <n v="0"/>
    <n v="0"/>
    <n v="0"/>
    <x v="1"/>
    <n v="0"/>
    <n v="0"/>
    <n v="0"/>
    <s v="949 N 9th St"/>
    <n v="0"/>
    <n v="0"/>
    <n v="0"/>
    <s v="00"/>
    <s v="No Climate Reduction Impact reported by Requesting Department"/>
    <n v="0"/>
    <s v="00_No Climate Reduction Impact reported by Requesting Department"/>
    <m/>
    <m/>
    <x v="31"/>
    <s v="The scope of work includes design and construction to address any deficiencies in the HVAC and fire alarm systems identified during the  testing and balancing process."/>
    <s v="TROY WOHLT"/>
    <s v="1-FACILITIES MANAGEMENT (AE-EE-FM)"/>
    <s v="NA-0"/>
    <s v="NA-0"/>
    <s v="2026-2"/>
    <s v="2027-1"/>
    <s v="2027-4"/>
    <s v="2028-1"/>
    <s v="30"/>
    <s v=""/>
    <s v="LOW"/>
    <s v="Yes"/>
    <n v="0.9"/>
    <s v="NO"/>
    <s v="5/29/26"/>
    <s v="1-Facilities Management (AE-EE-FM)"/>
    <m/>
    <m/>
    <m/>
    <m/>
    <x v="1"/>
  </r>
  <r>
    <s v="PF_WD020201_WIL-O-WAY UNDERWOOD - NEW SPLASH PAD.XLSM"/>
    <s v="5725"/>
    <s v="5725_DAS-FMD"/>
    <x v="6"/>
    <n v="1810"/>
    <x v="32"/>
    <s v="2 - Construction &amp; Implementation"/>
    <s v="2"/>
    <s v="None."/>
    <s v="None."/>
    <n v="1219260"/>
    <n v="1219260"/>
    <n v="1"/>
    <n v="0"/>
    <n v="0"/>
    <n v="1"/>
    <n v="1219260"/>
    <s v="BOND"/>
    <n v="0"/>
    <n v="0"/>
    <n v="0"/>
    <n v="0"/>
    <n v="0"/>
    <n v="0"/>
    <n v="0"/>
    <n v="0"/>
    <s v="YES"/>
    <s v="YES_BUDGET MODULE ACCT IMPORT tab for SHERPA import is balanced"/>
    <b v="1"/>
    <n v="0"/>
    <s v="YES"/>
    <s v="YES"/>
    <x v="32"/>
    <n v="46133"/>
    <s v="MARK ROGNSVOOG"/>
    <s v="414-278-5190"/>
    <s v="Mark.Rognsvoog@milwaukeecountywi.gov"/>
    <x v="32"/>
    <s v="NO"/>
    <s v="YES__Please provide a brief listing of options/alternatives researched and why the option your are requesting for this Cost Est is the best alternative:  The cost to upgrade the current equipment is substanial enough to consider replacement of a new system. We are hoping to add a splash pad vs update wading pool for equity reasons in that individuals with mobility impairments can better enjoy the water feature with their peers. "/>
    <s v="00__NO__Annual financial impact includes: Should utimately be cheaper, easier to run. "/>
    <s v="Other Capital"/>
    <s v="NO"/>
    <s v="YES__Exterior Splash Pad can only be installed above certain temperatures"/>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226__Total Pop Srvd: __Minority Pop Srvd: __Addresses Racial Equity by: The Wil-O-Way Underwood Facility hosts disability related Recreational Programs &amp; Youth Summer Camp opportunities which serves hundred of individuals with disabilities. On top of that this facility hosts a day program that has 55 adults with disabilities daily that would benefit from this feature. We would also make the Splash Pads available to our Private Party Rental, which had just under 10,000 people last year. "/>
    <s v="YES"/>
    <s v="00__NO"/>
    <s v="03__YES__Page 168"/>
    <s v="00__NO____Deferred Maint issues addressed by project: "/>
    <n v="0"/>
    <n v="53226"/>
    <s v=""/>
    <s v=""/>
    <s v=""/>
    <x v="3"/>
    <n v="0"/>
    <n v="0"/>
    <n v="0"/>
    <x v="3"/>
    <n v="0"/>
    <n v="0"/>
    <n v="0"/>
    <s v="10602 Underwood Pkwy"/>
    <n v="0"/>
    <n v="0"/>
    <n v="0"/>
    <s v="00"/>
    <s v="No Climate Reduction Impact reported by Requesting Department"/>
    <n v="0"/>
    <s v="00_No Climate Reduction Impact reported by Requesting Department"/>
    <m/>
    <m/>
    <x v="32"/>
    <s v="None"/>
    <s v="NEVAN GUMIENY"/>
    <s v="1-FACILITIES MANAGEMENT (AE-EE-FM)"/>
    <s v="NA-0"/>
    <s v="2025-1"/>
    <s v="2026-3"/>
    <s v="2027-1"/>
    <s v="2027-4"/>
    <s v="2028-1"/>
    <s v="30"/>
    <s v=""/>
    <s v="LOW"/>
    <s v="Yes"/>
    <n v="0.9"/>
    <s v="NO"/>
    <s v="5/15/26"/>
    <s v="1-Facilities Management (AE-EE-FM)"/>
    <m/>
    <m/>
    <m/>
    <m/>
    <x v="1"/>
  </r>
  <r>
    <s v="PF_WI021201_ONBASE APPLICATION - (SAAS) MIGRATION.XLSM"/>
    <s v="1162"/>
    <s v="1162_IMSD"/>
    <x v="8"/>
    <n v="1770"/>
    <x v="33"/>
    <s v="2 - Construction &amp; Implementation"/>
    <s v="2"/>
    <s v="None."/>
    <s v="None."/>
    <n v="250000"/>
    <n v="0"/>
    <n v="0"/>
    <n v="250000"/>
    <n v="2"/>
    <n v="2"/>
    <n v="250000"/>
    <s v="CASH"/>
    <n v="0"/>
    <n v="0"/>
    <n v="0"/>
    <n v="0"/>
    <n v="0"/>
    <n v="0"/>
    <n v="0"/>
    <n v="0"/>
    <s v="YES"/>
    <s v="YES_BUDGET MODULE ACCT IMPORT tab for SHERPA import is balanced"/>
    <b v="1"/>
    <n v="0"/>
    <s v="YES"/>
    <s v="YES"/>
    <x v="33"/>
    <n v="45806"/>
    <s v="RYAN SCHMIDT"/>
    <s v="Enter Phone #"/>
    <s v="ryan.schmidt@milwaukeecountywi.gov"/>
    <x v="33"/>
    <s v="NO"/>
    <s v="YES__Please provide a brief listing of options/alternatives researched and why the option your are requesting for this Cost Est is the best alternative:  IMSD has considered continuing the on-premise operation of OnBase but identified the best course of action is to move to the cloud / SaaS provider as indicated above."/>
    <s v="02__YES__Annual financial impact includes: Unknown at this time."/>
    <s v="Technology &amp; Electronic Equipment"/>
    <s v="NO"/>
    <s v="NO__"/>
    <s v="05__Technology Security Risk(s) Addressed: This project will reduce the resources need to maintain the software by making all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OnBase solutions as they are available and keep the software platform current to ensure IT security."/>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4313__Minority Pop Srvd: 1785__Addresses Racial Equity by: Infrastructure and technology servers the entire Milwaukee employee base and any community members that benefit from it (e.g., network devices in parks).  HR statistics for 2024 racial equity numbers indicated County employee population was 41% diverse."/>
    <s v="NO"/>
    <s v="00__NO"/>
    <s v="00__NO"/>
    <s v="00__NO____Deferred Maint issues addressed by project: "/>
    <n v="0"/>
    <s v="Countywide"/>
    <s v=""/>
    <s v=""/>
    <s v=""/>
    <x v="4"/>
    <n v="0"/>
    <n v="0"/>
    <n v="0"/>
    <x v="4"/>
    <n v="0"/>
    <n v="0"/>
    <n v="0"/>
    <n v="0"/>
    <n v="0"/>
    <n v="0"/>
    <n v="0"/>
    <s v="00"/>
    <s v="No Climate Reduction Impact reported by Requesting Department"/>
    <n v="0"/>
    <s v="00_No Climate Reduction Impact reported by Requesting Department"/>
    <m/>
    <m/>
    <x v="33"/>
    <s v="None"/>
    <s v="RYAN SCHMIDT"/>
    <s v="2-INFORMATION MANAGEMENT SERVICES"/>
    <s v="2026-1"/>
    <s v="2026-1"/>
    <s v="2026-2"/>
    <s v="2026-2"/>
    <s v="2026-4"/>
    <s v="2027-1"/>
    <s v="3"/>
    <s v="NO"/>
    <s v="MEDIUM"/>
    <s v="Yes"/>
    <n v="0.6"/>
    <s v="NO"/>
    <s v="5/29/25"/>
    <s v="2-Information Management Services"/>
    <m/>
    <m/>
    <m/>
    <m/>
    <x v="0"/>
  </r>
  <r>
    <s v="PF_WI020904_TECHNOLOGY LIFECYCLE REPLACEMENTS – IMSD – PHASE 4.XLSM"/>
    <s v="1162"/>
    <s v="1162_IMSD"/>
    <x v="8"/>
    <n v="1770"/>
    <x v="34"/>
    <s v="2 - Construction &amp; Implementation"/>
    <s v="2"/>
    <s v="None."/>
    <s v="None."/>
    <n v="7268855"/>
    <n v="0"/>
    <n v="0"/>
    <n v="7268855"/>
    <n v="2"/>
    <n v="2"/>
    <n v="7268855"/>
    <s v="CASH"/>
    <n v="0"/>
    <n v="0"/>
    <n v="0"/>
    <n v="0"/>
    <n v="0"/>
    <n v="0"/>
    <n v="0"/>
    <n v="0"/>
    <s v="YES"/>
    <s v="YES_BUDGET MODULE ACCT IMPORT tab for SHERPA import is balanced"/>
    <b v="1"/>
    <n v="0"/>
    <s v="YES"/>
    <s v="YES"/>
    <x v="34"/>
    <n v="46169"/>
    <s v="MATT JOHNSON"/>
    <s v="414-278-7856"/>
    <s v="matt.johnson@milwaukeecountywi.gov"/>
    <x v="34"/>
    <s v="NO"/>
    <s v="YES__Please provide a brief listing of options/alternatives researched and why the option your are requesting for this Cost Est is the best alternative:  Not replacing these projects would result in security vulnerabilities as technology becomes unsupported or increased break / fix costs as technology ages and breaks."/>
    <s v="00__NO__Annual financial impact includes: Technology replacement for existing assets."/>
    <s v="Technology &amp; Electronic Equipment"/>
    <s v="NO"/>
    <s v="NO__"/>
    <s v="05__Technology Security Risk(s) Addressed: End user and network devices have limited useful lives, which include how long software updates can be applied to them (e.g., some laptops cannot be upgraded to Windows 11, end of life network devices that cannot be updated to the latest software, etc.).  Failure to upgrade these devices increases the attack surface for the County's technology environment."/>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4313__Minority Pop Srvd: 1785__Addresses Racial Equity by: Infrastructure and technology servers the entire Milwaukee employee base and any community members that benefit from it (e.g., network devices in parks).  HR statistics for 2024 racial equity numbers indicated County employee population was 41% diverse."/>
    <s v="NO"/>
    <s v="03__YES_Project includes assets previously in CIP-5 year plan as End User Device Lifecycle (WI020201), Network Device Lifecycle - Placeholder (TBD), Wireless Infrastructure County Blds - Plan Placeholder (TBD)"/>
    <s v="03__YES__Project includes assets previously in CIP-5 year plan as End User Device Lifecycle (WI020201), Network Device Lifecycle - Placehldr (TBD), Wireless Infrastructure County Blds - Plan Placeholder (TBD).  CIP plan located at: https://milwaukeecountywi.sharepoint.com/:x:/r/sites/CapitalProjectsArchive/Shared%20Documents/3_REQs_Cost%20Estimates-Dept%20Reference/2023%20-%20For%20Reference%20ONLY/DAS/IMSD/CIP%205-YR_IMSD.xlsx?d=w067f8b86b01841b0bd26e7b41e3ae045&amp;csf=1&amp;web=1&amp;e=ufQxvZ"/>
    <s v="05__YES__Category 1 = Immediately Addresses Failing Assets__Deferred Maint issues addressed by project: Some assets that are on the replacement schedule are included on the security vulnerability reports.  Other assets will fail if not replaced within next 12 - 24 months."/>
    <n v="0"/>
    <s v="Countywide"/>
    <s v=""/>
    <s v=""/>
    <s v=""/>
    <x v="4"/>
    <n v="0"/>
    <n v="0"/>
    <n v="0"/>
    <x v="4"/>
    <n v="0"/>
    <n v="0"/>
    <n v="0"/>
    <s v="Countywide"/>
    <n v="0"/>
    <n v="0"/>
    <n v="0"/>
    <s v="00"/>
    <s v="No Climate Reduction Impact reported by Requesting Department"/>
    <n v="0"/>
    <s v="00_No Climate Reduction Impact reported by Requesting Department"/>
    <m/>
    <m/>
    <x v="34"/>
    <s v="Lifecycle replacement and deployment of end user devices (laptops, desktops, etc.) and network equipment (switches, routes, wireless access points, etc.) based on IMSDs asset tracking and end of life status, as included in the 5-Year Capital Improvement plan (for years 2 - 5) as capital project: Program Placeholder (For Out-Years 2 - 5) - Technology Lifecycle Replacements - WI0209."/>
    <s v="MATT JOHNSON"/>
    <s v="2-INFORMATION MANAGEMENT SERVICES"/>
    <s v="NA-0"/>
    <s v="2026-4"/>
    <s v="2027-1"/>
    <s v="2027-1"/>
    <s v="2027-4"/>
    <s v="2028-1"/>
    <s v="5"/>
    <s v="NO"/>
    <s v="MEDIUM"/>
    <s v="NO"/>
    <n v="1"/>
    <s v="NO"/>
    <s v="5/27/26"/>
    <s v="2-Information Management Services"/>
    <m/>
    <m/>
    <m/>
    <m/>
    <x v="1"/>
  </r>
  <r>
    <s v="PF_WI021301_CITYWORKS APPLICATION – (SAAS) MIGRATION.XLSM"/>
    <s v="1162"/>
    <s v="1162_IMSD"/>
    <x v="8"/>
    <n v="1770"/>
    <x v="35"/>
    <s v="2 - Construction &amp; Implementation"/>
    <s v="2"/>
    <s v="None."/>
    <s v="None."/>
    <n v="410000"/>
    <n v="0"/>
    <n v="0"/>
    <n v="410000"/>
    <n v="2"/>
    <n v="2"/>
    <n v="410000"/>
    <s v="CASH"/>
    <n v="0"/>
    <n v="0"/>
    <n v="0"/>
    <n v="0"/>
    <n v="0"/>
    <n v="0"/>
    <n v="0"/>
    <n v="0"/>
    <s v="YES"/>
    <s v="YES_BUDGET MODULE ACCT IMPORT tab for SHERPA import is balanced"/>
    <b v="1"/>
    <n v="85000"/>
    <s v="YES"/>
    <s v="YES"/>
    <x v="35"/>
    <n v="46170"/>
    <s v="KEVIN BRUHN"/>
    <s v="414-278-3927"/>
    <s v="kevin.bruhn@milwaukeecountywi.gov"/>
    <x v="35"/>
    <s v="NO"/>
    <s v="YES__Please provide a brief listing of options/alternatives researched and why the option your are requesting for this Cost Est is the best alternative:  IMSD has considered continuing the on-premise operation of Cityworks but identified the best course of action is to move to the cloud / SaaS provider as indicated above.  The vendor is ending support for on-premise deployments and requiring migrations to the SaaS platform."/>
    <s v="02__YES__Annual financial impact includes: This project will increase software license costs (charged to Central Spend - Agency 115) by approximately $85,000."/>
    <s v="Technology &amp; Electronic Equipment"/>
    <s v="NO"/>
    <s v="NO__"/>
    <s v="05__Technology Security Risk(s) Addressed: This project will reduce the resources need to maintain the software by making all server and application maintenance preformed by the software provider.  Upgrades have become laborious and prone to complications due to the complexity of the installation and the custom development.  This will reduce the time needed to upgrade the platform and will reduce the time period between upgrades.  This will also increase the ability to implement and roll out new Cityworks solutions as they are available and keep the software platform current to ensure IT security."/>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Countywide__Total Pop Srvd: 4313__Minority Pop Srvd: 1785__Addresses Racial Equity by: Infrastructure and technology servers the entire Milwaukee employee base and any community members that benefit from it (e.g., network devices in parks).  HR statistics for 2024 racial equity numbers indicated County employee population was 41% diverse."/>
    <s v="NO"/>
    <s v="00__NO"/>
    <s v="00__NO"/>
    <s v="00__NO____Deferred Maint issues addressed by project: "/>
    <n v="0"/>
    <s v="Countywide"/>
    <s v=""/>
    <s v=""/>
    <s v=""/>
    <x v="4"/>
    <n v="0"/>
    <n v="0"/>
    <n v="0"/>
    <x v="4"/>
    <n v="0"/>
    <n v="0"/>
    <n v="0"/>
    <s v="Countywide"/>
    <n v="0"/>
    <n v="0"/>
    <n v="0"/>
    <s v="00"/>
    <s v="No Climate Reduction Impact reported by Requesting Department"/>
    <n v="0"/>
    <s v="00_No Climate Reduction Impact reported by Requesting Department"/>
    <m/>
    <m/>
    <x v="35"/>
    <s v="None."/>
    <s v="KEVIN BRUHN"/>
    <s v="2-INFORMATION MANAGEMENT SERVICES"/>
    <s v="2027-1"/>
    <s v="2027-1"/>
    <s v="2027-2"/>
    <s v="2027-2"/>
    <s v="2027-4"/>
    <s v="2028-1"/>
    <s v="3"/>
    <s v="NO"/>
    <s v="MEDIUM"/>
    <s v="Yes"/>
    <n v="0.6"/>
    <s v="NO"/>
    <s v="5/28/26"/>
    <s v="2-Information Management Services"/>
    <m/>
    <m/>
    <m/>
    <m/>
    <x v="1"/>
  </r>
  <r>
    <s v="PF_WI022101_TITAN CMS APPLICATION – (SAAS) MIGRATION.XLSM"/>
    <s v="1162"/>
    <s v="1162_IMSD"/>
    <x v="8"/>
    <n v="1770"/>
    <x v="36"/>
    <s v=""/>
    <s v=""/>
    <s v="None."/>
    <s v="None."/>
    <n v="0"/>
    <n v="0"/>
    <n v="0"/>
    <n v="0"/>
    <n v="0"/>
    <n v="0"/>
    <n v="0"/>
    <n v="0"/>
    <n v="0"/>
    <n v="0"/>
    <n v="0"/>
    <n v="0"/>
    <n v="0"/>
    <n v="0"/>
    <n v="0"/>
    <n v="0"/>
    <s v="YES"/>
    <s v="YES_BUDGET MODULE ACCT IMPORT tab for SHERPA import is balanced"/>
    <b v="1"/>
    <n v="0"/>
    <s v="YES"/>
    <s v="YES"/>
    <x v="36"/>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r>
  <r>
    <s v="PF_WC027602_IJCC - COURTHOUSE COMPLEX OWNER CONSTRUCTION.XLSM"/>
    <s v="5725"/>
    <s v="5725_DAS-FMD"/>
    <x v="6"/>
    <n v="1750"/>
    <x v="37"/>
    <s v="2 - Construction &amp; Implementation"/>
    <s v="2"/>
    <s v="None."/>
    <s v="None."/>
    <n v="857948000"/>
    <n v="842128000"/>
    <n v="1"/>
    <n v="15820000"/>
    <n v="2"/>
    <n v="3"/>
    <n v="857948000"/>
    <s v="BOND+CASH: 2 Rows required, one for cash and one for bonds"/>
    <n v="0"/>
    <n v="0"/>
    <n v="0"/>
    <n v="0"/>
    <n v="0"/>
    <n v="0"/>
    <n v="0"/>
    <n v="0"/>
    <s v="YES"/>
    <s v="YES_BUDGET MODULE ACCT IMPORT tab for SHERPA import is balanced"/>
    <b v="1"/>
    <n v="0"/>
    <s v="YES"/>
    <s v="YES"/>
    <x v="37"/>
    <n v="46199"/>
    <s v="PETER NILLES"/>
    <s v="414-278-4953"/>
    <s v="peter.nilles@milwaukeecountywi.gov"/>
    <x v="37"/>
    <s v="NO"/>
    <s v="YES__Please provide a brief listing of options/alternatives researched and why the option your are requesting for this Cost Est is the best alternative:  Leaving the facility as it is today will continue to increase operational challenges, deferred maintenance costs and ongoing and emerging facility-related issues."/>
    <s v="02__YES__Annual financial impact includes: Operational costs will be impacted positively, through energy efficiencies, new equipment, and warranties.  Milwaukee County sustainable design guidelines will be used to guide design and construction decisions where applicable. Specifics are to be determined."/>
    <s v="Facility_New Construction, Alteration, or Expansion"/>
    <s v="Proj Charter indicated by Dept (as YES), but NOT uploaded. Check with Dept that Charter type has been indicated AND that the Charter file has been uploaded to the Capital SharePoint site."/>
    <s v="NO__"/>
    <s v="00__Technology Security Risk(s) Addressed: "/>
    <s v="10__Safety-Risk Issue(s) Addressed:  As previous identified in previous budget narratives, the lack of separation in the hallways between courts personnel (including judges and juries), attorneys, defendants, witnesses, family members, and the general public could result in dangerous situations._x000a__x000a_Condition assessment findings have identified approximately $59 million in facility requirements, many of which are categorized as &quot;Beyond Useful Life&quot; and some of which are categorized as &quot;Life Safety&quot;. The accompanying Phase 3 report (SC_WC027601_Life Safety Risk (1)), pages 25 through 44, include more information on the operational and condition assessment findings. The accompanying VFA report (SC_WC027601_Life Safety Risk (2).pdf), pages 1 through 3, provides details on the condition assessment requirements."/>
    <s v="00__Safety-Risk Issue(s) Addressed:  "/>
    <s v="NO__Adopted Board File: __Agreement(s) Uploaded: __Partners and nature of Agreement(s): This facility is predicated on a state-local partnership as Milwaukee County delivers state services at the local level.  As a result, a strong state-local partnership is critical to securing a solution.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4__Primary Asset Zip Code: 53223__Total Pop Srvd: 1000000__Minority Pop Srvd: 300000__Addresses Racial Equity by: 1. New buildings can enable safe and healthy environments for all occupants. This is particularly important for low-income communities that may be disproportionately impacted by poor environmental hazards._x000a_2. Building construction projects can create jobs and economic opportunities for workers and contractors from diverse backgrounds and minorities. This can help promote economic equity and reduce disparities in employment and income._x000a_3. Improving the physical condition of areas with new buildings that serve low-income communities can help revitalize these areas and create more vibrant and attractive neighborhoods._x000a_4. Constructing buildings with energy-efficient systems and technologies can help reduce energy costs, reducing costs and tax burdens, thereby positively impacting low-income communities."/>
    <s v="YES"/>
    <s v="00__NO"/>
    <s v="03__YES__Pages 18, 215, 220, 234, 240, 249 of the 2023-27 5-Yr Capital Plan."/>
    <s v="05__YES__Category 1 = Immediately Addresses Failing Assets__Deferred Maint issues addressed by project: The Public Safety Building requires an infusion of funds for Milwaukee County simply to maintain it. The building has seen extensive deferred maintenance, and does not meet current County standards for facilities condition. During Phase III, the Project Team examined these costs in Milwaukee County’s FCAP Report and 5-Year Capital Improvement Plan. Despite the recommendation to replace the Safety Building, investments to address basic life safety issues are ongoing, such as the County Board-approved 2018 elevator modernization project.  The County has routinely budgeted a significant amount for emergency repairs to the Public Safety Building, which this project will help eliminate."/>
    <n v="0"/>
    <n v="53223"/>
    <s v=""/>
    <s v=""/>
    <s v=""/>
    <x v="5"/>
    <n v="0"/>
    <n v="0"/>
    <n v="0"/>
    <x v="1"/>
    <n v="0"/>
    <n v="0"/>
    <n v="0"/>
    <s v="821 West State Street"/>
    <n v="0"/>
    <n v="0"/>
    <n v="0"/>
    <s v="03"/>
    <s v="New facility will have &quot;greener&quot; (coordinated HVAC, lighting, etc.) systems, less maintenance, indirect emissions, reduce energy costs, energy efficient roofs, windows, doors, insulation. Milwaukee County sustainable design guidelines will be used to guide design and construction decisions where applicable."/>
    <n v="1"/>
    <s v="03_New facility will have &quot;greener&quot; (coordinated HVAC, lighting, etc.) systems, less maintenance, indirect emissions, reduce energy costs, energy efficient roofs, windows, doors, insulation. Milwaukee County sustainable design guidelines will be used to guide design and construction decisions where applicable."/>
    <m/>
    <m/>
    <x v="36"/>
    <s v="The scope of work includes continued planning, design and construction."/>
    <s v="PETER NILLES"/>
    <s v="1-FACILITIES MANAGEMENT (AE-EE-FM)"/>
    <s v="0-N/A"/>
    <s v="2026-2"/>
    <s v="2029-2"/>
    <s v="2026-2"/>
    <s v="2032-4"/>
    <s v="2033-3"/>
    <s v="75"/>
    <s v=""/>
    <s v="HIGH"/>
    <s v="Yes"/>
    <s v="Conceptual"/>
    <s v="NO"/>
    <s v="5/28/24"/>
    <s v="1-Facilities Management (AE-EE-FM)"/>
    <m/>
    <m/>
    <m/>
    <m/>
    <x v="1"/>
  </r>
  <r>
    <s v="PF_WG004801_VEL PHILIPS - CAMERAS.XLSM"/>
    <s v="8110"/>
    <s v="8110_DHHS"/>
    <x v="9"/>
    <n v="1700"/>
    <x v="38"/>
    <s v="2 - Construction &amp; Implementation; 4 - Equipment"/>
    <s v="2, 4"/>
    <s v="None."/>
    <s v="None."/>
    <n v="183021"/>
    <n v="0"/>
    <n v="0"/>
    <n v="183021"/>
    <n v="2"/>
    <n v="2"/>
    <n v="183021"/>
    <s v="CASH"/>
    <n v="0"/>
    <n v="0"/>
    <n v="0"/>
    <n v="0"/>
    <n v="0"/>
    <n v="0"/>
    <n v="0"/>
    <n v="0"/>
    <s v="YES"/>
    <s v="YES_BUDGET MODULE ACCT IMPORT tab for SHERPA import is balanced"/>
    <b v="1"/>
    <n v="0"/>
    <s v="YES"/>
    <s v="YES"/>
    <x v="38"/>
    <n v="46120"/>
    <s v="PLEASE ENTER PRIMARY DEPT STAFF CONTACT RESPONSIBLE FOR REQ"/>
    <s v="Enter Phone #"/>
    <s v="Please enter email"/>
    <x v="38"/>
    <s v="NO"/>
    <s v="NO__The alternative to upgrading the camera system would be to increase personnel coverage within each building or rely on overtime to patrol the additional areas. This approach is not cost effective, as the necessary staffing resources are not available and the labor costs would exceed the one time investment required to update the camera system. Upgrading the system is therefore the most practical and fiscally responsible option for ensuring comprehensive monitoring and safety.  The alternative to upgrading the camera system would be to increase personnel coverage within each building or rely on overtime to patrol the additional areas. This approach is not cost effective, as the necessary staffing resources are not available and the labor costs would exceed the one time investment required to update the camera system. Upgrading the system is therefore the most practical and fiscally responsible option for ensuring comprehensive monitoring and safety."/>
    <s v="00__NO__Annual financial impact includes: "/>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971__Minority Pop Srvd: 933__Addresses Racial Equity by: This project will ensure that there is an updated, safe and secure environment in the Youth Detention Center, which serves youth ages 17 and under and whose population is comprised of over 95% kids of color. This investment will ensure that kids who are in the care of the youth detention center are cared for in an equitable environment that values who they are. DHHS is committed to ensuring that the needs of kids, families and communities are met in all areas of their lives and empowering the youth in our care."/>
    <s v="NO"/>
    <s v="00__NO"/>
    <s v="00__NO"/>
    <s v="03__YES__Category 2 = Addresses Assets anticipated to fail within the next 12 - 24 months__Deferred Maint issues addressed by project: This camera system is close to end of life. If the cameras fail, our annual operating costs will increase by approximately $100.00 per man hour in labor charges to diagnose the issue. Additional expenses would be incurred if the camera is determined to be unrepairable."/>
    <n v="0"/>
    <n v="53226"/>
    <s v=""/>
    <s v=""/>
    <s v=""/>
    <x v="3"/>
    <n v="0"/>
    <n v="0"/>
    <n v="0"/>
    <x v="3"/>
    <n v="0"/>
    <n v="0"/>
    <n v="0"/>
    <s v="10201 West Watertown Plank Road"/>
    <n v="0"/>
    <n v="0"/>
    <n v="0"/>
    <s v="00"/>
    <s v="No Climate Reduction Impact reported by Requesting Department"/>
    <n v="0"/>
    <s v="00_No Climate Reduction Impact reported by Requesting Department"/>
    <m/>
    <m/>
    <x v="37"/>
    <s v="None"/>
    <s v="0"/>
    <s v="2-INFORMATION MANAGEMENT SERVICES"/>
    <s v="NA-0"/>
    <s v="2027-1"/>
    <s v="2027-1"/>
    <s v="2027-2"/>
    <s v="2027-3"/>
    <s v="2027-3"/>
    <s v="7"/>
    <s v="NO"/>
    <s v="LOW"/>
    <s v="NO"/>
    <n v="1"/>
    <s v="NO"/>
    <s v="5/22/26"/>
    <s v="2-Information Management Services"/>
    <m/>
    <m/>
    <m/>
    <m/>
    <x v="0"/>
  </r>
  <r>
    <s v="PF_WO066101-TRAFFIC SAFETY - SS4A INVESTING IN VISON ZERO FOR ALL.XLSM"/>
    <s v="5801"/>
    <s v="5801_DOT - DIRECTOR'S OFFICE"/>
    <x v="10"/>
    <n v="1850"/>
    <x v="39"/>
    <s v="1 - Basic Planning &amp; Design; 2 - Construction &amp; Implementation"/>
    <s v="1, 2"/>
    <s v="None."/>
    <s v="None."/>
    <n v="25510075"/>
    <n v="0"/>
    <n v="0"/>
    <n v="590715"/>
    <n v="2"/>
    <n v="2"/>
    <n v="590715"/>
    <s v="CASH"/>
    <n v="24919360"/>
    <n v="0"/>
    <n v="0"/>
    <n v="0"/>
    <n v="0"/>
    <n v="0"/>
    <n v="0"/>
    <n v="0"/>
    <s v="YES"/>
    <s v="YES_BUDGET MODULE ACCT IMPORT tab for SHERPA import is balanced"/>
    <b v="1"/>
    <n v="0"/>
    <s v="YES"/>
    <s v="YES"/>
    <x v="39"/>
    <s v="*"/>
    <s v="MICHAEL BICKERSTAFF"/>
    <s v="414-257-5940"/>
    <s v="michael.bickerstaff@milwaukeecountywi.gov"/>
    <x v="39"/>
    <s v="NO"/>
    <s v="YES__Do Nothing/No improvement by continuing to perform maintenance on the existing roadway is no longer a viable or cost effective alternative and and miss an opportunity of available Federal funding for improvements.  Do Nothing/No improvement by continuing to perform maintenance on the existing roadway is no longer a viable or cost effective alternative and and miss an opportunity of available Federal funding for improvements."/>
    <s v="00__NO__Annual financial impact includes: This project provides $24.9M in revenue which aids improving various areas of concern.  Helping Milwaukee County by not having to fund this project through tax levy.    "/>
    <s v="Traffic, Roadways, &amp; Bridges (Non-Airport)"/>
    <s v="NO"/>
    <s v="YES__Construction season is from April to November.  No construction in winter months."/>
    <s v="00__Technology Security Risk(s) Addressed: "/>
    <s v="10__Safety-Risk Issue(s) Addressed:  This project will add improvements to 62 locations throughout Milwaukee County, by adding Traffic Calming/Vulnerable Roadway User Improvements, Systemic Traffic Signal Improvements, Reckless Speeding Reduction _x000a_Improvements, etc."/>
    <s v="00__Safety-Risk Issue(s) Addressed:  "/>
    <s v="YES__Adopted Board File: https://milwaukeecounty.legistar.com/LegislationDetail.aspx?ID=7424007&amp;GUID=3D56CC33-E20A-48BE-9130-BE059D07B3A8&amp;Options=ID|Text|Attachments|Other|&amp;Search=ss4a__Agreement(s) Uploaded: NO__Partners and nature of Agreement(s): U.S. Department of Transportation providing 80% of the funding through FY 2025 SS4A NOFO and applicable Federal requirements.  City of Milwaukee, City of West Allis, City of Glendale, Village of Brown Deer, Village of Shorewood, and Milwaukee County will have aggrements that include that each muncipality will cover the 20% local match for their projects and Milwaukee Copunty will only have to cover the local share for the Milwaukee County projects.__Next Board cycle if agreement(s) not yet adopted: "/>
    <m/>
    <s v="00"/>
    <s v="NO"/>
    <s v="YES__Board File: 25-384__SD Uploaded: NO__Detail:  Milwaukee County was awarded this grant on December 23, 2025.  The agreement with the Federal Government isn't expected to be finalize until fourth quarter of 2026.  After that the agreements with the other municapalities will be signed.  "/>
    <s v="00__Citations Addressed by Project?: NO__Description of Citation(s) addressed: "/>
    <s v="04__Primary Asset Zip Code: __Total Pop Srvd: 212000__Minority Pop Srvd: 154760__Addresses Racial Equity by: The 2025 Safe Streets and Roads for All (SS4A) grant-funded safety project opportunities are located primarily in census tracts that are majority communities of color.  Our crash data analysis specifically demonstrated that many of the most hazardous roadways throughout Milwaukee County service census tracts that are considered “minority” by U.S. Census standards.  As Milwaukee County continues on its path to become the healthiest county in Wisconsin by addressing racial equity, nearly every single SS4A-funded traffic safety project awarded in this grant aims to make that intersection or roadway segment safer by implementing traffic calming infrastructure and safe streets countermeasures that aim to reduce instances of speeding and reckless driving.  Vulnerable roadway users like pedestrians, bicyclists and transit riders will all benefit from these safety improvements on Milwaukee County’s Corridors of Concern as this has been a focal point of Milwaukee County Department of Transportation’s Complete Communities Transportation Planning Project from its beginning in 2023 when residents across Milwaukee County of all backgrounds, ages and roadway user types told Milwaukee County Department of Transportation representatives this is what needs to be implemented in their neighborhoods."/>
    <s v="NO"/>
    <s v="00__NO"/>
    <s v="00__NO"/>
    <s v="00__NO____Deferred Maint issues addressed by project: "/>
    <n v="0"/>
    <s v=""/>
    <s v=""/>
    <s v=""/>
    <s v=""/>
    <x v="4"/>
    <n v="0"/>
    <n v="0"/>
    <n v="0"/>
    <x v="4"/>
    <n v="0"/>
    <n v="0"/>
    <n v="0"/>
    <n v="0"/>
    <n v="0"/>
    <n v="0"/>
    <n v="0"/>
    <s v="00"/>
    <s v="No Climate Reduction Impact reported by Requesting Department"/>
    <n v="0"/>
    <s v="00_No Climate Reduction Impact reported by Requesting Department"/>
    <m/>
    <m/>
    <x v="38"/>
    <s v="In year two public engagement, final design, any right-of-way acquisition, and NEPA/environmental clearance will be finalized.  In year three all procurement will be completed.  By year five all construction will be completed.  "/>
    <s v="MICHAEL BICKERSTAFF"/>
    <s v="3-DEPT OF TRANSPORTATION"/>
    <s v="N/A-N/A"/>
    <s v="2027-4"/>
    <s v="2028-3"/>
    <s v="2029-2"/>
    <s v="2031-4"/>
    <s v="2032-4"/>
    <s v="30"/>
    <s v=""/>
    <s v="MEDIUM"/>
    <s v="Yes"/>
    <s v="Conceptual"/>
    <s v="NO"/>
    <s v="4/29/26"/>
    <s v="3-Dept of Transportation"/>
    <m/>
    <m/>
    <m/>
    <m/>
    <x v="1"/>
  </r>
  <r>
    <s v="PF_WF061901_COUNTYWIDE VEHICLE AND EQUIPMENT REPLACEMENT (CRNT) - 2027.XLSM"/>
    <s v="5300"/>
    <s v="5300_FLEET MANAGEMENT"/>
    <x v="11"/>
    <n v="1275"/>
    <x v="40"/>
    <s v="4 - Equipment"/>
    <s v="4"/>
    <s v="None."/>
    <s v="None."/>
    <n v="3736000"/>
    <n v="3736000"/>
    <n v="1"/>
    <n v="0"/>
    <n v="0"/>
    <n v="1"/>
    <n v="3736000"/>
    <s v="BOND"/>
    <n v="0"/>
    <n v="0"/>
    <n v="0"/>
    <n v="0"/>
    <n v="0"/>
    <n v="0"/>
    <n v="0"/>
    <n v="0"/>
    <s v="YES"/>
    <s v="YES_BUDGET MODULE ACCT IMPORT tab for SHERPA import is balanced"/>
    <b v="1"/>
    <n v="0"/>
    <s v="YES"/>
    <s v="YES"/>
    <x v="40"/>
    <n v="46162"/>
    <s v="JOHN BLONIEN"/>
    <s v="414-257-6575"/>
    <s v="john.blonien@milwaukeecountywi.gov"/>
    <x v="40"/>
    <s v="NO"/>
    <s v="NO__Please provide an explanation of why alternative options were not researched:  Alternative options to vehicle and equipment replacement include equipment rebuilds, engine replacement, transmission replacement, vehicle restoration, etc. Vehicles and equipment that are good candidates for rebuild or restoration work are addressed on a case by case basis utilizing Fleet operating funds. All assets listed in this capital request have been evalutaed and it has been determined that full replacement is the most cost effective approach for Milwaukee County. "/>
    <s v="02__YES__Annual financial impact includes: Replacement of vehicles and equipment listed that are beyond their useful life will result in reductions of repair and maintenance costs to user departments, as major repairs will not need to be performed in house to keep them operational. Many items listed are replacement vehicles for assets that have been totaled with no replacement, which requires users to run many of their assets around the clock to cover their maintenance or patrol obligations. This drastically reduces the life cycle of those remaining vehicles. "/>
    <s v="Vehicles &amp;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51226__Minority Pop Srvd: 388497__Addresses Racial Equity by: This project replaces vehicles and equipment utilized by user departments to carry out their missions. Replacing these critical assets will allow departments to continue operations without service disruptions related to equipment failure or availability. All assets serve County wide needs and are not necessarily focused to specific zip codes. "/>
    <s v="YES"/>
    <s v="03__YES_47 pieces of replacement Fleet equipment are being requested as part of Fleet Management's County-wide Vehicle and Equipment Replacement program. Items being replaced are exceeding replacement criteria for their applications. Replacement of all items listed has been determined the most cost effective option. Maintaining a regular vehicle and equipment replacement schedule helps mitigate higher maintenance and operating costs and minimizes downtime."/>
    <s v="03__YES__See page 252 of the most recent 5-YR CIP (2024-2028)"/>
    <s v="00__NO____Deferred Maint issues addressed by project: "/>
    <n v="0"/>
    <s v="Countywide"/>
    <s v=""/>
    <s v=""/>
    <s v=""/>
    <x v="4"/>
    <n v="0"/>
    <n v="0"/>
    <n v="0"/>
    <x v="4"/>
    <n v="0"/>
    <n v="0"/>
    <n v="0"/>
    <s v="Countywide"/>
    <n v="0"/>
    <n v="0"/>
    <n v="0"/>
    <s v="02"/>
    <s v="Since older vehicles and equipment are being replaced as part of this project, the technological advances in the new vehicles and equipment will reduce emissions. Hybrid or EV options will be purchased if practical."/>
    <n v="1"/>
    <s v="02_Since older vehicles and equipment are being replaced as part of this project, the technological advances in the new vehicles and equipment will reduce emissions. Hybrid or EV options will be purchased if practical."/>
    <m/>
    <m/>
    <x v="39"/>
    <s v="None."/>
    <s v="JOHN BLONIEN"/>
    <s v="3-DEPT OF TRANSPORTATION"/>
    <s v="NA-NA"/>
    <s v="NA-NA"/>
    <s v="2025-1"/>
    <s v="2025-1"/>
    <s v="2026-2"/>
    <s v="2026-3"/>
    <s v="5-10-12"/>
    <s v=""/>
    <s v="LOW"/>
    <s v="NO"/>
    <n v="1"/>
    <s v="NO"/>
    <s v="1/0/00"/>
    <s v="3-Dept of Transportation"/>
    <m/>
    <m/>
    <m/>
    <m/>
    <x v="1"/>
  </r>
  <r>
    <s v="PF_WF062001_COUNTYWIDE VEHICLE AND EQUIPMENT REPLACEMENT (NEW) - 2027.XLSM"/>
    <s v="5300"/>
    <s v="5300_FLEET MANAGEMENT"/>
    <x v="11"/>
    <n v="1275"/>
    <x v="41"/>
    <s v="4 - Equipment"/>
    <s v="4"/>
    <s v="None."/>
    <s v="None."/>
    <n v="6750320"/>
    <n v="6750320"/>
    <n v="1"/>
    <n v="0"/>
    <n v="0"/>
    <n v="1"/>
    <n v="6750320"/>
    <s v="BOND"/>
    <n v="0"/>
    <n v="0"/>
    <n v="0"/>
    <n v="0"/>
    <n v="0"/>
    <n v="0"/>
    <n v="0"/>
    <n v="0"/>
    <s v="YES"/>
    <s v="YES_BUDGET MODULE ACCT IMPORT tab for SHERPA import is balanced"/>
    <b v="1"/>
    <n v="0"/>
    <s v="YES"/>
    <s v="YES"/>
    <x v="41"/>
    <n v="45435"/>
    <s v="JOHN BLONIEN"/>
    <s v="414-257-6575"/>
    <s v="john.blonien@milwaukeecountywi.gov"/>
    <x v="40"/>
    <s v="NO"/>
    <s v="NO__Please provide an explanation of why alternative options were not researched:  Alternative options to vehicle and equipment replacement include equipment rebuilds, engine replacement, transmission replacement, vehicle restoration, etc. Vehicles and equipment that are good candidates for rebuild or restoration work are addressed on a case by case basis utilizing Fleet operating funds. All assets listed in this capital request have been evalutaed and it has been determined that full replacement is the most cost effective approach for Milwaukee County. "/>
    <s v="02__YES__Annual financial impact includes: Replacement of vehicles and equipment listed that are beyond their useful life will result in reductions of repair and maintenance costs to user departments, as major repairs will not need to be performed in house to keep them operational. Many items listed are replacement vehicles for assets that have been totaled with no replacement, which requires users to run many of their assets around the clock to cover their maintenance or patrol obligations. This drastically reduces the life cycle of those remaining vehicles. "/>
    <s v="Vehicles &amp;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51226__Minority Pop Srvd: 388497__Addresses Racial Equity by: This project replaces vehicles and equipment utilized by user departments to carry out their missions. Replacing these critical assets will allow departments to continue operations without service disruptions related to equipment failure or availability. All assets serve County wide needs and are not necessarily focused to specific zip codes. "/>
    <s v="NO"/>
    <s v="03__YES_Fifty-nine pieces of replacement Fleet equipment are being requested as part of Fleet Management's County-wide Vehicle and Equipment Replacement program. Items being replaced are exceeding replacement criteria for their applications. Replacement of all items listed has been determined the most cost effective option. Maintaining a regular vehicle and equipment replacement schedule helps mitigate higher maintenance and operating costs and minimizes downtime."/>
    <s v="03__YES__See page 252 of the most recent 5-YR CIP (2024-2028)"/>
    <s v="00__NO____Deferred Maint issues addressed by project: "/>
    <n v="0"/>
    <s v="Countywide"/>
    <s v=""/>
    <s v=""/>
    <s v=""/>
    <x v="4"/>
    <n v="0"/>
    <n v="0"/>
    <n v="0"/>
    <x v="4"/>
    <n v="0"/>
    <n v="0"/>
    <n v="0"/>
    <s v="Countywide"/>
    <n v="0"/>
    <n v="0"/>
    <n v="0"/>
    <s v="02"/>
    <s v="Since older vehicles and equipment are being replaced as part of this project, the technological advances in the new vehicles and equipment will reduce emissions. The Fleet Director is actively working to reduce emissions; he is trying to purchase fuel efficient and hybrid vehicles for the Fleet. In 2023, he procured numerous hybrid sedans and some hybrid SUVs. "/>
    <n v="1"/>
    <s v="02_Since older vehicles and equipment are being replaced as part of this project, the technological advances in the new vehicles and equipment will reduce emissions. The Fleet Director is actively working to reduce emissions; he is trying to purchase fuel efficient and hybrid vehicles for the Fleet. In 2023, he procured numerous hybrid sedans and some hybrid SUVs. "/>
    <m/>
    <m/>
    <x v="39"/>
    <s v="None."/>
    <s v="JOHN BLONIEN"/>
    <s v="3-DEPT OF TRANSPORTATION"/>
    <s v="NA-NA"/>
    <s v="NA-NA"/>
    <s v="2025-1"/>
    <s v="2025-1"/>
    <s v="2026-2"/>
    <s v="2026-3"/>
    <s v="5-10-12"/>
    <s v=""/>
    <s v="LOW"/>
    <s v="NO"/>
    <n v="1"/>
    <s v="NO"/>
    <s v="1/0/00"/>
    <s v="3-Dept of Transportation"/>
    <m/>
    <m/>
    <m/>
    <m/>
    <x v="0"/>
  </r>
  <r>
    <s v="PF_WF055701_FLEET STORAGE TANK SYSTEM REPLACEMENT.XLSM"/>
    <s v="5300"/>
    <s v="5300_FLEET MANAGEMENT"/>
    <x v="11"/>
    <n v="1275"/>
    <x v="42"/>
    <s v="1 - Basic Planning &amp; Design"/>
    <s v="1"/>
    <s v="2 - Construction &amp; Implementation"/>
    <s v="2"/>
    <n v="177960"/>
    <n v="177960"/>
    <n v="1"/>
    <n v="0"/>
    <n v="0"/>
    <n v="1"/>
    <n v="177960"/>
    <s v="BOND"/>
    <n v="0"/>
    <n v="2000000"/>
    <n v="0"/>
    <n v="2000000"/>
    <n v="0"/>
    <n v="0"/>
    <n v="2000000"/>
    <n v="0"/>
    <s v="YES"/>
    <s v="YES_BUDGET MODULE ACCT IMPORT tab for SHERPA import is balanced"/>
    <b v="1"/>
    <n v="0"/>
    <s v="YES"/>
    <s v="YES"/>
    <x v="42"/>
    <n v="46104"/>
    <s v="JOHN BLONIEN"/>
    <s v="414-257-6575"/>
    <s v="john.blonien@milwaukeecountywi.gov"/>
    <x v="41"/>
    <s v="NO"/>
    <s v="YES__Please provide a brief listing of options/alternatives researched and why the option your are requesting for this Cost Est is the best alternative:  We considered the option of using other retail fueling stations, but it would be too costly due to the much lower price of fuel that the County receives when purchasing fuel. Additionally, commercial fueling stations in the area do not have sufficient capacity and room to support fueling of our vehicles and equipment. It's very common for us to pump 10-12,000 gallons of fuel per day during a snow event. Fueling at other Fleet fueling stations at the Airport or North Shop are not practical as they would be overwhelmed by fueling demand, and are more than 20 minutes away from the Fleet Watertown Plank Road location. "/>
    <s v="00__NO__Annual financial impact includes: These three tank replacements would not have an immediate impact on operating costs. Currently, Fleet Management does not incur operating expenses for maintenance of aged, underground storage tanks. All related leak testing and preventative maintenance costs would continue with brand new tanks required for annual permitting by the State of Wisconsin. The request would greatly reduce the risk of a potential underground fuel leak and would greatly reduce the possibility of the tanks being shut down by the State. One of these tanks leaking would cost Milwaukee County a substantial sum for environmental cleanup and remediation if the aging system were to fail. Costs associated with a possible leak/failure would be contingent upon the severity of the leak, soil testing, and remediation. If tanks are not replaced and are shut down in the future due to condition, the County would incur increased operating costs by fueling equipment at  alternate locations. "/>
    <s v="Facility_Rehab or Major Maint"/>
    <s v="YES__AE Project Charter - Document uploaded"/>
    <s v="YES__Due to higher use during winter operations, contruction should take place between April 1 through October 31."/>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951226__Minority Pop Srvd: 388497__Addresses Racial Equity by: Fleet does not provide direct services to the public. Fleet's mission is to provide a safe and reliable fleet, and reliable/well maintained fueling infrastructure to support all County departments providing those services. Most property maintenance services and public safety functions cannot be provided without this. Failure of this fuel site would result in major inefficiencies and service reductions for user departments dependent on its operation/availability. "/>
    <s v="NO"/>
    <s v="00__NO"/>
    <s v="03__YES__See page 217 of the most recent 5-YR CIP (2026-2030)"/>
    <s v="03__YES__Category 2 = Addresses Assets anticipated to fail within the next 12 - 24 months__Deferred Maint issues addressed by project: Fuel tanks are 10 years beyond useful life and could fail at anytime. There is no way to predict when failure may occur. "/>
    <n v="0"/>
    <n v="53226"/>
    <s v=""/>
    <s v=""/>
    <s v=""/>
    <x v="3"/>
    <n v="0"/>
    <n v="0"/>
    <n v="0"/>
    <x v="3"/>
    <n v="0"/>
    <n v="0"/>
    <n v="0"/>
    <s v="10320 Watertown Plank Road"/>
    <n v="0"/>
    <n v="0"/>
    <n v="0"/>
    <s v="00"/>
    <s v="No Climate Reduction Impact reported by Requesting Department"/>
    <n v="0"/>
    <s v="00_No Climate Reduction Impact reported by Requesting Department"/>
    <m/>
    <m/>
    <x v="40"/>
    <s v="The scope of work includes construction of the design."/>
    <s v="DETZER, BRILL"/>
    <s v="1-FACILITIES MANAGEMENT (AE-EE-FM)"/>
    <s v="NA-0"/>
    <s v="2027-1"/>
    <s v="2027-3"/>
    <s v="2029-2"/>
    <s v="2029-4"/>
    <s v="2030-1"/>
    <s v="30"/>
    <s v=""/>
    <s v="HIGH"/>
    <s v="Yes"/>
    <s v="Conceptual"/>
    <s v="YES"/>
    <s v="5/12/26"/>
    <s v="1-Facilities Management (AE-EE-FM)"/>
    <m/>
    <m/>
    <m/>
    <m/>
    <x v="1"/>
  </r>
  <r>
    <s v="PF_WF062101_FLEET CENTRAL GARAGE BOILER REPLACEMENT.XLSM"/>
    <s v="5300"/>
    <s v="5300_FLEET MANAGEMENT"/>
    <x v="11"/>
    <n v="1275"/>
    <x v="43"/>
    <s v="1 - Basic Planning &amp; Design"/>
    <s v="1"/>
    <s v="2 - Construction &amp; Implementation"/>
    <s v="2"/>
    <n v="99970"/>
    <n v="99970"/>
    <n v="1"/>
    <n v="0"/>
    <n v="0"/>
    <n v="1"/>
    <n v="99970"/>
    <s v="BOND"/>
    <n v="0"/>
    <n v="1587860"/>
    <n v="1587860"/>
    <n v="0"/>
    <n v="0"/>
    <n v="0"/>
    <n v="1587860"/>
    <n v="0"/>
    <s v="YES"/>
    <s v="YES_BUDGET MODULE ACCT IMPORT tab for SHERPA import is balanced"/>
    <b v="1"/>
    <n v="0"/>
    <s v="YES"/>
    <s v="YES"/>
    <x v="43"/>
    <n v="46122"/>
    <s v="JOHN BLONIEN"/>
    <s v="414-257-6575"/>
    <s v="john.blonien@milwaukeecountywi.gov"/>
    <x v="42"/>
    <s v="NO"/>
    <s v="YES__Three different mechanical vendors have assessed conditions of the boilers and all detemined that the burners require replacement. Burner replacements are not guaranteed to address all failures with the boilers as they are close to end of life. The gas valves have been turned down in an effort to prevent the boilers from shutting down but this reduces heating capacity. The only way to permanently fix the problem is boiler replacement.   Three different mechanical vendors have assessed conditions of the boilers and all detemined that the burners require replacement. Burner replacements are not guaranteed to address all failures with the boilers as they are close to end of life. The gas valves have been turned down in an effort to prevent the boilers from shutting down but this reduces heating capacity. The only way to permanently fix the problem is boiler replacement. "/>
    <s v="02__YES__Annual financial impact includes: This project is expected to reduce annual operating costs by approximately $20,000 per year by reducing the need for constant emergency service calls and temporary repairs to failing boilers. "/>
    <s v="Facility_Rehab or Major Maint"/>
    <s v="YES__AE Charter, Document uploaded as PF_WF062101_ Fleet Central Grage Boiler Replacement Project Charter "/>
    <s v="YES__The project would need to occur during the spring and summer months as there are no alternate heating sources available for the facility. "/>
    <s v="00__Technology Security Risk(s) Addressed: "/>
    <s v="00__Safety-Risk Issue(s) Addressed:  "/>
    <s v="05__Safety-Risk Issue(s) Addressed:  These boilers are the only heating source for approximately 300,000 sq ft of facility space. Should multiple boilers fail, Fleet Management, Highway winter operations and MCSO Patrol functions would effectively be shut down. There are currently no alternative facilities available to support these functions during an unexpected facility closure. Potential boiler failure would not only pose a risk to employee safety but also a risk to infrastructure (frozen pipes, fan coil units, heat exchangers, etc.) Please see attached project charter for additional detail.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2__Primary Asset Zip Code: 53226__Total Pop Srvd: 951226__Minority Pop Srvd: 388497__Addresses Racial Equity by: Fleet Management does not provide direct services to the public. One of Fleet's core responsibilities is providing a safe work place for Fleet Management , MCSO Patrol , Highway Maintenance and MCDOT Director's Office staff. Replacing boilers is the most cost effective solution to maintain uninterrupted public safety and public infrastructure maintenance services to the public. This project addresses deferred maintenance and will significantly reduce repair and maintenance expenses being incurred on the failing boilers. "/>
    <s v="NO"/>
    <s v="00__NO"/>
    <s v="00__NO"/>
    <s v="05__YES__Category 1 = Immediately Addresses Failing Assets__Deferred Maint issues addressed by project: Two boilers are already in a failed state. It's unclear whether the three remaining boilers will be sufficient to heat the facility in zero-degree temperatures. If one more were to fail, we would be forced to shut the building down in the winter. "/>
    <n v="0"/>
    <n v="53226"/>
    <s v=""/>
    <s v=""/>
    <s v=""/>
    <x v="3"/>
    <n v="0"/>
    <n v="0"/>
    <n v="0"/>
    <x v="3"/>
    <n v="0"/>
    <n v="0"/>
    <n v="0"/>
    <s v="10320 Watertown Plank Road"/>
    <n v="0"/>
    <n v="0"/>
    <n v="0"/>
    <s v="03"/>
    <s v="The proposed boiler replacements would be approximately 10% more fuel efficient than existing boilers. This could potentially reduce CO2 emissions by 10% and natural gas costs by 10%. "/>
    <n v="1"/>
    <s v="03_The proposed boiler replacements would be approximately 10% more fuel efficient than existing boilers. This could potentially reduce CO2 emissions by 10% and natural gas costs by 10%. "/>
    <m/>
    <m/>
    <x v="41"/>
    <s v="Construction of the design."/>
    <s v="KEVIN LENIUS / BRILL / TROY WOHTL"/>
    <s v="1-FACILITIES MANAGEMENT (AE-EE-FM)"/>
    <s v="NA-0"/>
    <s v="2027-1"/>
    <s v="2027-3"/>
    <s v="2028-2"/>
    <s v="2028-4"/>
    <s v="2028-4"/>
    <s v="15"/>
    <s v=""/>
    <s v="HIGH"/>
    <s v="Yes"/>
    <s v="Conceptual"/>
    <s v="YES"/>
    <s v="5/1/26"/>
    <s v="1-Facilities Management (AE-EE-FM)"/>
    <m/>
    <m/>
    <m/>
    <m/>
    <x v="1"/>
  </r>
  <r>
    <s v="PF_WT015601_BUS LIFT REPLACEMENT (2) - FDL SITE - GARAGE.XLSM"/>
    <s v="5605"/>
    <s v="5605_TRANSIT"/>
    <x v="12"/>
    <n v="1250"/>
    <x v="44"/>
    <s v="1 - Basic Planning &amp; Design; 2 - Construction &amp; Implementation"/>
    <s v="1, 2"/>
    <s v="None."/>
    <s v="None."/>
    <n v="1779050"/>
    <n v="622024"/>
    <n v="1"/>
    <n v="0"/>
    <n v="0"/>
    <n v="1"/>
    <n v="622024"/>
    <s v="BOND"/>
    <n v="1157026"/>
    <n v="0"/>
    <n v="0"/>
    <n v="0"/>
    <n v="0"/>
    <n v="0"/>
    <n v="0"/>
    <n v="0"/>
    <s v="YES"/>
    <s v="YES_BUDGET MODULE ACCT IMPORT tab for SHERPA import is balanced"/>
    <b v="1"/>
    <n v="0"/>
    <s v="YES"/>
    <s v="YES"/>
    <x v="44"/>
    <n v="46112"/>
    <s v="BRITTANY BERTSCH"/>
    <s v="414-937-3207"/>
    <s v="bbertsch@mcts.org"/>
    <x v="43"/>
    <s v="NO"/>
    <s v="NO__Please provide an explanation of why alternative options were not researched:  There is currently not a replacement piece of equipment for the bus lifts. This is part of a year to year program to systematically replace all lifts. We are considering a new style lift to replacement the existing wash bay lift that could reduce the cost. "/>
    <s v="02__YES__Annual financial impact includes: Currently there are lifts that are broken (and currently out of service) that would require tens of thousands of dollars in repairs. By replacing we can avoid repairing a piece of equipment that has reached end of life. "/>
    <s v="Facility_Rehab or Major Maint"/>
    <s v="YES__AE Charter; Document uploaded as SD_WT015601"/>
    <s v="NO__"/>
    <s v="00__Technology Security Risk(s) Addressed: "/>
    <s v="00__Safety-Risk Issue(s) Addressed:  "/>
    <s v="05__Safety-Risk Issue(s) Addressed:  All lifts that were installed in the 1980's are nearing 40 years in service. While these lifts are regularly inspected for safety, it is important to replace them before failure to limit any potential safety hazard to staff and to ensure lifts do not have to be put out of service, which would limit capacity to perform vital maintenance repair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lifts are a very important tool in bus maintenance repair and updating these vital pieces of equipment means we can keep providing much needed transit services without negative impacts.  "/>
    <s v="YES"/>
    <s v="03__YES_MCTS has been spreading out lift repairs over the last several years. Facilities are now approximately 40 years old with the existing lifts reaching the end of their useful life. Electric buses are also significantly heavier and current lifts will not safely support the added weight. Lifts need to be replace to ensure safety and productivity levels are maintained at the garages.  Current lift counts are as follows: _x000a_KK - 5 new lifts, 3 in need of replacement_x000a_FDL - 5 new lifts, 6 in need of replacement_x000a_Fleet - 7 new lifts, 20 in need of replacement (plus 3 lifts for regular vehicles)"/>
    <s v="03__YES__See page 280 of the 2026 Adopted Capital Budget."/>
    <s v="03__YES__Category 2 = Addresses Assets anticipated to fail within the next 12 - 24 months__Deferred Maint issues addressed by project: ll original lifts which were installed in the 1980's at MCTS are reaching the end of their useful life. To avoid failure, MCTS has been replacing lifts on an ongoing basis. In 2026 MCTS is seeking to replace an additional 2 lifts at the FDL garage property to ensure safe and efficient operations to keep up with bus maintenance demands. "/>
    <n v="0"/>
    <n v="53210"/>
    <s v=""/>
    <s v=""/>
    <s v=""/>
    <x v="12"/>
    <n v="0"/>
    <n v="0"/>
    <n v="0"/>
    <x v="1"/>
    <n v="0"/>
    <n v="0"/>
    <n v="0"/>
    <s v="2932 N 35th Street"/>
    <n v="0"/>
    <n v="0"/>
    <n v="0"/>
    <s v="00"/>
    <s v="No Climate Reduction Impact reported by Requesting Department"/>
    <n v="0"/>
    <s v="00_No Climate Reduction Impact reported by Requesting Department"/>
    <m/>
    <m/>
    <x v="42"/>
    <s v="None"/>
    <s v="BRILL / JANSSEN, P.E."/>
    <s v="1-FACILITIES MANAGEMENT (AE-EE-FM)"/>
    <s v="NA-0"/>
    <s v="2027-1"/>
    <s v="2027-2"/>
    <s v="2027-2"/>
    <s v="2027-4"/>
    <s v="2028-1"/>
    <s v="25"/>
    <s v=""/>
    <s v="LOW"/>
    <s v="Yes"/>
    <n v="0.3"/>
    <s v="NO"/>
    <s v="4/1/26"/>
    <s v="1-Facilities Management (AE-EE-FM)"/>
    <m/>
    <m/>
    <m/>
    <m/>
    <x v="1"/>
  </r>
  <r>
    <s v="PF_WT016802_BUS LIFTS (2) KK SITE - MAINT BUILDING - PHASE 2.XLSM"/>
    <s v="5605"/>
    <s v="5605_TRANSIT"/>
    <x v="12"/>
    <n v="1250"/>
    <x v="45"/>
    <s v="1 - Basic Planning &amp; Design; 2 - Construction &amp; Implementation"/>
    <s v="1, 2"/>
    <s v="None."/>
    <s v="None."/>
    <n v="1779050"/>
    <n v="622024"/>
    <n v="1"/>
    <n v="0"/>
    <n v="0"/>
    <n v="1"/>
    <n v="622024"/>
    <s v="BOND"/>
    <n v="1157026"/>
    <n v="0"/>
    <n v="0"/>
    <n v="0"/>
    <n v="0"/>
    <n v="0"/>
    <n v="0"/>
    <n v="0"/>
    <s v="YES"/>
    <s v="YES_BUDGET MODULE ACCT IMPORT tab for SHERPA import is balanced"/>
    <b v="1"/>
    <n v="0"/>
    <s v="YES"/>
    <s v="YES"/>
    <x v="45"/>
    <n v="46112"/>
    <s v="BRITTANY BERTSCH"/>
    <s v="414-937-3207"/>
    <s v="bbertsch@mcts.org"/>
    <x v="44"/>
    <s v="NO"/>
    <s v="NO__Please provide an explanation of why alternative options were not researched:  There is currently not a replacement piece of equipment for the bus lifts. This is part of a year to year program to systematically replace all lifts. "/>
    <s v="00__NO__Annual financial impact includes: While this project will not change our operating costs, it will ensure full capacity to make repairs and an improvement that will mitigate risk of a failed piece of equipment that could result in injury or damage claims. "/>
    <s v="Facility_Rehab or Major Maint"/>
    <s v="YES__AE Charter, SD_WT016802_BUS LIFTS (2) - KK SITE - MAINT BUILDING Project Charter"/>
    <s v="NO__"/>
    <s v="00__Technology Security Risk(s) Addressed: "/>
    <s v="00__Safety-Risk Issue(s) Addressed:  "/>
    <s v="05__Safety-Risk Issue(s) Addressed:  All lifts that were installed in the 1980's are nearing 40 years in service. While these lifts are regularly inspected for safety, it is important to replace them before failure to limit any potential safety hazard to staff and to ensure lifts do not have to be put out of service, which would limit capacity to perform vital maintenance repair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04__Total Pop Srvd: 453545__Minority Pop Srvd: 231307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lifts are a very important tool in bus maintenance repair and updating these vital pieces of equipment means we can keep providing much needed transit services without negative impacts.  "/>
    <s v="NO"/>
    <s v="03__YES_MCTS has been spreading out lift repairs over the last several years. Facilities are now approximately 40 years old with the existing lifts reaching the end of their useful life. Electric buses are also significantly heavier and current lifts will not safely support the added weight. Lifts need to be replace to ensure safety and productivity levels are maintained at the garages.  Current lift counts are as follows: _x000a_KK - 5 new lifts, 3 in need of replacement_x000a_FDL - 5 new lifts, 5 in need of replacement, plus one wash lift_x000a_Fleet - 7 new lifts, 20 in need of replacement (plus 3 lifts for regular vehicles)"/>
    <s v="03__YES__See page 280 of the 2026 Adopted Capital Budget."/>
    <s v="03__YES__Category 2 = Addresses Assets anticipated to fail within the next 12 - 24 months__Deferred Maint issues addressed by project: All original lifts which were installed in the 1980's at MCTS are reaching the end of their useful life. To avoid failure, MCTS has been replacing lifts on an ongoing basis. In 2026 MCTS is seeking to replace an additional 2 lifts at the KK garage property to ensure safe and efficient operations to keep up with bus maintenance demands. "/>
    <n v="0"/>
    <n v="53204"/>
    <s v=""/>
    <s v=""/>
    <s v=""/>
    <x v="1"/>
    <n v="0"/>
    <n v="0"/>
    <n v="0"/>
    <x v="1"/>
    <n v="0"/>
    <n v="0"/>
    <n v="0"/>
    <s v="1710 S. Kinnickinnic Avenue"/>
    <n v="0"/>
    <n v="0"/>
    <n v="0"/>
    <s v="00"/>
    <s v="No Climate Reduction Impact reported by Requesting Department"/>
    <n v="0"/>
    <s v="00_No Climate Reduction Impact reported by Requesting Department"/>
    <m/>
    <m/>
    <x v="43"/>
    <s v="None."/>
    <s v="BRILL, BRASFIELD"/>
    <s v="1-FACILITIES MANAGEMENT (AE-EE-FM)"/>
    <s v="NA-0"/>
    <s v="2027-2"/>
    <s v="2027-3"/>
    <s v="2027-3"/>
    <s v="2028-1"/>
    <s v="2028-2"/>
    <s v="25"/>
    <s v=""/>
    <s v="LOW"/>
    <s v="Yes"/>
    <n v="0.3"/>
    <s v="NO"/>
    <s v="5/23/26"/>
    <s v="1-Facilities Management (AE-EE-FM)"/>
    <m/>
    <m/>
    <m/>
    <m/>
    <x v="1"/>
  </r>
  <r>
    <s v="PF_WT017201_REPLACEMENT OF UNDERGROUND FUEL TANKS FDL.XLSM"/>
    <s v="5605"/>
    <s v="5605_TRANSIT"/>
    <x v="12"/>
    <n v="1250"/>
    <x v="46"/>
    <s v="1 - Basic Planning &amp; Design"/>
    <s v="1"/>
    <s v="2 - Construction &amp; Implementation"/>
    <s v="2"/>
    <n v="401510"/>
    <n v="401510"/>
    <n v="1"/>
    <n v="0"/>
    <n v="0"/>
    <n v="1"/>
    <n v="401510"/>
    <s v="BOND"/>
    <n v="0"/>
    <n v="2996040"/>
    <n v="0"/>
    <n v="2996040"/>
    <n v="0"/>
    <n v="0"/>
    <n v="2996040"/>
    <n v="0"/>
    <s v="YES"/>
    <s v="YES_BUDGET MODULE ACCT IMPORT tab for SHERPA import is balanced"/>
    <b v="1"/>
    <n v="0"/>
    <s v="YES"/>
    <s v="YES"/>
    <x v="46"/>
    <n v="46112"/>
    <s v="BRITTANY BERTSCH"/>
    <s v="414-937-3207"/>
    <s v="bbertsch@mcts.org"/>
    <x v="45"/>
    <s v="NO"/>
    <s v="NO__Please provide an explanation of why alternative options were not researched:  Having offsite fuel storage is not feasible given the high amount of usage. Alternative fuel sources have been studied, but it will be a signifigant amount of time before MCTS could fully convernt to electric or otherwise. In the meantime we depend on having onsite tanks to fuel the buses."/>
    <s v="00__NO__Annual financial impact includes: "/>
    <s v="Facility_Rehab or Major Maint"/>
    <s v="YES__SD_WT017201_REPLACEMENT OF UNDERGROUND FUEL TANKS FDL Project Charter"/>
    <s v="YES__Because this project involves digging and concete, it would be advisable to avoid construction in winter months. "/>
    <s v="00__Technology Security Risk(s) Addressed: "/>
    <s v="00__Safety-Risk Issue(s) Addressed:  "/>
    <s v="05__Safety-Risk Issue(s) Addressed:  If the tanks were to fail or cause a leak it could lead to serious contamination with hazardous fuel, causing issues for staff and nearby residents and businesse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fuel tanks are where the diesel for the majority of the vehicles at this location is stored. Any failure of this component and MCTS would struggle to maintain service levels because fuel would be unavalible. A failure of the tanks would also result in potential contamination which could stretch beyond the property. "/>
    <s v="NO"/>
    <s v="00__NO"/>
    <s v="03__YES__See page 265 of the most recent Adpoted Capital Budget (2026)"/>
    <s v="03__YES__Category 2 = Addresses Assets anticipated to fail within the next 12 - 24 months__Deferred Maint issues addressed by project: Underground fuel tanks are passed the end of useful life and will potentially have issues passing regular inspections. Current tanks are single walled fiberglass - double walled is now required. It is highly recommended to replace the tanks, which are the original tanks from when the facility was built in the 1980's."/>
    <n v="0"/>
    <n v="53210"/>
    <s v=""/>
    <s v=""/>
    <s v=""/>
    <x v="12"/>
    <n v="0"/>
    <n v="0"/>
    <n v="0"/>
    <x v="1"/>
    <n v="0"/>
    <n v="0"/>
    <n v="0"/>
    <s v="2932 N 35th Street"/>
    <n v="0"/>
    <n v="0"/>
    <n v="0"/>
    <s v="00"/>
    <s v="No Climate Reduction Impact reported by Requesting Department"/>
    <n v="0"/>
    <s v="00_No Climate Reduction Impact reported by Requesting Department"/>
    <m/>
    <m/>
    <x v="44"/>
    <s v="The scope of work includes construction to implement the design."/>
    <s v="JACK SUDAR, BRILL"/>
    <s v="1-FACILITIES MANAGEMENT (AE-EE-FM)"/>
    <s v="NA-0"/>
    <s v="2027-3"/>
    <s v="2027-1"/>
    <s v="2029-1"/>
    <s v="2029-4"/>
    <s v="2030-1"/>
    <s v="25"/>
    <s v=""/>
    <s v="HIGH"/>
    <s v="Yes"/>
    <s v="Conceptual"/>
    <s v="YES"/>
    <s v="4/28/26"/>
    <s v="1-Facilities Management (AE-EE-FM)"/>
    <m/>
    <m/>
    <m/>
    <m/>
    <x v="1"/>
  </r>
  <r>
    <s v="PF_WT017701_BUS LIFT REPLACEMENT (2) – FLEET MAINT SITE – MAIN GARAGE.XLSM"/>
    <s v="5605"/>
    <s v="5605_TRANSIT"/>
    <x v="12"/>
    <n v="1250"/>
    <x v="47"/>
    <s v="1 - Basic Planning &amp; Design; 2 - Construction &amp; Implementation"/>
    <s v="1, 2"/>
    <s v="None."/>
    <s v="None."/>
    <n v="1779700"/>
    <n v="598237"/>
    <n v="1"/>
    <n v="0"/>
    <n v="0"/>
    <n v="1"/>
    <n v="598237"/>
    <s v="BOND"/>
    <n v="1181463"/>
    <n v="0"/>
    <n v="0"/>
    <n v="0"/>
    <n v="0"/>
    <n v="0"/>
    <n v="0"/>
    <n v="0"/>
    <s v="YES"/>
    <s v="YES_BUDGET MODULE ACCT IMPORT tab for SHERPA import is balanced"/>
    <b v="1"/>
    <n v="0"/>
    <s v="YES"/>
    <s v="YES"/>
    <x v="47"/>
    <n v="46112"/>
    <s v="BRITTANY BERTSCH"/>
    <s v="414-937-3207"/>
    <s v="bbertsch@mcts.org"/>
    <x v="46"/>
    <s v="NO"/>
    <s v="NO__Please provide an explanation of why alternative options were not researched:  There is currently not a replacement piece of equipment for the bus lifts. This is part of a year to year program to systematically replace all lifts. We would like to consider utilizing a different lift model for the wash lift that could potentially save costs. "/>
    <s v="00__NO__Annual financial impact includes: While this project will not change our operating costs, it will ensure full capacity to make repairs and an improvement that will mitigate risk of a failed piece of equipment that could result in injury or damage claims. "/>
    <s v="Facility_Rehab or Major Maint"/>
    <s v="NO"/>
    <s v="NO__"/>
    <s v="00__Technology Security Risk(s) Addressed: "/>
    <s v="00__Safety-Risk Issue(s) Addressed:  "/>
    <s v="05__Safety-Risk Issue(s) Addressed:  All lifts that were installed in the 1980's are nearing 40 years in service. While these lifts are regularly inspected for safety, it is important to replace them before failure to limit any potential safety hazard to staff and to ensure lifts do not have to be put out of service, which would limit capacity to perform vital maintenance repairs.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05__Total Pop Srvd: 938841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lifts are a very important tool in bus maintenance repair and updating these vital pieces of equipment means we can keep providing much needed transit services without negative impacts.  "/>
    <s v="NO"/>
    <s v="03__YES_MCTS has been spreading out lift repairs over the last several years. Facilities are now approximately 40 years old with the existing lifts reaching the end of their useful life. Electric buses are also significantly heavier and current lifts will not safely support the added weight. Lifts need to be replace to ensure safety and productivity levels are maintained at the garages.  Current lift counts are as follows: _x000a_KK - 6 new lifts, 3 in need of replacement_x000a_FDL - 5 new lifts, 5 in need of replacement_x000a_Fleet - 7 new lifts, 18 in need of replacement (plus 3 lifts for regular vehicles)"/>
    <s v="03__YES__Yes, see page 280 of 2026 approved Capital budget. "/>
    <s v="05__YES__Category 1 = Immediately Addresses Failing Assets__Deferred Maint issues addressed by project: All original lifts which were installed in the 1980's at MCTS are reaching the end of their useful life. To avoid failure, MCTS has been replacing lifts on an ongoing basis. In 2026 MCTS is seeking to replace an additional 2 lifts at the Fleet garage property to ensure safe and efficient operations to keep up with bus maintenance demands. One of those lifts is currently out of order and the other cannot be used to lift Battery Electric Buses (BEBs), which means MCTS is unable to make certain types of body repairs to BEB's because all the lifts in the body shop are still orginal 1980's lifts. "/>
    <n v="0"/>
    <n v="53205"/>
    <s v=""/>
    <s v=""/>
    <s v=""/>
    <x v="12"/>
    <n v="0"/>
    <n v="0"/>
    <n v="0"/>
    <x v="1"/>
    <n v="0"/>
    <n v="0"/>
    <n v="0"/>
    <s v="1525 W Vine Street"/>
    <n v="0"/>
    <n v="0"/>
    <n v="0"/>
    <s v="00"/>
    <s v="No Climate Reduction Impact reported by Requesting Department"/>
    <n v="0"/>
    <s v="00_No Climate Reduction Impact reported by Requesting Department"/>
    <m/>
    <m/>
    <x v="45"/>
    <s v="None"/>
    <s v="BRASFIELD, BRILL"/>
    <s v="1-FACILITIES MANAGEMENT (AE-EE-FM)"/>
    <s v="NA-0"/>
    <s v="2027-2"/>
    <s v="2027-3"/>
    <s v="2027-3"/>
    <s v="2028-1"/>
    <s v="2028-2"/>
    <s v="25"/>
    <s v=""/>
    <s v="MEDIUM"/>
    <s v="Yes"/>
    <n v="0.3"/>
    <s v="NO"/>
    <s v="5/30/26"/>
    <s v="1-Facilities Management (AE-EE-FM)"/>
    <m/>
    <m/>
    <m/>
    <m/>
    <x v="1"/>
  </r>
  <r>
    <s v="PF_WT011401_LIGHTING IMPROVEMENTS (FDL GARAGE).XLSM"/>
    <s v="5605"/>
    <s v="5605_TRANSIT"/>
    <x v="12"/>
    <n v="1250"/>
    <x v="48"/>
    <s v="1 - Basic Planning &amp; Design; 2 - Construction &amp; Implementation"/>
    <s v="1, 2"/>
    <s v="None."/>
    <s v="None."/>
    <n v="1643750"/>
    <n v="0"/>
    <n v="0"/>
    <n v="1643750"/>
    <n v="2"/>
    <n v="2"/>
    <n v="1643750"/>
    <s v="CASH"/>
    <n v="0"/>
    <n v="0"/>
    <n v="0"/>
    <n v="0"/>
    <n v="0"/>
    <n v="0"/>
    <n v="0"/>
    <n v="0"/>
    <s v="YES"/>
    <s v="YES_BUDGET MODULE ACCT IMPORT tab for SHERPA import is balanced"/>
    <b v="1"/>
    <n v="0"/>
    <s v="YES"/>
    <s v="YES"/>
    <x v="48"/>
    <n v="46112"/>
    <s v="BRITTANY BERTSCH"/>
    <s v="414-937-3207"/>
    <s v="bbertsch@mcts.org"/>
    <x v="47"/>
    <s v="NO"/>
    <s v="YES__Please provide a brief listing of options/alternatives researched and why the option your are requesting for this Cost Est is the best alternative:  This project design was an exercise in looking at options and creating the right design to fit the need, reduce costs and to improve the workspace for employees. "/>
    <s v="02__YES__Annual financial impact includes: This project could save tens of thousands of dollars per year. It is estimated that the ROI would be just over 6 years and would save MCTS roughly $60k in annual operations and maintenance costs. See SD_WT011401_FDL Buildings ROI Report"/>
    <s v="Facility_Rehab or Major Maint"/>
    <s v="YES__AE Charter, updloaded as SD_WT011401_Lighting Improvements (FDL Garage) Charter"/>
    <s v="NO__"/>
    <s v="00__Technology Security Risk(s) Addressed: "/>
    <s v="00__Safety-Risk Issue(s) Addressed:  "/>
    <s v="05__Safety-Risk Issue(s) Addressed:  This property has seen repeated unwelcome visitors. By improving lighting the property will be more secure. By providing brighter lights, saftey/trip hazards will also be reduced. "/>
    <s v="YES__Adopted Board File: __Agreement(s) Uploaded: __Partners and nature of Agreement(s): This project could include rebates from the Focus On Energy program to help cover the cost of the new light fixtures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buildings and facilities are safely maintained, safe, efficient and ready for occupancy means that administrative and front line staff can efficiently and effectively do their jobs to support everything it takes to keep the buses out on the road. _x000a__x000a_By reducing the current cost of utilities to use the existing lighting, more funds can be directed to actual service, rather than indirect operating expenses, further supporting the community. "/>
    <s v="YES"/>
    <s v="00__NO"/>
    <s v="03__YES__See page 214 in 2026 Approved Capital Budget"/>
    <s v="03__YES__Category 2 = Addresses Assets anticipated to fail within the next 12 - 24 months__Deferred Maint issues addressed by project: Majority of light fixtures are still orginal. This project would replace those fixture to ensure lighting is safe and efficient. "/>
    <n v="0"/>
    <n v="53210"/>
    <s v=""/>
    <s v=""/>
    <s v=""/>
    <x v="12"/>
    <n v="0"/>
    <n v="0"/>
    <n v="0"/>
    <x v="1"/>
    <n v="0"/>
    <n v="0"/>
    <n v="0"/>
    <s v="2932 N 35th Street"/>
    <n v="0"/>
    <n v="0"/>
    <n v="0"/>
    <s v="02"/>
    <s v="LED lights and updated fixtures will consume less energy and will therefore produce less emissions. "/>
    <n v="1"/>
    <s v="02_LED lights and updated fixtures will consume less energy and will therefore produce less emissions. "/>
    <m/>
    <m/>
    <x v="46"/>
    <s v="None"/>
    <s v="BRILL, CONCORD"/>
    <s v="1-FACILITIES MANAGEMENT (AE-EE-FM)"/>
    <s v="NA-0"/>
    <s v="2024-3"/>
    <s v="2025-1"/>
    <s v="2027-1"/>
    <s v="2027-2"/>
    <s v="2027-3"/>
    <s v="20"/>
    <s v=""/>
    <s v="LOW"/>
    <s v="Yes"/>
    <n v="1"/>
    <s v="NO"/>
    <s v="5/16/26"/>
    <s v="1-Facilities Management (AE-EE-FM)"/>
    <m/>
    <m/>
    <m/>
    <m/>
    <x v="1"/>
  </r>
  <r>
    <s v="PF_WT008001_MCTS FLEET MAINTENANCE LIGHTING UPGRADES.XLSM"/>
    <s v="5605"/>
    <s v="5605_TRANSIT"/>
    <x v="12"/>
    <n v="1250"/>
    <x v="49"/>
    <s v="1 - Basic Planning &amp; Design; 2 - Construction &amp; Implementation"/>
    <s v="1, 2"/>
    <s v="None."/>
    <s v="None."/>
    <n v="1456180"/>
    <n v="0"/>
    <n v="0"/>
    <n v="1456180"/>
    <n v="2"/>
    <n v="2"/>
    <n v="1456180"/>
    <s v="CASH"/>
    <n v="0"/>
    <n v="0"/>
    <n v="0"/>
    <n v="0"/>
    <n v="0"/>
    <n v="0"/>
    <n v="0"/>
    <n v="0"/>
    <s v="YES"/>
    <s v="YES_BUDGET MODULE ACCT IMPORT tab for SHERPA import is balanced"/>
    <b v="1"/>
    <n v="0"/>
    <s v="YES"/>
    <s v="YES"/>
    <x v="49"/>
    <n v="46112"/>
    <s v="BRITTANY BERTSCH"/>
    <s v="414-937-3207"/>
    <s v="bbertsch@mcts.org"/>
    <x v="48"/>
    <s v="NO"/>
    <s v="YES__Please provide a brief listing of options/alternatives researched and why the option your are requesting for this Cost Est is the best alternative:  This project design was an exercise in looking at options and creating the right design to fit the need, reduce costs and to improve the workspace for employees. "/>
    <s v="02__YES__Annual financial impact includes: This project would save tens of thousands of dollars per year in annual operating and maintenance costs. The ROI is less than 5 years and the annual energy and maintenance savings total over $100k. See SD_WT008001_Maintenance Building ROI Report"/>
    <s v="Facility_Rehab or Major Maint"/>
    <s v="NO"/>
    <s v="NO__"/>
    <s v="00__Technology Security Risk(s) Addressed: "/>
    <s v="00__Safety-Risk Issue(s) Addressed:  "/>
    <s v="05__Safety-Risk Issue(s) Addressed:   By improving lighting the property will be more secure. By providing brighter lights, saftey/trip hazards will also be reduced. "/>
    <s v="YES__Adopted Board File: __Agreement(s) Uploaded: __Partners and nature of Agreement(s): This project could include rebates from the Focus On Energy program to help cover the cost of the new light fixtures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05__Total Pop Srvd: 938841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buildings and facilities are safely maintained, safe, efficient and ready for occupancy means that administrative and front line staff can efficiently and effectively do their jobs to support everything it takes to keep the buses out on the road. _x000a__x000a_By reducing the current cost of utilities to use the existing lighting, more funds can be directed to actual service, rather than indirect operating expenses, further supporting the community. "/>
    <s v="YES"/>
    <s v="00__NO"/>
    <s v="03__YES__See page 214 of the 2026 Apdopted Capital Budget"/>
    <s v="00__NO____Deferred Maint issues addressed by project: "/>
    <n v="0"/>
    <n v="53205"/>
    <s v=""/>
    <s v=""/>
    <s v=""/>
    <x v="12"/>
    <n v="0"/>
    <n v="0"/>
    <n v="0"/>
    <x v="1"/>
    <n v="0"/>
    <n v="0"/>
    <n v="0"/>
    <s v="1525 W Vine Street"/>
    <n v="0"/>
    <n v="0"/>
    <n v="0"/>
    <s v="02"/>
    <s v="LED lights and updated fixtures will consume less energy and will therefore produce less emissions. "/>
    <n v="1"/>
    <s v="02_LED lights and updated fixtures will consume less energy and will therefore produce less emissions. "/>
    <m/>
    <m/>
    <x v="47"/>
    <s v="None"/>
    <s v="CONCORD, BRILL"/>
    <s v="1-FACILITIES MANAGEMENT (AE-EE-FM)"/>
    <s v="NA-0"/>
    <s v="2025-1"/>
    <s v="2025-2"/>
    <s v="2027-1"/>
    <s v="2027-4"/>
    <s v="2028-1"/>
    <s v="20"/>
    <s v=""/>
    <s v="LOW"/>
    <s v="Yes"/>
    <n v="0.9"/>
    <s v="NO"/>
    <s v="5/30/25"/>
    <s v="1-Facilities Management (AE-EE-FM)"/>
    <m/>
    <m/>
    <m/>
    <m/>
    <x v="1"/>
  </r>
  <r>
    <s v="PF_WT005901_MCTS ADMINISTRATION BUILDING LIGHTING.XLSM"/>
    <s v="5605"/>
    <s v="5605_TRANSIT"/>
    <x v="12"/>
    <n v="1250"/>
    <x v="50"/>
    <s v="2 - Construction &amp; Implementation"/>
    <s v="2"/>
    <s v="None."/>
    <s v="None."/>
    <n v="518750"/>
    <n v="0"/>
    <n v="0"/>
    <n v="518750"/>
    <n v="2"/>
    <n v="2"/>
    <n v="518750"/>
    <s v="CASH"/>
    <n v="0"/>
    <n v="0"/>
    <n v="0"/>
    <n v="0"/>
    <n v="0"/>
    <n v="0"/>
    <n v="0"/>
    <n v="0"/>
    <s v="YES"/>
    <s v="YES_BUDGET MODULE ACCT IMPORT tab for SHERPA import is balanced"/>
    <b v="1"/>
    <n v="0"/>
    <s v="YES"/>
    <s v="YES"/>
    <x v="50"/>
    <n v="46112"/>
    <s v="BRITTANY BERTSCH"/>
    <s v="414-937-3207"/>
    <s v="bbertsch@mcts.org"/>
    <x v="49"/>
    <s v="NO"/>
    <s v="YES__Please provide a brief listing of options/alternatives researched and why the option your are requesting for this Cost Est is the best alternative:  This project design was an exercise in looking at options and creating the right design to fit the need, reduce costs and to improve the workspace for employees. "/>
    <s v="02__YES__Annual financial impact includes: It is projected that this system would have an ROI in 9.6 years, saving MCTS thousands of dollars per year in operating and maintenance costs. See SD_WT005901_Admin Building ROI Report"/>
    <s v="Facility_Rehab or Major Maint"/>
    <s v="YES__AE Charter, uploaded as: SD_WT005901_MCTS Administration Building Lighting Charter"/>
    <s v="NO__"/>
    <s v="00__Technology Security Risk(s) Addressed: "/>
    <s v="00__Safety-Risk Issue(s) Addressed:  "/>
    <s v="05__Safety-Risk Issue(s) Addressed:   By improving lighting the property will be more secure. By providing brighter lights, saftey/trip hazards will also be reduced. "/>
    <s v="YES__Adopted Board File: __Agreement(s) Uploaded: __Partners and nature of Agreement(s): This project could include rebates from the Focus On Energy program to help cover the cost of the new light fixtures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05__Total Pop Srvd: 938842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buildings and facilities are safely maintained, safe, efficient and ready for occupancy means that administrative staff can efficiently and effectively do their jobs to support everything it takes to keep the buses out on the road. _x000a__x000a_By reducing the current cost of utilities to use the existing lighting, more funds can be directed to actual service, rather than indirect operating expenses, further supporting the community. "/>
    <s v="YES"/>
    <s v="00__NO"/>
    <s v="03__YES__See page 214 in 2026 Approved Capital Budget"/>
    <s v="03__YES__Category 2 = Addresses Assets anticipated to fail within the next 12 - 24 months__Deferred Maint issues addressed by project: Majority of light fixtures are still orginal. This project would replace those fixture to ensure lighting is safe and efficient. "/>
    <n v="0"/>
    <n v="53205"/>
    <s v=""/>
    <s v=""/>
    <s v=""/>
    <x v="12"/>
    <n v="0"/>
    <n v="0"/>
    <n v="0"/>
    <x v="1"/>
    <n v="0"/>
    <n v="0"/>
    <n v="0"/>
    <s v="1942 N 17th Street"/>
    <n v="0"/>
    <n v="0"/>
    <n v="0"/>
    <s v="02"/>
    <s v="LED lights and updated fixtures will consume less energy and will therefore produce less emissions. "/>
    <n v="1"/>
    <s v="02_LED lights and updated fixtures will consume less energy and will therefore produce less emissions. "/>
    <m/>
    <m/>
    <x v="48"/>
    <s v="None"/>
    <s v="BRILL, CONCORD"/>
    <s v="1-FACILITIES MANAGEMENT (AE-EE-FM)"/>
    <s v="NA-0"/>
    <s v="2025-3"/>
    <s v="2025-4"/>
    <s v="2027-2"/>
    <s v="2027-3"/>
    <s v="2027-4"/>
    <s v="20"/>
    <s v=""/>
    <s v="LOW"/>
    <s v="Yes"/>
    <n v="1"/>
    <s v="NO"/>
    <s v="5/13/26"/>
    <s v="1-Facilities Management (AE-EE-FM)"/>
    <m/>
    <m/>
    <m/>
    <m/>
    <x v="1"/>
  </r>
  <r>
    <s v="PF_WT016901_ROOF REPLACEMENT - FDL SITE - MAINT BUILDING.XLSM"/>
    <s v="5605"/>
    <s v="5605_TRANSIT"/>
    <x v="12"/>
    <n v="1250"/>
    <x v="51"/>
    <s v="1 - Basic Planning &amp; Design"/>
    <s v="1"/>
    <s v="2 - Construction &amp; Implementation"/>
    <s v="2"/>
    <n v="123210"/>
    <n v="123210"/>
    <n v="1"/>
    <n v="0"/>
    <n v="0"/>
    <n v="1"/>
    <n v="123210"/>
    <s v="BOND"/>
    <n v="0"/>
    <n v="1200000"/>
    <n v="0"/>
    <n v="1200000"/>
    <n v="0"/>
    <n v="0"/>
    <n v="1200000"/>
    <n v="0"/>
    <s v="YES"/>
    <s v="YES_BUDGET MODULE ACCT IMPORT tab for SHERPA import is balanced"/>
    <b v="1"/>
    <n v="0"/>
    <s v="YES"/>
    <s v="YES"/>
    <x v="51"/>
    <n v="46112"/>
    <s v="BRITTANY BERTSCH"/>
    <s v="414-937-3207"/>
    <s v="bbertsch@mcts.org"/>
    <x v="50"/>
    <s v="NO"/>
    <s v="NO__Please provide an explanation of why alternative options were not researched:  There is no other option for a roof at this time and continued repairs are no longer feasible. "/>
    <s v="02__YES__Annual financial impact includes: Repairs will no longer be needed at the facility. "/>
    <s v="Facility_Rehab or Major Maint"/>
    <s v="YES__SD_WT016901_ROOF REPLACEMENT - FDL SITE - MAINT BUILDING Project Charter"/>
    <s v="YES__Yes, it would likely need to be completed during the warmer months due to the nature of the project. "/>
    <s v="00__Technology Security Risk(s) Addressed: "/>
    <s v="00__Safety-Risk Issue(s) Addressed:  "/>
    <s v="05__Safety-Risk Issue(s) Addressed:  With continued water damage, the roof is deteriorating which could cause collapse or allow water to enter the building and negatively impact electrical and other equipment.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05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Ensuring our facilities are safe and fully operational by limiting leaks or other damage caused by the damaged roods means that we can be ready for service to meet the demands of the community. "/>
    <s v="NO"/>
    <s v="00__NO"/>
    <s v="03__YES__Yes, see page 295 of the Current Adopted Capital Budget (2026)"/>
    <s v="03__YES__Category 2 = Addresses Assets anticipated to fail within the next 12 - 24 months__Deferred Maint issues addressed by project: The roof is believed to be the original roof from the 1980's. Roofs only have a life of so long and this one is past that date. Other roofing projects have been higher priority at that facility and now is the time to address this building before failure. "/>
    <n v="0"/>
    <n v="53205"/>
    <s v=""/>
    <s v=""/>
    <s v=""/>
    <x v="12"/>
    <n v="0"/>
    <n v="0"/>
    <n v="0"/>
    <x v="1"/>
    <n v="0"/>
    <n v="0"/>
    <n v="0"/>
    <s v="2932 N 35 Street"/>
    <n v="0"/>
    <n v="0"/>
    <n v="0"/>
    <s v="03"/>
    <s v="Newer roofing materials are better at retaining temperature control, which can help lower HVAC energy costs and consumption. "/>
    <n v="1"/>
    <s v="03_Newer roofing materials are better at retaining temperature control, which can help lower HVAC energy costs and consumption. "/>
    <m/>
    <m/>
    <x v="49"/>
    <s v="e scope of work includes construction of 100% design."/>
    <s v="WALSH"/>
    <s v="1-FACILITIES MANAGEMENT (AE-EE-FM)"/>
    <s v="NA-0"/>
    <s v="2027-2"/>
    <s v="2027-2"/>
    <s v="2029-2"/>
    <s v="2029-3"/>
    <s v="2030-1"/>
    <s v="30"/>
    <s v=""/>
    <s v="HIGH"/>
    <s v="Yes"/>
    <s v="Conceptual"/>
    <s v="YES"/>
    <s v="5/30/26"/>
    <s v="1-Facilities Management (AE-EE-FM)"/>
    <m/>
    <m/>
    <m/>
    <m/>
    <x v="1"/>
  </r>
  <r>
    <s v="PF_WT017001_ROOF REPLACEMENT - KK SITE - MAINT AND OPERATIONS BUILDINGS.XLSM"/>
    <s v="5605"/>
    <s v="5605_TRANSIT"/>
    <x v="12"/>
    <n v="1250"/>
    <x v="52"/>
    <s v="1 - Basic Planning &amp; Design"/>
    <s v="1"/>
    <s v="2 - Construction &amp; Implementation"/>
    <s v="2"/>
    <n v="208500"/>
    <n v="208500"/>
    <n v="1"/>
    <n v="0"/>
    <n v="0"/>
    <n v="1"/>
    <n v="208500"/>
    <s v="BOND"/>
    <n v="0"/>
    <n v="3600000"/>
    <n v="0"/>
    <n v="3600000"/>
    <n v="0"/>
    <n v="0"/>
    <n v="3600000"/>
    <n v="0"/>
    <s v="YES"/>
    <s v="YES_BUDGET MODULE ACCT IMPORT tab for SHERPA import is balanced"/>
    <b v="1"/>
    <n v="0"/>
    <s v="YES"/>
    <s v="YES"/>
    <x v="52"/>
    <n v="46112"/>
    <s v="BRITTANY BERTSCH"/>
    <s v="414-937-3207"/>
    <s v="bbertsch@mcts.org"/>
    <x v="51"/>
    <s v="NO"/>
    <s v="NO__Please provide an explanation of why alternative options were not researched:  There is no other option for a roof at this time and continued repairs are no longer feasible. "/>
    <s v="00____Annual financial impact includes: "/>
    <s v="Facility_Rehab or Major Maint"/>
    <s v="YES__SD_WT017001_KK Station and Garage Roof Replacement Project Charter"/>
    <s v="YES__It is recommended that these projects avoid the winter months, especially as these are occupied sites. "/>
    <s v="00__Technology Security Risk(s) Addressed: "/>
    <s v="00__Safety-Risk Issue(s) Addressed:  "/>
    <s v="05__Safety-Risk Issue(s) Addressed:  With continued water damage, the roofs are deteriorating which could cause collapse or allow water to enter the building and negatively impact electrical and other equipment.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04__Total Pop Srvd: 453545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Ensuring our facilities are safe and fully operational by limiting leaks or other damage caused by the damaged roods means that we can be ready for service to meet the demands of the community. "/>
    <s v="NO"/>
    <s v="00__NO"/>
    <s v="03__YES__Yes, see page 294 of the Current Adopted Capital Budget (2026)"/>
    <s v="05__YES__Category 1 = Immediately Addresses Failing Assets__Deferred Maint issues addressed by project: We will no longer need to repair the roofs. In one year alone, we repaired the station roof 8 times. "/>
    <n v="0"/>
    <n v="53204"/>
    <s v=""/>
    <s v=""/>
    <s v=""/>
    <x v="1"/>
    <n v="0"/>
    <n v="0"/>
    <n v="0"/>
    <x v="1"/>
    <n v="0"/>
    <n v="0"/>
    <n v="0"/>
    <s v="1710 S. Kinnickinnic Avenue"/>
    <n v="0"/>
    <n v="0"/>
    <n v="0"/>
    <s v="03"/>
    <s v="Better roofing materials can better regulate heat and temperature, saving on our energy costs and reducing emissions from HVAC systems. "/>
    <n v="1"/>
    <s v="03_Better roofing materials can better regulate heat and temperature, saving on our energy costs and reducing emissions from HVAC systems. "/>
    <m/>
    <m/>
    <x v="50"/>
    <s v="The scope of work includes construction of the completed design."/>
    <s v="WALSH"/>
    <s v="1-FACILITIES MANAGEMENT (AE-EE-FM)"/>
    <s v="NA-0"/>
    <s v="2027-2"/>
    <s v="2027-4"/>
    <s v="2029-2"/>
    <s v="2029-3"/>
    <s v="2030-1"/>
    <s v="30"/>
    <s v=""/>
    <s v="MEDIUM"/>
    <s v="Yes"/>
    <s v="Conceptual"/>
    <s v="YES"/>
    <s v="5/30/26"/>
    <s v="1-Facilities Management (AE-EE-FM)"/>
    <m/>
    <m/>
    <m/>
    <m/>
    <x v="1"/>
  </r>
  <r>
    <s v="PF_WT016701_CONCRETE YARD AND PARKING LOT REPLACEMENT - HILLSIDE SITE - FLEET MAINT BLDG.XLSM"/>
    <s v="5605"/>
    <s v="5605_TRANSIT"/>
    <x v="12"/>
    <n v="1250"/>
    <x v="53"/>
    <s v="1 - Basic Planning &amp; Design"/>
    <s v="1"/>
    <s v="2 - Construction &amp; Implementation"/>
    <s v="2"/>
    <n v="473240"/>
    <n v="473240"/>
    <n v="1"/>
    <n v="0"/>
    <n v="0"/>
    <n v="1"/>
    <n v="473240"/>
    <s v="BOND"/>
    <n v="0"/>
    <n v="7500000"/>
    <n v="0"/>
    <n v="7500000"/>
    <n v="0"/>
    <n v="0"/>
    <n v="7500000"/>
    <n v="0"/>
    <s v="YES"/>
    <s v="YES_BUDGET MODULE ACCT IMPORT tab for SHERPA import is balanced"/>
    <b v="1"/>
    <n v="0"/>
    <s v="YES"/>
    <s v="YES"/>
    <x v="53"/>
    <n v="46112"/>
    <s v="BRITTANY BERTSCH"/>
    <s v="414-937-3207"/>
    <s v="bbertsch@mcts.org"/>
    <x v="52"/>
    <s v="NO"/>
    <s v="NO__Please provide an explanation of why alternative options were not researched:  An alternative option does not exist. Making repairs no longer is suitable for the amount of damage. Full replacement is needed. "/>
    <s v="02__YES__Annual financial impact includes: With a new lot, there will no longer need to be repairs made. Patching and filling have been needed over the years and within the last 5 years there was a significant repair to fill sinkhole cause by water issues - that repair was approximately $40,000. "/>
    <s v="Facility_Rehab or Major Maint"/>
    <s v="YES__AE Charter, SD_WT016701_Concrete Yard and Parking Lot Replacement - Hillside Site - Fleet Maint Bldg Project Charter"/>
    <s v="YES__Because this is concrete and asphalt work, the work must be done outside winter months and when asphalt plants are available."/>
    <s v="00__Technology Security Risk(s) Addressed: "/>
    <s v="00__Safety-Risk Issue(s) Addressed:  "/>
    <s v="05__Safety-Risk Issue(s) Addressed:  This property is where all heavy maintenance and repairs of MCTS buses are done. Without suitable concrete to drive on, it is not safe to drive the 13 ton vehicles around the property. Cracks and other issues can result in damage to the vehicles and present a tripping and safety hazard to the staff that use the facility and parking lots. Due to the increasing number of break ins in the area as well as findings from a recent threat and vulnerability assessment, it is also recommended that at this time the fencing around the property be replaced as part of this project to improve the overall safety of the facility and to minimize threats to the assets and staff that are housed in that property."/>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05__Total Pop Srvd: 938841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Fleet Maintenance facility is a critical facility that provides all major repairs to buses. Without safe access and a safe way to maneuver through the property, this could limit efficiency which could impact critical transit service. By installing new fencing, we can ensure that the property is secured and that assets are available for use when needed so that we are ready to serve the community. "/>
    <s v="NO"/>
    <s v="00__NO"/>
    <s v="03__YES__Please page 294 of the 2026 Capital Budget."/>
    <s v="03__YES__Category 2 = Addresses Assets anticipated to fail within the next 12 - 24 months__Deferred Maint issues addressed by project: This is the original concrete that was poured when the property was built. It takes heavy abuse from the large vehicles that drive on it everyday. Just like roads, these lots are not meant to last forever and after continued deterioration, the lot is no longer safe and local ATU 998, the Union that represents the majority of employees who work at this facility, has raised concerns about the tripping conditions on the property. "/>
    <n v="0"/>
    <n v="53205"/>
    <s v=""/>
    <s v=""/>
    <s v=""/>
    <x v="12"/>
    <n v="0"/>
    <n v="0"/>
    <n v="0"/>
    <x v="1"/>
    <n v="0"/>
    <n v="0"/>
    <n v="0"/>
    <s v="1525 W Vine Street"/>
    <n v="0"/>
    <n v="0"/>
    <n v="0"/>
    <s v="00"/>
    <s v="No Climate Reduction Impact reported by Requesting Department"/>
    <n v="0"/>
    <s v="00_No Climate Reduction Impact reported by Requesting Department"/>
    <m/>
    <m/>
    <x v="51"/>
    <s v="The scope of work includes the construction phase for replacement of the concrete pavement for the entire transit garage site.  "/>
    <s v="JANSSEN, P.E./ BRILL"/>
    <s v="1-FACILITIES MANAGEMENT (AE-EE-FM)"/>
    <s v="NA-0"/>
    <s v="2027-2"/>
    <s v="2028-1"/>
    <s v="2029-1"/>
    <s v="2029-4"/>
    <s v="2030-1"/>
    <s v="20"/>
    <s v=""/>
    <s v="HIGH"/>
    <s v="Yes"/>
    <s v="Conceptual"/>
    <s v="YES"/>
    <s v="5/22/26"/>
    <s v="1-Facilities Management (AE-EE-FM)"/>
    <m/>
    <m/>
    <m/>
    <m/>
    <x v="1"/>
  </r>
  <r>
    <s v="PF_WT017901_DRIVER BARRIER UPGRADES PHASE 1 (GILLIGS ONLY).XLSM"/>
    <s v="5605"/>
    <s v="5605_TRANSIT"/>
    <x v="12"/>
    <n v="1250"/>
    <x v="54"/>
    <s v="4 - Equipment"/>
    <s v="4"/>
    <s v="None."/>
    <s v="None."/>
    <n v="990500"/>
    <n v="990500"/>
    <n v="1"/>
    <n v="0"/>
    <n v="0"/>
    <n v="1"/>
    <n v="990500"/>
    <s v="BOND"/>
    <n v="0"/>
    <n v="0"/>
    <n v="0"/>
    <n v="0"/>
    <n v="0"/>
    <n v="0"/>
    <n v="0"/>
    <n v="0"/>
    <s v="YES"/>
    <s v="YES_BUDGET MODULE ACCT IMPORT tab for SHERPA import is balanced"/>
    <b v="1"/>
    <n v="0"/>
    <s v="YES"/>
    <s v="YES"/>
    <x v="54"/>
    <n v="46112"/>
    <s v="BRITTANY BERTSCH"/>
    <s v="414-937-3207"/>
    <s v="bbertsch@mcts.org"/>
    <x v="53"/>
    <s v="NO"/>
    <s v="YES__MCTS has existing shields, and this represents an update to the existing model. Several similar models exist, however this model was chosen for testing due to the limited maintenance and ease of use. Further modifications were also made to the protoypes to ensure success in the MCTS environment.   MCTS has existing shields, and this represents an update to the existing model. Several similar models exist, however this model was chosen for testing due to the limited maintenance and ease of use. Further modifications were also made to the protoypes to ensure success in the MCTS environment. "/>
    <s v="02__YES__Annual financial impact includes: Operator assaults do have an impact that is financial. Operators who are assaulted are eligible for workmans comp/time off work, etc. Each claim has the potential to be substantial. There is also an impact to overtime as other operators will need to fill any work that is missed.  Avoiding these types of incidents would have a positive financial impact. "/>
    <s v="Vehicles &amp; Equipment"/>
    <s v="NO"/>
    <s v="NO__"/>
    <s v="00__Technology Security Risk(s) Addressed: "/>
    <s v="10__Safety-Risk Issue(s) Addressed:  While MCTS has been working hard to advance safety and security measures for MCTS staff, we cannot control every factor of passenger behavior. While assaults on operators have been reduced, they have not been eliminated. Installing this type of larger shield would virtually eliminate the possibility of an operator assault because the riding public would no longer be able to reach the operator. This also has an impact on passenger safety, reducing the ability of the riding public to interfer with the operator while they are performing their duty of safely operating the bus.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8269__Minority Pop Srvd: 506469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staff are safe at work while performing their essential dueites means passengers have reliable access to all the things Milwaukee County residents need to achieve a healthy, safe and enjoyable life. Furthermore, many MCTS operators are residents of Milwaukee County and this ensures those residents will be safe while working a job that provides a steady source of income and substantial benefits package, which further contributes to their well being and health. _x000a__x000a_"/>
    <s v="NO"/>
    <s v="03__YES_MCTS would propose to continue to retrofit existing buses in the fleet with the larger shields. MCTS would not update the oldest vehicles in the fleet or any buses that were slated for early retirement. To keep costs manageble, 70 buses would be outfitted each year, though this number is highly scalable to fit avalible funding. "/>
    <s v="00__NO"/>
    <s v="00__NO____Deferred Maint issues addressed by project: "/>
    <n v="0"/>
    <s v="Countywide"/>
    <s v=""/>
    <s v=""/>
    <s v=""/>
    <x v="4"/>
    <n v="0"/>
    <n v="0"/>
    <n v="0"/>
    <x v="4"/>
    <n v="0"/>
    <n v="0"/>
    <n v="0"/>
    <s v="Countywide"/>
    <n v="0"/>
    <n v="0"/>
    <n v="0"/>
    <s v="00"/>
    <s v="No Climate Reduction Impact reported by Requesting Department"/>
    <n v="0"/>
    <s v="00_No Climate Reduction Impact reported by Requesting Department"/>
    <m/>
    <m/>
    <x v="52"/>
    <s v="None."/>
    <s v="BRITTANY BERTSCH"/>
    <s v="3-DEPT OF TRANSPORTATION"/>
    <s v="NA-NA"/>
    <s v="NA-NA"/>
    <s v="NA-NA"/>
    <s v="2027-1"/>
    <s v="2027-3"/>
    <s v="2027-4"/>
    <s v="12"/>
    <s v=""/>
    <s v="LOW"/>
    <s v="NO"/>
    <n v="1"/>
    <s v="NO"/>
    <s v="5/19/26"/>
    <s v="3-Dept of Transportation"/>
    <m/>
    <m/>
    <m/>
    <m/>
    <x v="1"/>
  </r>
  <r>
    <s v="PF_WT018001_BUS WASH REPLACEMENTS KK AND FDL.XLSM"/>
    <s v="5605"/>
    <s v="5605_TRANSIT"/>
    <x v="12"/>
    <n v="1250"/>
    <x v="55"/>
    <s v="4 - Equipment"/>
    <s v="4"/>
    <s v="None."/>
    <s v="None."/>
    <n v="1800000"/>
    <n v="1800000"/>
    <n v="1"/>
    <n v="0"/>
    <n v="0"/>
    <n v="1"/>
    <n v="1800000"/>
    <s v="BOND"/>
    <n v="0"/>
    <n v="0"/>
    <n v="0"/>
    <n v="0"/>
    <n v="0"/>
    <n v="0"/>
    <n v="0"/>
    <n v="0"/>
    <s v="YES"/>
    <s v="YES_BUDGET MODULE ACCT IMPORT tab for SHERPA import is balanced"/>
    <b v="1"/>
    <n v="0"/>
    <s v="YES"/>
    <s v="YES"/>
    <x v="55"/>
    <n v="46161"/>
    <s v="BRITTANY BERTSCH"/>
    <s v="414-937-3207"/>
    <s v="bbertsch@mcts.org"/>
    <x v="54"/>
    <s v="NO"/>
    <s v="YES__Other options include replaceing components of the wash, however those repairs would likely be short lived because the system as a whole has reached end of life. Due to the changing size and shape of the MCTS fleet, a replacement of the wash systems is the only long term fix availible.   Other options include replaceing components of the wash, however those repairs would likely be short lived because the system as a whole has reached end of life. Due to the changing size and shape of the MCTS fleet, a replacement of the wash systems is the only long term fix availible. "/>
    <s v="02__YES__Annual financial impact includes: While it may not increase overall revenue, replacing this equipment will help MCTS maintain good relationships with advertisers to sustain current ad revenue levels. "/>
    <s v="Vehicles &amp; Equipment"/>
    <s v="NO"/>
    <s v="YES__Due to high utilization in the winter, a winter install should be avoided. "/>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210__Total Pop Srvd: 485296__Minority Pop Srvd: 275162__Addresses Racial Equity by: Transit is a key component in the goal of making Milwaukee County the healthiest county in Wisconsin. By providing safe, reliable transportation to work, shopping, social obligations and healthcare, MCTS is a vital element to achieving that goal. Ensuring MCTS vehicles are safely maintained and ready for service means passengers have reliable access to all the things Milwaukee County residents need to achieve a healthy, safe and enjoyable life._x000a__x000a_The bus washes are a very important tool in bus maintenance repair and updating these vital pieces of equipment means we can keep providing much needed transit services without negative impacts.  As noted, the washes help to reduce corrosion of vital components, increase ad revenue and enhance the perception of transit in the community. "/>
    <s v="NO"/>
    <s v="00__NO"/>
    <s v="00__NO"/>
    <s v="03__YES__Category 2 = Addresses Assets anticipated to fail within the next 12 - 24 months__Deferred Maint issues addressed by project: These bus washes were installed 2013 and buses are past their useful life, generally considered to be 10-15 years, depending on operating conditions. Because of harsh Wisconsin winters, these components are not operating in ideal conditions, which further contributes to aging. Replacement of components, including brushes, is only a temporary &quot;band-aid&quot; and full replacement should occur before washes are inoperable, or further incompatible with the changing MCTS fleet. "/>
    <n v="0"/>
    <n v="53210"/>
    <n v="53204"/>
    <s v=""/>
    <s v=""/>
    <x v="12"/>
    <s v="SD03"/>
    <n v="0"/>
    <n v="0"/>
    <x v="1"/>
    <n v="0"/>
    <n v="0"/>
    <n v="0"/>
    <s v="2932 N 35th Street"/>
    <s v="1710 S. Kinnickinnic Avenue"/>
    <n v="0"/>
    <n v="0"/>
    <s v="00"/>
    <s v="No Climate Reduction Impact reported by Requesting Department"/>
    <n v="0"/>
    <s v="00_No Climate Reduction Impact reported by Requesting Department"/>
    <m/>
    <m/>
    <x v="53"/>
    <s v="None."/>
    <s v="BRITTANY BERTSCH"/>
    <s v="3-DEPT OF TRANSPORTATION"/>
    <s v="NA-NA"/>
    <s v="NA-NA"/>
    <s v="2026-4"/>
    <s v="2027-1"/>
    <s v="2027-3"/>
    <s v="2027-4"/>
    <s v="15"/>
    <s v=""/>
    <s v="LOW"/>
    <s v="NO"/>
    <n v="1"/>
    <s v="NO"/>
    <s v="5/19/26"/>
    <s v="3-Dept of Transportation"/>
    <m/>
    <m/>
    <m/>
    <m/>
    <x v="1"/>
  </r>
  <r>
    <s v="PF_WH028601_W RYAN RD (CTH H)-S 96TH ST TO STH 100 RECONSTRUCTION.XLSM"/>
    <s v="5093"/>
    <s v="5093_TRANSPORTATION SERVICES"/>
    <x v="13"/>
    <n v="1200"/>
    <x v="56"/>
    <s v="2 - Construction &amp; Implementation"/>
    <s v="2"/>
    <s v="None."/>
    <s v="None."/>
    <n v="2200000"/>
    <n v="1294884"/>
    <n v="1"/>
    <n v="0"/>
    <n v="0"/>
    <n v="1"/>
    <n v="1294884"/>
    <s v="BOND"/>
    <n v="905116"/>
    <n v="0"/>
    <n v="0"/>
    <n v="0"/>
    <n v="0"/>
    <n v="0"/>
    <n v="0"/>
    <n v="0"/>
    <s v="YES"/>
    <s v="YES_BUDGET MODULE ACCT IMPORT tab for SHERPA import is balanced"/>
    <b v="1"/>
    <n v="0"/>
    <s v="YES"/>
    <s v="YES"/>
    <x v="56"/>
    <n v="46156"/>
    <s v="ANDREA WEDDLE-HENNING, P.E."/>
    <s v="414-257-5394"/>
    <s v="andrea.weddle-henning@milwaukeecountywi.gov"/>
    <x v="55"/>
    <s v="NO"/>
    <s v="YES__Please provide a brief listing of options/alternatives researched and why the option your are requesting for this Cost Est is the best alternative: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Discretionary (CHID).__Next Board cycle if agreement(s) not yet adopted: "/>
    <m/>
    <s v="00"/>
    <s v="NO"/>
    <s v="YES__Board File: N/A__SD Uploaded: YES__Detail:  There is an executed State/Municipal Agreement (SMA) between Milwaukee County and the State of Wisconsin for State funding for a maximum of $905,116 for eligible project costs.  The State funding expires on June 30, 2029.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4__Primary Asset Zip Code: 53212__Total Pop Srvd: 2800__Minority Pop Srvd: 500__Addresses Racial Equity by: &quot;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quot;_x0009__x0009__x0009__x0009__x0009__x0009__x0009__x0009__x0009__x0009__x000a__x0009__x0009__x0009__x0009__x0009__x0009__x0009__x0009__x0009__x0009__x000a__x0009__x0009__x0009__x0009__x0009__x0009__x0009__x0009__x0009__x0009__x000a__x0009__x0009__x0009__x0009__x0009__x0009__x0009__x0009__x0009__x0009_"/>
    <s v="YES"/>
    <s v="00__NO"/>
    <s v="03__YES__See Page 215 of the adopted CIP (2026-2030) in the 2026 Adopted Capital Budget."/>
    <s v="00__NO____Deferred Maint issues addressed by project: "/>
    <n v="0"/>
    <n v="53212"/>
    <s v=""/>
    <s v=""/>
    <s v=""/>
    <x v="2"/>
    <n v="0"/>
    <n v="0"/>
    <n v="0"/>
    <x v="2"/>
    <n v="0"/>
    <n v="0"/>
    <n v="0"/>
    <s v="W Ryan Rd (CTH H)"/>
    <n v="0"/>
    <n v="0"/>
    <n v="0"/>
    <s v="00"/>
    <s v="No Climate Reduction Impact reported by Requesting Department"/>
    <n v="0"/>
    <s v="00_No Climate Reduction Impact reported by Requesting Department"/>
    <m/>
    <m/>
    <x v="54"/>
    <n v="0"/>
    <s v="ANDREA WEDDLE-HENNING, P.E."/>
    <s v="3-DEPT OF TRANSPORTATION"/>
    <s v="2027-1"/>
    <s v="2025-3"/>
    <s v="2027-1"/>
    <s v="2027-2"/>
    <s v="2027-4"/>
    <s v="2029-2"/>
    <s v="30"/>
    <s v=""/>
    <s v="MEDIUM"/>
    <s v="Yes"/>
    <n v="0.6"/>
    <s v="NO"/>
    <s v="5/14/26"/>
    <s v="3-Dept of Transportation"/>
    <m/>
    <m/>
    <m/>
    <m/>
    <x v="1"/>
  </r>
  <r>
    <s v="PF_WH029101_GOOD HOPE RD (CTH PP)-N 76TH TO .08 MILES EAST.XLSM"/>
    <s v="5093"/>
    <s v="5093_TRANSPORTATION SERVICES"/>
    <x v="13"/>
    <n v="1200"/>
    <x v="57"/>
    <s v="2 - Construction &amp; Implementation"/>
    <s v="2"/>
    <s v="None."/>
    <s v="None."/>
    <n v="1187331"/>
    <n v="123233"/>
    <n v="1"/>
    <n v="0"/>
    <n v="0"/>
    <n v="1"/>
    <n v="123233"/>
    <s v="BOND"/>
    <n v="1064098"/>
    <n v="0"/>
    <n v="0"/>
    <n v="0"/>
    <n v="0"/>
    <n v="0"/>
    <n v="0"/>
    <n v="0"/>
    <s v="YES"/>
    <s v="YES_BUDGET MODULE ACCT IMPORT tab for SHERPA import is balanced"/>
    <b v="1"/>
    <n v="0"/>
    <s v="YES"/>
    <s v="YES"/>
    <x v="57"/>
    <n v="46157"/>
    <s v="ANDREA WEDDLE-HENNING, P.E."/>
    <s v="414-257-5934"/>
    <s v="andrea.weddle-henning@milwaukeecountywi.gov"/>
    <x v="56"/>
    <s v="NO"/>
    <s v="YES__Do Nothing/No Improvement to efficiency and mobility which will not improve the overall safety of our transportation infrastructure.  Do Nothing/No Improvement to efficiency and mobility which will not improve the overall safety of our transportation infrastructure."/>
    <s v="00__NO__Annual financial impact includes: This project provides revenue which aids in maintaining a zero tax levy in the operating budget from year to year."/>
    <s v="Traffic, Roadways, &amp; Bridges (Non-Airport)"/>
    <s v="NO"/>
    <s v="YES__Construction season from April to November.  "/>
    <s v="00__Technology Security Risk(s) Addressed: "/>
    <s v="00__Safety-Risk Issue(s) Addressed:  "/>
    <s v="05__Safety-Risk Issue(s) Addressed:  The sub-project addresses the immediate need to improve efficiency and mobility at signalized intersections for both motorists and pedestrians along County Trunk Highways (CTH), improving the overall safety of the Milwaukee County highway system."/>
    <s v="YES__Adopted Board File: N/A__Agreement(s) Uploaded: YES__Partners and nature of Agreement(s): Federal funding from the Highway Safety Improvement Program (HSIP). __Next Board cycle if agreement(s) not yet adopted: "/>
    <m/>
    <s v="00"/>
    <s v="NO"/>
    <s v="YES__Board File: N/A__SD Uploaded: YES__Detail:  The executed State/Municipal Agreement (SMA) between Milwaukee County and the State of Wisconsin for Federal funding is approved.  It is important to approve the capital funding to successfully complete all phases of the project to meet the WisDOT Federal funding deadline. If the capital funding is not approved as requested, there is a chance that the Federal funding deadline would not be met which could potentially jeopardize the Federal funding obligation in the SMA."/>
    <s v="00__Citations Addressed by Project?: NO__Description of Citation(s) addressed: "/>
    <s v="04__Primary Asset Zip Code: 53223__Total Pop Srvd: 25000__Minority Pop Srvd: 16500__Addresses Racial Equity by: 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6 of the adopted CIP (2026-2030) in the 2025 Adopted Capital Budget."/>
    <s v="00__NO____Deferred Maint issues addressed by project: "/>
    <n v="0"/>
    <n v="53223"/>
    <s v=""/>
    <s v=""/>
    <s v=""/>
    <x v="13"/>
    <n v="0"/>
    <n v="0"/>
    <n v="0"/>
    <x v="1"/>
    <n v="0"/>
    <n v="0"/>
    <n v="0"/>
    <s v="W Good Hope Rd (CTH PP)"/>
    <n v="0"/>
    <n v="0"/>
    <n v="0"/>
    <s v="00"/>
    <s v="No Climate Reduction Impact reported by Requesting Department"/>
    <n v="0"/>
    <s v="00_No Climate Reduction Impact reported by Requesting Department"/>
    <m/>
    <m/>
    <x v="55"/>
    <n v="0"/>
    <s v="ANDREA WEDDLE-HENNING, P.E."/>
    <s v="3-DEPT OF TRANSPORTATION"/>
    <s v="NA-NA"/>
    <s v="2026-2"/>
    <s v="2026-4"/>
    <s v="2027-2"/>
    <s v="2027-4"/>
    <s v="2029-2"/>
    <s v="15"/>
    <s v=""/>
    <s v="MEDIUM"/>
    <s v="Yes"/>
    <n v="0.6"/>
    <s v="NO"/>
    <s v="5/15/26"/>
    <s v="3-Dept of Transportation"/>
    <m/>
    <m/>
    <m/>
    <m/>
    <x v="1"/>
  </r>
  <r>
    <s v="PF_WH026701_W. SILVER SPRING DR (CTH E)-N. 124TH TO W. APPLETON AVE.XLSM"/>
    <s v="5093"/>
    <s v="5093_TRANSPORTATION SERVICES"/>
    <x v="13"/>
    <n v="1200"/>
    <x v="58"/>
    <s v="1 - Basic Planning &amp; Design; 3 - Right-of-Way Acquisition"/>
    <s v="1, 3"/>
    <s v="1 - Basic Planning &amp; Design; 2 - Construction &amp; Implementation; 3 - Right-of-Way Acquisition"/>
    <s v="1; 2; 3"/>
    <n v="800000"/>
    <n v="160000"/>
    <n v="1"/>
    <n v="0"/>
    <n v="0"/>
    <n v="1"/>
    <n v="160000"/>
    <s v="BOND"/>
    <n v="640000"/>
    <n v="10700000"/>
    <n v="55000"/>
    <n v="2085000"/>
    <n v="0"/>
    <n v="0"/>
    <n v="2140000"/>
    <n v="8560000"/>
    <s v="YES"/>
    <s v="YES_BUDGET MODULE ACCT IMPORT tab for SHERPA import is balanced"/>
    <b v="1"/>
    <n v="0"/>
    <s v="YES"/>
    <s v="YES"/>
    <x v="58"/>
    <n v="46157"/>
    <s v="ANDREA WEDDLE-HENNING, P.E."/>
    <s v="414-257-5934"/>
    <s v="andrea.weddle-henning@milwaukeecountywi.gov"/>
    <x v="57"/>
    <s v="NO"/>
    <s v="YES__Do Nothing/No improvement by continuing to perform maintenance on the deteriorating roadway is no longer a viable or cost effective alternative.  Do Nothing/No improvement by continuing to perform maintenance on the deteriorating roadway is no longer a viable or cost effective alternative."/>
    <s v="00__NO__Annual financial impact includes: This project provides revenue which aids in maintaining a zero tax levy  in the operating budge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NO__Partners and nature of Agreement(s): Federal funding for the design, real estate, and construction phases from the Surface Transportation Program (STP) is approved per an executed agreement between WisDOT and MCDOT.__Next Board cycle if agreement(s) not yet adopted: "/>
    <m/>
    <s v="00"/>
    <s v="NO"/>
    <s v="YES__Board File: N/A__SD Uploaded: YES__Detail:  A State/Municipal Agreement (SMA) between Milwaukee County and the State of Wisconsin for Federal funding has been executed."/>
    <s v="00__Citations Addressed by Project?: NO__Description of Citation(s) addressed: "/>
    <s v="05__Primary Asset Zip Code: 53225__Total Pop Srvd: 31300__Minority Pop Srvd: 7600__Addresses Racial Equity by: 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5 of the most recent CIP (2026-2030)."/>
    <s v="00__NO____Deferred Maint issues addressed by project: "/>
    <n v="0"/>
    <n v="53225"/>
    <s v=""/>
    <s v=""/>
    <s v=""/>
    <x v="14"/>
    <s v="SD18"/>
    <n v="0"/>
    <n v="0"/>
    <x v="1"/>
    <n v="0"/>
    <n v="0"/>
    <n v="0"/>
    <s v="W Silver Spring Drive (CTH E)"/>
    <n v="0"/>
    <n v="0"/>
    <n v="0"/>
    <s v="00"/>
    <s v="No Climate Reduction Impact reported by Requesting Department"/>
    <n v="0"/>
    <s v="00_No Climate Reduction Impact reported by Requesting Department"/>
    <m/>
    <m/>
    <x v="56"/>
    <s v="The Five-Year Capital Improvements Plan (CIP) includes additional appropriations of $10,700,000 that are necessary to complete the work on the project.  Financing is anticipated to be provided from $8,560,000 in Federal revenue and $2,140,000 in general obligation bonds."/>
    <s v="ANDREA WEDDLE-HENNING, P.E."/>
    <s v="3-DEPT OF TRANSPORTATION"/>
    <s v="2028-4"/>
    <s v="2027-3"/>
    <s v="2028-4"/>
    <s v="2029-1"/>
    <s v="2029-4"/>
    <s v="2031-2"/>
    <s v="30"/>
    <s v=""/>
    <s v="MEDIUM"/>
    <s v="Yes"/>
    <s v="Conceptual"/>
    <s v="YES"/>
    <s v="5/26/26"/>
    <s v="3-Dept of Transportation"/>
    <m/>
    <m/>
    <m/>
    <m/>
    <x v="1"/>
  </r>
  <r>
    <s v="PF_WH028801_W. GOOD HOPE RD. (CTH PP)-N TEUTONIA AVE TO I-43 RECONSTRUCT.XLSM"/>
    <s v="5093"/>
    <s v="5093_TRANSPORTATION SERVICES"/>
    <x v="13"/>
    <n v="1200"/>
    <x v="59"/>
    <s v="1 - Basic Planning &amp; Design"/>
    <s v="1"/>
    <s v="1 - Basic Planning &amp; Design; 3 - Right-of-Way Acquisition"/>
    <s v="1; 3"/>
    <n v="1200000"/>
    <n v="240000"/>
    <n v="1"/>
    <n v="0"/>
    <n v="0"/>
    <n v="1"/>
    <n v="240000"/>
    <s v="BOND"/>
    <n v="960000"/>
    <n v="4300000"/>
    <n v="140000"/>
    <n v="260000"/>
    <n v="260000"/>
    <n v="200000"/>
    <n v="860000"/>
    <n v="3440000"/>
    <s v="YES"/>
    <s v="YES_BUDGET MODULE ACCT IMPORT tab for SHERPA import is balanced"/>
    <b v="1"/>
    <n v="0"/>
    <s v="YES"/>
    <s v="YES"/>
    <x v="59"/>
    <n v="46161"/>
    <s v="ANDREA WEDDLE-HENNING, P.E."/>
    <s v="414-257-5934"/>
    <s v="andrea.weddle-henning@milwaukeecountywi.gov"/>
    <x v="58"/>
    <s v="NO"/>
    <s v="YES__Do Nothing/No improvement by continuing to perform maintenance on the deteriorating roadway is no longer a viable or cost effective alternative.  Do Nothing/No improvement by continuing to perform maintenance on the deteriorating roadway is no longer a viable or cost effective alternative."/>
    <s v="00__NO__Annual financial impact includes: This project provides revenue which aids in maintaining a zero tax levy in the operating budge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__Agreement(s) Uploaded: NO__Partners and nature of Agreement(s): Federal funding for the design, real estate, and construction phases from the Surface Transportation Program (STP) is approved per an executed agreement between WisDOT and MCDOT.  The remaining STP funding for the construction phase will be approved in the next funding cycle in 2028.__Next Board cycle if agreement(s) not yet adopted: "/>
    <m/>
    <s v="00"/>
    <s v="NO"/>
    <s v="YES__Board File: __SD Uploaded: NO__Detail:  An executed State/Municipal Agreement (SMA) between Milwaukee County and the State of Wisconsin for Federal funding is pending and expected in the summer of 2026."/>
    <s v="00__Citations Addressed by Project?: NO__Description of Citation(s) addressed: "/>
    <s v="04__Primary Asset Zip Code: 53209__Total Pop Srvd: 27000__Minority Pop Srvd: 19700__Addresses Racial Equity by: 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NO"/>
    <s v="00__NO"/>
    <s v="03__YES__See Page 216 of the most recent CIP (2026-2030)."/>
    <s v="00__NO____Deferred Maint issues addressed by project: "/>
    <n v="0"/>
    <n v="53209"/>
    <n v="53217"/>
    <s v=""/>
    <s v=""/>
    <x v="15"/>
    <s v="SD02"/>
    <n v="0"/>
    <n v="0"/>
    <x v="7"/>
    <s v="Milwaukee"/>
    <s v="River Hills"/>
    <n v="0"/>
    <s v="W Good Hope Rd (CTH PP)"/>
    <n v="0"/>
    <n v="0"/>
    <n v="0"/>
    <s v="00"/>
    <s v="No Climate Reduction Impact reported by Requesting Department"/>
    <n v="0"/>
    <s v="00_No Climate Reduction Impact reported by Requesting Department"/>
    <m/>
    <m/>
    <x v="57"/>
    <s v="The Five-Year Capital Improvements Plan includes additional appropriations of $29,800,000 that are necessary to complete the work on the project.  Financing is anticipated to be provided from $23,840,000 in Federal revenue and $5,960,000 in general obligation bonds."/>
    <s v="ANDREA WEDDLE-HENNING, P.E."/>
    <s v="3-DEPT OF TRANSPORTATION"/>
    <s v="2032-1"/>
    <s v="2029-1"/>
    <s v="2031-3"/>
    <s v="2032-1"/>
    <s v="2033-3"/>
    <s v="2035-1"/>
    <s v="30"/>
    <s v=""/>
    <s v="MEDIUM"/>
    <s v="Yes"/>
    <s v="Conceptual"/>
    <s v="YES"/>
    <s v="5/19/26"/>
    <s v="3-Dept of Transportation"/>
    <m/>
    <m/>
    <m/>
    <m/>
    <x v="1"/>
  </r>
  <r>
    <s v="PF_WH026901_W. HAMPTON AVE. (CTH EE)-N. 92ND ST. TO N. 76TH ST. RECONSTR.XLSM"/>
    <s v="5093"/>
    <s v="5093_TRANSPORTATION SERVICES"/>
    <x v="13"/>
    <n v="1200"/>
    <x v="60"/>
    <s v="1 - Basic Planning &amp; Design"/>
    <s v="1"/>
    <s v="1 - Basic Planning &amp; Design; 2 - Construction &amp; Implementation; 3 - Right-of-Way Acquisition"/>
    <s v="1; 2; 3"/>
    <n v="500000"/>
    <n v="500000"/>
    <n v="1"/>
    <n v="0"/>
    <n v="0"/>
    <n v="1"/>
    <n v="500000"/>
    <s v="BOND"/>
    <n v="0"/>
    <n v="8800000"/>
    <n v="500000"/>
    <n v="250000"/>
    <n v="6469133"/>
    <n v="0"/>
    <n v="7219133"/>
    <n v="1580867"/>
    <s v="YES"/>
    <s v="YES_BUDGET MODULE ACCT IMPORT tab for SHERPA import is balanced"/>
    <b v="1"/>
    <n v="0"/>
    <s v="YES"/>
    <s v="YES"/>
    <x v="60"/>
    <n v="46161"/>
    <s v="ANDREA WEDDLE-HENNING, P.E."/>
    <s v="414-257-5394"/>
    <s v="andrea.weddle-henning@milwaukeecountywi.gov"/>
    <x v="59"/>
    <s v="NO"/>
    <s v="YES__Do Nothing/No improvement by continuing to perform maintenance on the deteriorating roadway is no longer a viable or cost effective alternative and and miss an opportunity of available State funding for improvements.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 (CHI).__Next Board cycle if agreement(s) not yet adopted: "/>
    <m/>
    <s v="00"/>
    <s v="NO"/>
    <s v="YES__Board File: N/A__SD Uploaded: YES__Detail:  There is an executed State/Municipal Agreement (SMA) executed between Milwaukee County and the State of Wisconsin for a maximum of State funding of $1,580,867 for eligible project costs.  The State funding expires on June 30, 2031.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5__Primary Asset Zip Code: 53225__Total Pop Srvd: 12500__Minority Pop Srvd: 92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NO"/>
    <s v="00__NO"/>
    <s v="03__YES__See Page 216 of the adopted CIP (2026-2030) in the 2026 Adopted Capital Budget."/>
    <s v="00__NO____Deferred Maint issues addressed by project: "/>
    <n v="0"/>
    <n v="53225"/>
    <n v="53218"/>
    <s v=""/>
    <s v=""/>
    <x v="14"/>
    <n v="0"/>
    <n v="0"/>
    <n v="0"/>
    <x v="1"/>
    <n v="0"/>
    <n v="0"/>
    <n v="0"/>
    <s v="W Hampton Ave (CTH EE)"/>
    <n v="0"/>
    <n v="0"/>
    <n v="0"/>
    <s v="00"/>
    <s v="No Climate Reduction Impact reported by Requesting Department"/>
    <n v="0"/>
    <s v="00_No Climate Reduction Impact reported by Requesting Department"/>
    <m/>
    <m/>
    <x v="58"/>
    <s v="The Five-Year Capital Improvements Plan (CIP) includes additional appropriations of $8,800,000 that are necessary to complete the work on the project.  Financing is anticipated to be provided from $1,580,867 in State revenue and $7,219,133 in general obligation bonds."/>
    <s v="ANDREA WEDDLE-HENNING, P.E."/>
    <s v="3-DEPT OF TRANSPORTATION"/>
    <s v="2027-1"/>
    <s v="2028-2"/>
    <s v="2029-1"/>
    <s v="2029-1"/>
    <s v="2030-4"/>
    <s v="2031-2"/>
    <s v="30"/>
    <s v=""/>
    <s v="MEDIUM"/>
    <s v="Yes"/>
    <s v="Conceptual"/>
    <s v="YES"/>
    <s v="5/19/26"/>
    <s v="3-Dept of Transportation"/>
    <m/>
    <m/>
    <m/>
    <m/>
    <x v="1"/>
  </r>
  <r>
    <s v="PF_WH029501_W OKLAHOMA AVE (CTH NN)-S 114TH ST TO S 108TH ST RECONSTRUCTION.XLSM"/>
    <s v="5093"/>
    <s v="5093_TRANSPORTATION SERVICES"/>
    <x v="13"/>
    <n v="1200"/>
    <x v="61"/>
    <s v="1 - Basic Planning &amp; Design"/>
    <s v="1"/>
    <s v="1 - Basic Planning &amp; Design; 2 - Construction &amp; Implementation; 3 - Right-of-Way Acquisition"/>
    <s v="1; 2; 3"/>
    <n v="400000"/>
    <n v="400000"/>
    <n v="1"/>
    <n v="0"/>
    <n v="0"/>
    <n v="1"/>
    <n v="400000"/>
    <s v="BOND"/>
    <n v="0"/>
    <n v="5500000"/>
    <n v="700000"/>
    <n v="2450828"/>
    <n v="0"/>
    <n v="0"/>
    <n v="3150828"/>
    <n v="2349172"/>
    <s v="YES"/>
    <s v="YES_BUDGET MODULE ACCT IMPORT tab for SHERPA import is balanced"/>
    <b v="1"/>
    <n v="0"/>
    <s v="YES"/>
    <s v="YES"/>
    <x v="61"/>
    <n v="46161"/>
    <s v="ANDREA WEDDLE-HENNING, P.E."/>
    <s v="414-257-5934"/>
    <s v="andrea.weddle-henning@milwaukeecountywi.gov"/>
    <x v="60"/>
    <s v="NO"/>
    <s v="NO__Do Nothing/No improvement by continuing to perform maintenance on the deteriorating roadway is no longer a viable or cost effective alternative and and miss an opportunity of available State funding for improvements.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Supplemental (CHIS).__Next Board cycle if agreement(s) not yet adopted: "/>
    <m/>
    <s v="00"/>
    <s v="NO"/>
    <s v="YES__Board File: N/A__SD Uploaded: YES__Detail:  There is an executed State/Municipal Agreement (SMA) between Milwaukee County and the State of Wisconsin for a maximum of $2,610,191 State funding for eligible project costs.  The State funding expires on June 30, 2031.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2__Primary Asset Zip Code: 53227__Total Pop Srvd: 14500__Minority Pop Srvd: 16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NO"/>
    <s v="00__NO"/>
    <s v="03__YES__Included after the 2026-2030 5-YR plan was adopted and also in the LRIP funding 5-YR Plan."/>
    <s v="00__NO____Deferred Maint issues addressed by project: "/>
    <n v="0"/>
    <n v="53227"/>
    <s v=""/>
    <s v=""/>
    <s v=""/>
    <x v="8"/>
    <n v="0"/>
    <n v="0"/>
    <n v="0"/>
    <x v="5"/>
    <n v="0"/>
    <n v="0"/>
    <n v="0"/>
    <s v="W Oklahoma Ave (CTH NN)"/>
    <n v="0"/>
    <n v="0"/>
    <n v="0"/>
    <s v="00"/>
    <s v="No Climate Reduction Impact reported by Requesting Department"/>
    <n v="0"/>
    <s v="00_No Climate Reduction Impact reported by Requesting Department"/>
    <m/>
    <m/>
    <x v="59"/>
    <s v="The Five-Year Capital Improvements Plan (CIP) includes additional appropriations of $5,500,000 that are necessary to complete the work on the project.  Financing is anticipated to be provided from $2,349,172 in State revenue and $3,150,828 in general obligation bonds."/>
    <s v="ANDREA WEDDLE-HENNING, P.E."/>
    <s v="3-DEPT OF TRANSPORTATION"/>
    <s v="2029-1"/>
    <s v="2028-2"/>
    <s v="2029-1"/>
    <s v="2029-2"/>
    <s v="2029-4"/>
    <s v="2030-4"/>
    <s v="30"/>
    <s v=""/>
    <s v="MEDIUM"/>
    <s v="Yes"/>
    <s v="Conceptual"/>
    <s v="YES"/>
    <s v="5/19/26"/>
    <s v="3-Dept of Transportation"/>
    <m/>
    <m/>
    <m/>
    <m/>
    <x v="1"/>
  </r>
  <r>
    <s v="PF_WH028701_S 13TH ST (CTH V)-OAKWOOD RD TO W PUETZ RD RECONSTRUCTION.XLSM"/>
    <s v="5093"/>
    <s v="5093_TRANSPORTATION SERVICES"/>
    <x v="13"/>
    <n v="1200"/>
    <x v="62"/>
    <s v="1 - Basic Planning &amp; Design; 3 - Right-of-Way Acquisition"/>
    <s v="1, 3"/>
    <s v="2 - Construction &amp; Implementation"/>
    <s v="2"/>
    <n v="350000"/>
    <n v="350000"/>
    <n v="1"/>
    <n v="0"/>
    <n v="0"/>
    <n v="1"/>
    <n v="350000"/>
    <s v="BOND"/>
    <n v="0"/>
    <n v="7450000"/>
    <n v="5121253"/>
    <n v="0"/>
    <n v="0"/>
    <n v="0"/>
    <n v="5121253"/>
    <n v="2328747"/>
    <s v="YES"/>
    <s v="YES_BUDGET MODULE ACCT IMPORT tab for SHERPA import is balanced"/>
    <b v="1"/>
    <n v="0"/>
    <s v="YES"/>
    <s v="YES"/>
    <x v="62"/>
    <n v="46161"/>
    <s v="ANDREA WEDDLE-HENNING, P.E."/>
    <s v="414-257-5934"/>
    <s v="andrea.weddle-henning@milwaukeecountywi.gov"/>
    <x v="61"/>
    <s v="NO"/>
    <s v="YES__Please provide a brief listing of options/alternatives researched and why the option your are requesting for this Cost Est is the best alternative: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Supplemental (CHIS).__Next Board cycle if agreement(s) not yet adopted: "/>
    <m/>
    <s v="00"/>
    <s v="NO"/>
    <s v="YES__Board File: N/A__SD Uploaded: YES__Detail:  There is an executed State/Municipal Agreement (SMA) between Milwaukee County and the State of Wisconsin for a maximum of $2,587,497 State funding for eligible project costs.  The State funding expires on June 30, 2029.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2__Primary Asset Zip Code: 53154__Total Pop Srvd: 22100__Minority Pop Srvd: 47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NO"/>
    <s v="00__NO"/>
    <s v="03__YES__See Page 215 of the adopted CIP (2026-2030) in the 2026 Adopted Capital Budget."/>
    <s v="00__NO____Deferred Maint issues addressed by project: "/>
    <n v="0"/>
    <n v="53154"/>
    <s v=""/>
    <s v=""/>
    <s v=""/>
    <x v="16"/>
    <n v="0"/>
    <n v="0"/>
    <n v="0"/>
    <x v="8"/>
    <n v="0"/>
    <n v="0"/>
    <n v="0"/>
    <s v="S 13th St (CTH V)"/>
    <n v="0"/>
    <n v="0"/>
    <n v="0"/>
    <s v="00"/>
    <s v="No Climate Reduction Impact reported by Requesting Department"/>
    <n v="0"/>
    <s v="00_No Climate Reduction Impact reported by Requesting Department"/>
    <m/>
    <m/>
    <x v="60"/>
    <s v="The Five-Year Capital Improvements Plan (CIP) includes additional appropriations of $7,450,000 that are necessary to complete the work on the project.  Financing is anticipated to be provided from $2,328,747 in State revenue and 5,121,253 in general obligation bonds."/>
    <s v="ANDREA WEDDLE-HENNING, P.E."/>
    <s v="3-DEPT OF TRANSPORTATION"/>
    <s v="2027-4"/>
    <s v="2025-4"/>
    <s v="2027-4"/>
    <s v="2028-2"/>
    <s v="2028-4"/>
    <s v="2029-4"/>
    <s v="30"/>
    <s v=""/>
    <s v="MEDIUM"/>
    <s v="Yes"/>
    <n v="0.3"/>
    <s v="YES"/>
    <s v="5/19/26"/>
    <s v="3-Dept of Transportation"/>
    <m/>
    <m/>
    <m/>
    <m/>
    <x v="1"/>
  </r>
  <r>
    <s v="PF_WH026501_W. COLLEGE AVE. (CTH ZZ)-S. 26TH ST. TO S. HOWELL AVE.XLSM"/>
    <s v="5093"/>
    <s v="5093_TRANSPORTATION SERVICES"/>
    <x v="13"/>
    <n v="1200"/>
    <x v="63"/>
    <s v="1 - Basic Planning &amp; Design; 3 - Right-of-Way Acquisition"/>
    <s v="1, 3"/>
    <s v="2 - Construction &amp; Implementation; 3 - Right-of-Way Acquisition"/>
    <s v="2; 3"/>
    <n v="415000"/>
    <n v="83000"/>
    <n v="1"/>
    <n v="0"/>
    <n v="0"/>
    <n v="1"/>
    <n v="83000"/>
    <s v="BOND"/>
    <n v="332000"/>
    <n v="9650000"/>
    <n v="70000"/>
    <n v="1860000"/>
    <n v="0"/>
    <n v="0"/>
    <n v="1930000"/>
    <n v="7720000"/>
    <s v="YES"/>
    <s v="YES_BUDGET MODULE ACCT IMPORT tab for SHERPA import is balanced"/>
    <b v="1"/>
    <n v="0"/>
    <s v="YES"/>
    <s v="YES"/>
    <x v="63"/>
    <n v="46156"/>
    <s v="ANDREA WEDDLE-HENNING, P.E."/>
    <s v="414-257-5934"/>
    <s v="andrea.weddle-henning@milwaukeecountywi.gov"/>
    <x v="62"/>
    <s v="NO"/>
    <s v="YES__Please provide a brief listing of options/alternatives researched and why the option your are requesting for this Cost Est is the best alternative:  Do Nothing/No improvement by continuing to perform maintenance on the deteriorating roadway is no longer viable alternative and miss an opportunity of available Federal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Federal funding for the design, right-of-way acquisition phases from the Surface Transportation Program (STP) was approved. The construction funding from STP is impending approval by WisDOT in 2026.__Next Board cycle if agreement(s) not yet adopted: "/>
    <m/>
    <s v="00"/>
    <s v="NO"/>
    <s v="YES__Board File: N/A__SD Uploaded: YES__Detail:  There is an executed State/Municipal Agreement (SMA) between Milwaukee County and the State of Wisconsin for Federal funding executed for the design and right-of-way acquisition phases. The Federal funding for the construction phase will be granted in 2026 where the SMA will be revised to include the approved funding."/>
    <s v="00__Citations Addressed by Project?: NO__Description of Citation(s) addressed: "/>
    <s v="02__Primary Asset Zip Code: 53154__Total Pop Srvd: 23500__Minority Pop Srvd: 4500__Addresses Racial Equity by: Note: Since the project is a transportation function, the Annual Average Daily Traffic (AADT)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5 of the adopted CIP (2026-2030) in the 2026 Adopted Capital Budget."/>
    <s v="00__NO____Deferred Maint issues addressed by project: "/>
    <n v="0"/>
    <n v="53154"/>
    <n v="53221"/>
    <s v=""/>
    <s v=""/>
    <x v="6"/>
    <s v="SD17"/>
    <n v="0"/>
    <n v="0"/>
    <x v="8"/>
    <s v="Milwaukee"/>
    <n v="0"/>
    <n v="0"/>
    <s v="W College Ave (CTH ZZ)"/>
    <n v="0"/>
    <n v="0"/>
    <n v="0"/>
    <s v="00"/>
    <s v="No Climate Reduction Impact reported by Requesting Department"/>
    <n v="0"/>
    <s v="00_No Climate Reduction Impact reported by Requesting Department"/>
    <m/>
    <m/>
    <x v="61"/>
    <s v="The Five-Year Capital Improvements Plan includes additional appropriations of $9,650,000 that are necessary to complete the work on the project.  Financing is anticipated to be provided from $7,720,000 in Federal revenue and $1,930,000 in general obligation bonds."/>
    <s v="ANDREA WEDDLE-HENNING, PE"/>
    <s v="3-DEPT OF TRANSPORTATION"/>
    <s v="2028-3"/>
    <s v="2026-4"/>
    <s v="2028-4"/>
    <s v="2029-1"/>
    <s v="2029-4"/>
    <s v="2031-2"/>
    <s v="30"/>
    <s v=""/>
    <s v="MEDIUM"/>
    <s v="Yes"/>
    <n v="0.3"/>
    <s v="YES"/>
    <s v="5/14/26"/>
    <s v="3-Dept of Transportation"/>
    <m/>
    <m/>
    <m/>
    <m/>
    <x v="1"/>
  </r>
  <r>
    <s v="PF_WH026101_S 76TH ST. (CTH U)-S CREEK VIEW CT TO W HIGH ST.XLSM"/>
    <s v="5093"/>
    <s v="5093_TRANSPORTATION SERVICES"/>
    <x v="13"/>
    <n v="1200"/>
    <x v="64"/>
    <s v="2 - Construction &amp; Implementation"/>
    <s v="2"/>
    <s v="None."/>
    <s v="None."/>
    <n v="4650000"/>
    <n v="2806312"/>
    <n v="1"/>
    <n v="0"/>
    <n v="0"/>
    <n v="1"/>
    <n v="2806312"/>
    <s v="BOND"/>
    <n v="1843688"/>
    <n v="0"/>
    <n v="0"/>
    <n v="0"/>
    <n v="0"/>
    <n v="0"/>
    <n v="0"/>
    <n v="0"/>
    <s v="YES"/>
    <s v="YES_BUDGET MODULE ACCT IMPORT tab for SHERPA import is balanced"/>
    <b v="1"/>
    <n v="0"/>
    <s v="YES"/>
    <s v="YES"/>
    <x v="64"/>
    <n v="46156"/>
    <s v="ANDREA WEDDLE-HENNING, P.E."/>
    <s v="414-257-5394"/>
    <s v="andrea.weddle-henning@milwaukeecountywi.gov"/>
    <x v="63"/>
    <s v="NO"/>
    <s v="YES__Please provide a brief listing of options/alternatives researched and why the option your are requesting for this Cost Est is the best alternative:  Do Nothing/No improvement by continuing to perform maintenance on the deteriorating roadway is no longer a viable or cost effective alternative and and miss an opportunity of available State funding for improvements."/>
    <s v="00__NO__Annual financial impact includes: This project provides revenue which aids in maintaining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State funding for the project is from the WisDOT Local Roads Improvement Program (LRIP), County Highway Improvement (CHI).__Next Board cycle if agreement(s) not yet adopted: "/>
    <m/>
    <s v="00"/>
    <s v="NO"/>
    <s v="YES__Board File: N/A__SD Uploaded: YES__Detail:  There is an executed State/Municipal Agreement (SMA) executed between Milwaukee County and the State of Wisconsin for a maximum of State funding of $1,643,688 for eligible project costs.  The State funding expires on June 30, 2029. It is important to approve the capital funding to successfully complete all phases of the project to meet the WisDOT State funding deadline. If the capital funding is not approved as requested, there is a chance that the State funding deadline would not be met which could potentially jeopardize the State funding obligation in the SMA."/>
    <s v="00__Citations Addressed by Project?: NO__Description of Citation(s) addressed: "/>
    <s v="04__Primary Asset Zip Code: 53212__Total Pop Srvd: 7500__Minority Pop Srvd: 14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5 of the adopted CIP (2026-2030) in the 2026 Adopted Capital Budget."/>
    <s v="00__NO____Deferred Maint issues addressed by project: "/>
    <n v="0"/>
    <n v="53212"/>
    <s v=""/>
    <s v=""/>
    <s v=""/>
    <x v="2"/>
    <n v="0"/>
    <n v="0"/>
    <n v="0"/>
    <x v="2"/>
    <n v="0"/>
    <n v="0"/>
    <n v="0"/>
    <s v="S 76th St (CTH U)"/>
    <n v="0"/>
    <n v="0"/>
    <n v="0"/>
    <s v="00"/>
    <s v="No Climate Reduction Impact reported by Requesting Department"/>
    <n v="0"/>
    <s v="00_No Climate Reduction Impact reported by Requesting Department"/>
    <m/>
    <m/>
    <x v="62"/>
    <s v="None."/>
    <s v="ANDREA WEDDLE-HENNING, P.E."/>
    <s v="3-DEPT OF TRANSPORTATION"/>
    <s v="2027-1"/>
    <s v="2025-3"/>
    <s v="2027-1"/>
    <s v="2027-2"/>
    <s v="2027-4"/>
    <s v="2029-2"/>
    <s v="30"/>
    <s v=""/>
    <s v="MEDIUM"/>
    <s v="Yes"/>
    <n v="0.6"/>
    <s v="NO"/>
    <s v="5/14/26"/>
    <s v="3-Dept of Transportation"/>
    <m/>
    <m/>
    <m/>
    <m/>
    <x v="1"/>
  </r>
  <r>
    <s v="PF_WH026801_S. 76TH ST. (CTH U)-W. LAYTON AVE. TO W. HOWARD AVE. RECONST.XLSM"/>
    <s v="5093"/>
    <s v="5093_TRANSPORTATION SERVICES"/>
    <x v="13"/>
    <n v="1200"/>
    <x v="65"/>
    <s v="1 - Basic Planning &amp; Design; 3 - Right-of-Way Acquisition"/>
    <s v="1, 3"/>
    <s v="1 - Basic Planning &amp; Design; 2 - Construction &amp; Implementation; 3 - Right-of-Way Acquisition"/>
    <s v="1; 2; 3"/>
    <n v="375000"/>
    <n v="75000"/>
    <n v="1"/>
    <n v="0"/>
    <n v="0"/>
    <n v="1"/>
    <n v="75000"/>
    <s v="BOND"/>
    <n v="300000"/>
    <n v="7955500"/>
    <n v="57100"/>
    <n v="1534000"/>
    <n v="0"/>
    <n v="0"/>
    <n v="1591100"/>
    <n v="6364400"/>
    <s v="YES"/>
    <s v="YES_BUDGET MODULE ACCT IMPORT tab for SHERPA import is balanced"/>
    <b v="1"/>
    <n v="0"/>
    <s v="YES"/>
    <s v="YES"/>
    <x v="65"/>
    <n v="46156"/>
    <s v="ANDREA WEDDLE-HENNING, P.E."/>
    <s v="414-257-5934"/>
    <s v="andrea.weddle-henning@milwaukeecountywi.gov"/>
    <x v="64"/>
    <s v="NO"/>
    <s v="NO__Please provide an explanation of why alternative options were not researched:  Do Nothing/No improvement by continuing to perform maintenance on the deteriorating roadway is no longer viable alternative and miss an opportunity of available Federal funding for improvements."/>
    <s v="00__NO__Annual financial impact includes: This project provides revenue which aids in maintaining a zero tax levy in the operating budget which is becoming more difficult from year to year."/>
    <s v="Traffic, Roadways, &amp; Bridges (Non-Airport)"/>
    <s v="NO"/>
    <s v="YES__Construction season is from April to November.  No construction in winter months."/>
    <s v="00__Technology Security Risk(s) Addressed: "/>
    <s v="00__Safety-Risk Issue(s) Addressed:  "/>
    <s v="00__Safety-Risk Issue(s) Addressed:  "/>
    <s v="YES__Adopted Board File: N/A__Agreement(s) Uploaded: YES__Partners and nature of Agreement(s): Federal funding for all phases from the Surface Transportation Program (STP) are approved.__Next Board cycle if agreement(s) not yet adopted: "/>
    <m/>
    <s v="00"/>
    <s v="NO"/>
    <s v="YES__Board File: N/A__SD Uploaded: YES__Detail:  There is an executed State/Municipal Agreement (SMA) between Milwaukee County and the State of Wisconsin for Federal funding."/>
    <s v="00__Citations Addressed by Project?: NO__Description of Citation(s) addressed: "/>
    <s v="03__Primary Asset Zip Code: 53220__Total Pop Srvd: 22800__Minority Pop Srvd: 5100__Addresses Racial Equity by: Note: Since the project is a transportation function, the Annual Average Daily Traffic (AADT) in vehicles per day (vpd) in the project area and the municipality racial minority data was used to determine the total population/customers served by asset.  _x000a_                                                                                                                                                                                                                                                               This project helps to achieve the County's racial equity goals by including racial equity as one of the criteria of the selection and decision-making process for all improvement projects together with improving processes and developing measures of performance to routinely plan, design, construct, operate, and maintain safe, multimodal road networks for people of all ages and abilities."/>
    <s v="YES"/>
    <s v="00__NO"/>
    <s v="03__YES__See Page 215 of the adopted CIP (2026-2030) in the 2026 Adopted Capital Budget."/>
    <s v="00__NO____Deferred Maint issues addressed by project: "/>
    <n v="0"/>
    <n v="53220"/>
    <n v="53219"/>
    <s v=""/>
    <s v=""/>
    <x v="17"/>
    <n v="0"/>
    <n v="0"/>
    <n v="0"/>
    <x v="9"/>
    <s v="Milwaukee"/>
    <n v="0"/>
    <n v="0"/>
    <s v="S 76th St (CTH U)"/>
    <n v="0"/>
    <n v="0"/>
    <n v="0"/>
    <s v="00"/>
    <s v="No Climate Reduction Impact reported by Requesting Department"/>
    <n v="0"/>
    <s v="00_No Climate Reduction Impact reported by Requesting Department"/>
    <m/>
    <m/>
    <x v="63"/>
    <s v="The Five-Year Capital Improvements Plan includes additional appropriations of 7,955,500 that are necessary to complete the work on the project.  Financing is anticipated to be provided from $6,364,400 in Federal revenue and $1,591,100 in general obligation bonds."/>
    <s v="ANDREA WEDDLE-HENNING, P.E."/>
    <s v="3-DEPT OF TRANSPORTATION"/>
    <s v="2028-1"/>
    <s v="2026-4"/>
    <s v="2028-4"/>
    <s v="2029-2"/>
    <s v="2029-4"/>
    <s v="2030-4"/>
    <s v="30"/>
    <s v=""/>
    <s v="MEDIUM"/>
    <s v="Yes"/>
    <n v="0.3"/>
    <s v="YES"/>
    <s v="5/14/26"/>
    <s v="3-Dept of Transportation"/>
    <m/>
    <m/>
    <m/>
    <m/>
    <x v="1"/>
  </r>
  <r>
    <s v="PF_WQ020501_700MHZ SIMULCAST NETWORK - OEM.XLSM"/>
    <s v="4802"/>
    <s v="4802_EMERGENCY MANAGEMENT"/>
    <x v="14"/>
    <n v="1820"/>
    <x v="66"/>
    <s v="2 - Construction &amp; Implementation; 4 - Equipment"/>
    <s v="2, 4"/>
    <s v="None."/>
    <s v="None."/>
    <n v="5185200"/>
    <n v="0"/>
    <n v="0"/>
    <n v="5185200"/>
    <n v="2"/>
    <n v="2"/>
    <n v="5185200"/>
    <s v="CASH"/>
    <n v="0"/>
    <n v="0"/>
    <n v="0"/>
    <n v="0"/>
    <n v="0"/>
    <n v="0"/>
    <n v="0"/>
    <n v="0"/>
    <s v="YES"/>
    <s v="YES_BUDGET MODULE ACCT IMPORT tab for SHERPA import is balanced"/>
    <b v="1"/>
    <n v="0"/>
    <s v="YES"/>
    <s v="YES"/>
    <x v="66"/>
    <n v="45798"/>
    <s v="TERESA BREYER - OEM RADIO DIRECTOR "/>
    <s v="414-305-0012"/>
    <s v="Teresa.Breyer@milwaukeecountywi.gov"/>
    <x v="65"/>
    <s v="YES"/>
    <s v="NO__Please provide an explanation of why alternative options were not researched:  Milwaukee County's WiPSN is a Motorola system. To use a different vendor for a 700 MHz system would increase the cost based on the need fore additional equipment which is currently operational on the WiPSN system."/>
    <s v="02__YES__Annual financial impact includes: Additional years of any hardware, software, or security updates needed as WiPSN equipment gets updates."/>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50__Minority Pop Srvd: 364117__Addresses Racial Equity by: Additional conventional resources from a 700 Mhz simulcast network would provide more interoperability with surrounding agencies, escpecially the City of Milwaukee Fire department. Milwaukee County services include Health and Human Services, First Responders, Parks, and Highway. The ISSI connection to the City of Milwaukee OpenSky radio system allows Milwaukee County radios to cross-communicate with the City of Milwaukee First Responders in a collaborative and coordinated effort to increase the speed and efficiency of critical services being provided. _x000a__x000a_Milwaukee County Ord. 91.09, provision of 9-1-1 emergency telecommunications service in the county as provided by s. 146.70, Wis. Stats. and chapter PSC 173 of the state Administrative Code. Section 146.70"/>
    <s v="NO"/>
    <s v="00__NO"/>
    <s v="00__NO"/>
    <s v="00__NO____Deferred Maint issues addressed by project: "/>
    <n v="0"/>
    <s v="Countywide"/>
    <s v=""/>
    <s v=""/>
    <s v=""/>
    <x v="4"/>
    <n v="0"/>
    <n v="0"/>
    <n v="0"/>
    <x v="4"/>
    <n v="0"/>
    <n v="0"/>
    <n v="0"/>
    <s v="802 W State Street"/>
    <n v="0"/>
    <n v="0"/>
    <n v="0"/>
    <s v="00"/>
    <s v="No Climate Reduction Impact reported by Requesting Department"/>
    <n v="0"/>
    <s v="00_No Climate Reduction Impact reported by Requesting Department"/>
    <m/>
    <m/>
    <x v="64"/>
    <s v="None."/>
    <s v="ANDREW CARRION"/>
    <s v="2-INFORMATION MANAGEMENT SERVICES"/>
    <s v="NA-0"/>
    <s v="2026-1"/>
    <s v="2026-2"/>
    <s v="2026-3"/>
    <s v="2026-4"/>
    <s v="2027-1"/>
    <s v="7"/>
    <s v="NO"/>
    <s v="MEDIUM"/>
    <s v="NO"/>
    <n v="0.9"/>
    <s v="NO"/>
    <s v="5/22/25"/>
    <s v="2-Information Management Services"/>
    <m/>
    <m/>
    <m/>
    <m/>
    <x v="0"/>
  </r>
  <r>
    <s v="PF_WQ020301_COMMAND CENTRAL AWARE.XLSM"/>
    <s v="4802"/>
    <s v="4802_EMERGENCY MANAGEMENT"/>
    <x v="14"/>
    <n v="1820"/>
    <x v="67"/>
    <s v="1 - Basic Planning &amp; Design; 2 - Construction &amp; Implementation; 4 - Equipment"/>
    <s v="1, 2, 4"/>
    <s v="None."/>
    <s v="None."/>
    <n v="489237"/>
    <n v="0"/>
    <n v="0"/>
    <n v="489237"/>
    <n v="2"/>
    <n v="2"/>
    <n v="489237"/>
    <s v="CASH"/>
    <n v="0"/>
    <n v="0"/>
    <n v="0"/>
    <n v="0"/>
    <n v="0"/>
    <n v="0"/>
    <n v="0"/>
    <n v="0"/>
    <s v="YES"/>
    <s v="YES_BUDGET MODULE ACCT IMPORT tab for SHERPA import is balanced"/>
    <b v="1"/>
    <n v="44025"/>
    <s v="YES"/>
    <s v="YES"/>
    <x v="67"/>
    <s v="*"/>
    <s v="TERESA BREYER - OEM RADIO DIRECTOR TAHC"/>
    <n v="4143050012"/>
    <s v="Teresa.Breyer@milwaukeecountywi.com"/>
    <x v="66"/>
    <s v="YES"/>
    <s v="NO__Please provide an explanation of why alternative options were not researched:  Motorola is the only provider for CommandCentral Aware."/>
    <s v="02__YES__Annual financial impact includes: Increase Costs (Sucription Fees)_x000a_Costs will increase for additional program and security updates and patches for CommandCentral Aware."/>
    <s v="Technology &amp; Electronic Equipment"/>
    <s v="NO"/>
    <s v="NO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NO__Description of Citation(s) addressed: "/>
    <s v="04__Primary Asset Zip Code: 53223__Total Pop Srvd: 939450__Minority Pop Srvd: 364117__Addresses Racial Equity by: 911 calls are  received from the entire County, including the most under served areas of Milwaukee County. This equipment refresh ensures OEM is able to fulfill its obligation of building equity, reliability, and serving Milwaukee County with the highest level of equality possible. _x000a__x000a_Milwaukee County Ord. 91.09, provision of 9-1-1 emergency telecommunications service in the county as provided by s. 146.70, Wis. Stats. and chapter PSC 173 of the state Administrative Code. Section 146.70"/>
    <s v="NO"/>
    <s v="00__NO"/>
    <s v="00__NO"/>
    <s v="00__NO____Deferred Maint issues addressed by project: "/>
    <n v="0"/>
    <n v="53223"/>
    <s v=""/>
    <s v=""/>
    <s v=""/>
    <x v="4"/>
    <n v="0"/>
    <n v="0"/>
    <n v="0"/>
    <x v="4"/>
    <n v="0"/>
    <n v="0"/>
    <n v="0"/>
    <s v="821 W State Street RM 305"/>
    <n v="0"/>
    <n v="0"/>
    <n v="0"/>
    <s v="00"/>
    <s v="No Climate Reduction Impact reported by Requesting Department"/>
    <n v="0"/>
    <s v="00_No Climate Reduction Impact reported by Requesting Department"/>
    <m/>
    <m/>
    <x v="65"/>
    <s v="Complete any remaining activies from Year 1.  Based on need for RFP, this effort could extend beyond 12 months.  This would not require additional funding outside of what is approved in year 1."/>
    <s v="ANDREW CARRION"/>
    <s v="2-INFORMATION MANAGEMENT SERVICES"/>
    <s v="NA-0"/>
    <s v="2026-2"/>
    <s v="2026-2"/>
    <s v="2026-3"/>
    <s v="2026-4"/>
    <s v="2026-4"/>
    <s v="7"/>
    <s v="NO"/>
    <s v="MEDIUM"/>
    <s v="NO"/>
    <s v="Conceptual"/>
    <s v="NO"/>
    <s v="5/29/25"/>
    <s v="2-Information Management Services"/>
    <m/>
    <m/>
    <m/>
    <m/>
    <x v="0"/>
  </r>
  <r>
    <s v="PF_WQ020701_911 DISPATCH ACADEMY EQUIPMENT.XLSM"/>
    <s v="4802"/>
    <s v="4802_EMERGENCY MANAGEMENT"/>
    <x v="14"/>
    <n v="1820"/>
    <x v="68"/>
    <s v="2 - Construction &amp; Implementation; 4 - Equipment"/>
    <s v="2, 4"/>
    <s v="None."/>
    <s v="None."/>
    <n v="1283600"/>
    <n v="0"/>
    <n v="0"/>
    <n v="1283600"/>
    <n v="2"/>
    <n v="2"/>
    <n v="1283600"/>
    <s v="CASH"/>
    <n v="0"/>
    <n v="0"/>
    <n v="0"/>
    <n v="0"/>
    <n v="0"/>
    <n v="0"/>
    <n v="0"/>
    <n v="0"/>
    <s v="YES"/>
    <s v="YES_BUDGET MODULE ACCT IMPORT tab for SHERPA import is balanced"/>
    <b v="1"/>
    <n v="83523"/>
    <s v="YES"/>
    <s v="YES"/>
    <x v="68"/>
    <n v="45393"/>
    <s v="KINNYETTA PATTERSON"/>
    <s v="414-405-0050"/>
    <s v="kinnyetta.patterson@milwaukeecountywi.gov"/>
    <x v="67"/>
    <s v="NO"/>
    <s v="NO__Please provide an explanation of why alternative options were not researched:  911 equipment will need to be replaced due to age and end of life. Manufacturer will not service this equipment in the very near future. "/>
    <s v="02__YES__Annual financial impact includes: -Increase annual costs_x000a_The equipment that OEM is standardizing within County dispatch requires a subscription for maintenance and upkeep. OEM radio is aware of this, and including this equipment in the 2024 operational budget for continued support. "/>
    <s v="Technology &amp; Electronic Equipment"/>
    <s v="NO"/>
    <s v="YES__Due to the end of life on the current equipment, this project must be completed to preserve the integrity of the 911 system."/>
    <s v="00__Technology Security Risk(s) Addressed: "/>
    <s v="10__Safety-Risk Issue(s) Addressed:  911 operations are a critical service, protecting life sasfety within Milwaukee County. This equipment will be covered under the existing MDR/RSUS cybersecurity contracts. _x000a__x000a_Milwaukee County Ord. 91.09, provision of 9-1-1 emergency telecommunications service in the county as provided by s. 146.70, Wis. Stats. and chapter PSC 173 of the state Administrative Code. Section 146.70 "/>
    <s v="00__Safety-Risk Issue(s) Addressed:  "/>
    <s v="YES__Adopted Board File: __Agreement(s) Uploaded: __Partners and nature of Agreement(s): Milwaukee County Ord. 91.09, provision of 9-1-1 emergency telecommunications service in the county as provided by s. 146.70, Wis. Stats. and chapter PSC 173 of the state Administrative Code. Section 146.70 __Next Board cycle if agreement(s) not yet adopted: "/>
    <m/>
    <s v="00"/>
    <s v="NO"/>
    <s v="NO"/>
    <s v="00__Citations Addressed by Project?: NO__Description of Citation(s) addressed: "/>
    <s v="03__Primary Asset Zip Code: Countywide__Total Pop Srvd: 939450__Minority Pop Srvd: 364117__Addresses Racial Equity by: 911 calls are are received from the entire County, including the most under served areas of Milwaukee County. This equipment refresh ensures OEM is able to fullfill its obligation of building equity, reliability, and serving Milwaukee County with the highest level of equality possible. _x000a__x000a_Milwaukee County Ord. 91.09, provision of 9-1-1 emergency telecommunications service in the county as provided by s. 146.70, Wis. Stats. and chapter PSC 173 of the state Administrative Code. Section 146.70 "/>
    <s v="NO"/>
    <s v="00__NO"/>
    <s v="00__NO"/>
    <s v="00__NO____Deferred Maint issues addressed by project: "/>
    <n v="0"/>
    <s v="Countywide"/>
    <s v=""/>
    <s v=""/>
    <s v=""/>
    <x v="4"/>
    <n v="0"/>
    <n v="0"/>
    <n v="0"/>
    <x v="4"/>
    <n v="0"/>
    <n v="0"/>
    <n v="0"/>
    <s v="821 W State St RM 305"/>
    <n v="0"/>
    <n v="0"/>
    <n v="0"/>
    <s v="00"/>
    <s v="No Climate Reduction Impact reported by Requesting Department"/>
    <n v="0"/>
    <s v="00_No Climate Reduction Impact reported by Requesting Department"/>
    <m/>
    <m/>
    <x v="66"/>
    <s v="None."/>
    <s v="ANDREW CARRION"/>
    <s v="2-INFORMATION MANAGEMENT SERVICES"/>
    <s v="NA-0"/>
    <s v="2026-1"/>
    <s v="2026-1"/>
    <s v="2026-2"/>
    <s v="2026-3"/>
    <s v="2026-4"/>
    <s v="7"/>
    <s v="NO"/>
    <s v="MEDIUM"/>
    <s v="NO"/>
    <n v="1"/>
    <s v="NO"/>
    <s v="5/22/25"/>
    <s v="2-Information Management Services"/>
    <m/>
    <m/>
    <m/>
    <m/>
    <x v="0"/>
  </r>
  <r>
    <s v="PF_WQ020801_STATION ALERTING LOUDSPEAKER SYSTEM – OEM.XLSM"/>
    <s v="4802"/>
    <s v="4802_EMERGENCY MANAGEMENT"/>
    <x v="14"/>
    <n v="1820"/>
    <x v="69"/>
    <s v="2 - Construction &amp; Implementation; 4 - Equipment"/>
    <s v="2, 4"/>
    <s v="None."/>
    <s v="None."/>
    <n v="365300"/>
    <n v="0"/>
    <n v="0"/>
    <n v="365300"/>
    <n v="2"/>
    <n v="2"/>
    <n v="365300"/>
    <s v="CASH"/>
    <n v="0"/>
    <n v="0"/>
    <n v="0"/>
    <n v="0"/>
    <n v="0"/>
    <n v="0"/>
    <n v="0"/>
    <n v="0"/>
    <s v="YES"/>
    <s v="YES_BUDGET MODULE ACCT IMPORT tab for SHERPA import is balanced"/>
    <b v="1"/>
    <n v="11978"/>
    <s v="YES"/>
    <s v="YES"/>
    <x v="69"/>
    <n v="45393"/>
    <s v="KINNYETTA PATTERSON - OEM 911 COMMUNICATIONS DIRECTOR"/>
    <s v="414-405-0050"/>
    <s v="kinnyetta.patterson@milwaukeecountywi.gov"/>
    <x v="68"/>
    <s v="YES"/>
    <s v="YES__Please provide a brief listing of options/alternatives researched and why the option your are requesting for this Cost Est is the best alternative:  This project will likely go out to RFP for competitive bids from different vendors. "/>
    <s v="02__YES__Annual financial impact includes: Ongoing yearly fees from vendors will be accounted for in future year budgets, and possible offset with future revenues. "/>
    <s v="Technology &amp; Electronic Equipment"/>
    <s v="NO"/>
    <s v="NO__"/>
    <s v="00__Technology Security Risk(s) Addressed: "/>
    <s v="00__Safety-Risk Issue(s) Addressed:  "/>
    <s v="05__Safety-Risk Issue(s) Addressed:  This system has the potential to increase speed and efficiency of 911 Fire Dispatch Countywide. Though Dispatch consolidation (WI Act 26), this equipment will be required for Fire Dispatch, and agencies will be provided with an opportunity to integrate their existing station alerting for both continuity of operations, and efficient response to significant life safety events. A Countywide system does not currently exist for this purpose.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117__Minority Pop Srvd: 364117__Addresses Racial Equity by: Municipal Fire provides mutual aid services countywide, on a daily basis, including the most underserved areas of Milwaukee._x000a__x000a_Milwaukee County Ord. 91.09, provision of 9-1-1 emergency telecommunications service in the county as provided by s. 146.70, Wis. Stats. and chapter PSC 173 of the state Administrative Code. Section 146.70"/>
    <s v="NO"/>
    <s v="00__NO"/>
    <s v="00__NO"/>
    <s v="00__NO____Deferred Maint issues addressed by project: "/>
    <n v="0"/>
    <s v="Countywide"/>
    <s v=""/>
    <s v=""/>
    <s v=""/>
    <x v="4"/>
    <n v="0"/>
    <n v="0"/>
    <n v="0"/>
    <x v="4"/>
    <n v="0"/>
    <n v="0"/>
    <n v="0"/>
    <s v="821 W State St RM 305"/>
    <n v="0"/>
    <n v="0"/>
    <n v="0"/>
    <s v="00"/>
    <s v="No Climate Reduction Impact reported by Requesting Department"/>
    <n v="0"/>
    <s v="00_No Climate Reduction Impact reported by Requesting Department"/>
    <m/>
    <m/>
    <x v="67"/>
    <s v="None."/>
    <s v="ANDY CARRION"/>
    <s v="2-INFORMATION MANAGEMENT SERVICES"/>
    <s v="2025-1"/>
    <s v="2025-1"/>
    <s v="2025-2"/>
    <s v="2025-2"/>
    <s v="2025-3"/>
    <s v="2025-4"/>
    <s v="7"/>
    <s v="NO"/>
    <s v="MEDIUM"/>
    <s v="NO"/>
    <n v="0.9"/>
    <s v="NO"/>
    <s v="5/22/25"/>
    <s v="2-Information Management Services"/>
    <m/>
    <m/>
    <m/>
    <m/>
    <x v="0"/>
  </r>
  <r>
    <s v="PF_WQ021101_CONVENTIONAL REPEATER EQUIPMENT – OEM.XLSM"/>
    <s v="4802"/>
    <s v="4802_EMERGENCY MANAGEMENT"/>
    <x v="14"/>
    <n v="1820"/>
    <x v="70"/>
    <s v=""/>
    <s v=""/>
    <s v="None."/>
    <s v="None."/>
    <n v="0"/>
    <n v="0"/>
    <n v="0"/>
    <n v="0"/>
    <n v="0"/>
    <n v="0"/>
    <n v="0"/>
    <n v="0"/>
    <n v="0"/>
    <n v="0"/>
    <n v="0"/>
    <n v="0"/>
    <n v="0"/>
    <n v="0"/>
    <n v="0"/>
    <n v="0"/>
    <s v="YES"/>
    <s v="YES_BUDGET MODULE ACCT IMPORT tab for SHERPA import is balanced"/>
    <b v="1"/>
    <n v="0"/>
    <s v="YES"/>
    <s v="YES"/>
    <x v="70"/>
    <s v="*"/>
    <s v="PLEASE ENTER PRIMARY DEPT STAFF CONTACT RESPONSIBLE FOR REQ"/>
    <s v="Enter Phone #"/>
    <s v="Please enter email"/>
    <x v="69"/>
    <s v=""/>
    <s v=""/>
    <s v="00____Annual financial impact includes: "/>
    <s v=""/>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4-SAME AS REQUESTING DEPT/AGENCY (EXCLUDES DOT, FCLTY MNGMNT, AND IMSD)"/>
    <s v="NA-0"/>
    <s v="NA-0"/>
    <s v="NA-0"/>
    <s v="NA-0"/>
    <s v="NA-0"/>
    <s v="NA-0"/>
    <s v="00"/>
    <s v=""/>
    <s v=""/>
    <s v=""/>
    <s v=""/>
    <s v=""/>
    <s v="00/00/20XX"/>
    <s v="4-Same as Requesting Dept/Agency (Excludes DOT, Fclty Mngmnt, and IMSD)"/>
    <m/>
    <m/>
    <m/>
    <m/>
    <x v="0"/>
  </r>
  <r>
    <s v="PF_WQ020901_MOBILE RADIO SITE - OASIS 700.800MHZ.XLSM"/>
    <s v="4802"/>
    <s v="4802_EMERGENCY MANAGEMENT"/>
    <x v="14"/>
    <n v="1820"/>
    <x v="71"/>
    <s v="4 - Equipment"/>
    <s v="4"/>
    <s v="None."/>
    <s v="None."/>
    <n v="1220000"/>
    <n v="0"/>
    <n v="0"/>
    <n v="1220000"/>
    <n v="2"/>
    <n v="2"/>
    <n v="1220000"/>
    <s v="CASH"/>
    <n v="0"/>
    <n v="0"/>
    <n v="0"/>
    <n v="0"/>
    <n v="0"/>
    <n v="0"/>
    <n v="0"/>
    <n v="0"/>
    <s v="YES"/>
    <s v="YES_BUDGET MODULE ACCT IMPORT tab for SHERPA import is balanced"/>
    <b v="1"/>
    <n v="0"/>
    <s v="YES"/>
    <s v="YES"/>
    <x v="71"/>
    <n v="45798"/>
    <s v="TERESA BREYER - OEM RADIO DIRECTOR "/>
    <s v="414-305-0012"/>
    <s v="Teresa.Breyer@milwaukeecountywi.gov"/>
    <x v="70"/>
    <s v="YES"/>
    <s v="NO__Please provide an explanation of why alternative options were not researched:  While the trailer could be sourced from multiple vendors, the radio system equipment needed for the Mobile Radio site needs to come from Motorola. Milwaukee County's WiPSN radio system is a Motorola P25 Simulcast radio system. The equipment proposed for use is the same euipment that is locted at the 10 radio sites."/>
    <s v="02__YES__Annual financial impact includes: Additional years of Warranty coverage or any hardware updates needed as the WiPSN equipment gets updated."/>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50__Minority Pop Srvd: 364117__Addresses Racial Equity by: A mobile radio site would keep communication open to services needed in the most underserved areas of Milwaukee County. Milwaukee County services include Health and Human Services, First Responders, Parks, and Highway. The ISSI connection to the City of Milwaukee OpenSky radio system allows Milwaukee County radios to cross-communicate with the City of Milwaukee First Responders in a collaborative and coordinated effort to increase the speed and efficiency of critical services being provided. _x000a__x000a_Milwaukee County Ord. 91.09, provision of 9-1-1 emergency telecommunications service in the county as provided by s. 146.70, Wis. Stats. and chapter PSC 173 of the state Administrative Code. Section 146.70 "/>
    <s v="NO"/>
    <s v="00__NO"/>
    <s v="00__NO"/>
    <s v="00__NO____Deferred Maint issues addressed by project: "/>
    <n v="0"/>
    <s v="Countywide"/>
    <s v=""/>
    <s v=""/>
    <s v=""/>
    <x v="4"/>
    <n v="0"/>
    <n v="0"/>
    <n v="0"/>
    <x v="4"/>
    <n v="0"/>
    <n v="0"/>
    <n v="0"/>
    <s v="802 W State Street"/>
    <n v="0"/>
    <n v="0"/>
    <n v="0"/>
    <s v="00"/>
    <s v="No Climate Reduction Impact reported by Requesting Department"/>
    <n v="0"/>
    <s v="00_No Climate Reduction Impact reported by Requesting Department"/>
    <m/>
    <m/>
    <x v="68"/>
    <s v="None."/>
    <s v="TERESA BREYER"/>
    <s v="4-SAME AS REQUESTING DEPT/AGENCY (EXCLUDES DOT, FCLTY MNGMNT, AND IMSD)"/>
    <s v="2026-1"/>
    <s v="2026-1"/>
    <s v="2026-2"/>
    <s v="2026-2"/>
    <s v="2026-3"/>
    <s v="2026-4"/>
    <s v="10"/>
    <s v=""/>
    <s v="LOW"/>
    <s v="Yes"/>
    <n v="1"/>
    <s v="YES"/>
    <s v="5/16/25"/>
    <s v="4-Same as Requesting Dept/Agency (Excludes DOT, Fclty Mngmnt, and IMSD)"/>
    <m/>
    <m/>
    <m/>
    <m/>
    <x v="0"/>
  </r>
  <r>
    <s v="PF_WQ021201_911 CAD REPLACEMENT – OEM.XLSM"/>
    <s v="4802"/>
    <s v="4802_EMERGENCY MANAGEMENT"/>
    <x v="14"/>
    <n v="1820"/>
    <x v="72"/>
    <s v="1 - Basic Planning &amp; Design; 2 - Construction &amp; Implementation"/>
    <s v="1, 2"/>
    <s v="None."/>
    <s v="None."/>
    <n v="9526952"/>
    <n v="0"/>
    <n v="0"/>
    <n v="9526952"/>
    <n v="2"/>
    <n v="2"/>
    <n v="9526952"/>
    <s v="CASH"/>
    <n v="0"/>
    <n v="0"/>
    <n v="0"/>
    <n v="0"/>
    <n v="0"/>
    <n v="0"/>
    <n v="0"/>
    <n v="0"/>
    <s v="YES"/>
    <s v="YES_BUDGET MODULE ACCT IMPORT tab for SHERPA import is balanced"/>
    <b v="1"/>
    <n v="159000"/>
    <s v="YES"/>
    <s v="YES"/>
    <x v="72"/>
    <n v="45393"/>
    <s v="KINNYETTA PATTERSON - OEM 911 COMMUNICATIONS DIRECTOR"/>
    <s v="414-405-0050"/>
    <s v="kinnyetta.patterson@milwaukeecountywi.gov"/>
    <x v="71"/>
    <s v="YES"/>
    <s v="YES__Please provide a brief listing of options/alternatives researched and why the option your are requesting for this Cost Est is the best alternative:  Multiple vendors available. This project will likely go out to RFP to ensure OEM 911 receives the most competitive bid possible. Vendor quotes will be used for reference. "/>
    <s v="02__YES__Annual financial impact includes: -Increase Costs (Subscription fees)_x000a_Depending on the vendor selected, there may be an additional yearly subscription cost. This will be negotiated within the RFP, and added to subsequent year budget. "/>
    <s v="Technology &amp; Electronic Equipment"/>
    <s v="NO"/>
    <s v="NO__"/>
    <s v="00__Technology Security Risk(s) Addressed: "/>
    <s v="00__Safety-Risk Issue(s) Addressed:  "/>
    <s v="00__Safety-Risk Issue(s) Addressed:  "/>
    <s v="YES__Adopted Board File: __Agreement(s) Uploaded: NO__Partners and nature of Agreement(s): If approved, OEM will market this to other municipalities we support who are waiting in the wings.  We do not have agreements today.__Next Board cycle if agreement(s) not yet adopted: 2025-December-Board Cyle"/>
    <m/>
    <s v="00"/>
    <s v="NO"/>
    <s v="NO"/>
    <s v="00__Citations Addressed by Project?: NO__Description of Citation(s) addressed: "/>
    <s v="03__Primary Asset Zip Code: Countywide__Total Pop Srvd: 939450__Minority Pop Srvd: 364117__Addresses Racial Equity by: 911 calls are  received from the entire County, including the most under served areas of Milwaukee County. This equipment refresh ensures OEM is able to fulfill its obligation of building equity, reliability, and serving Milwaukee County with the highest level of equality possible. _x000a__x000a_Milwaukee County Ord. 91.09, provision of 9-1-1 emergency telecommunications service in the county as provided by s. 146.70, Wis. Stats. and chapter PSC 173 of the state Administrative Code. Section 146.70 "/>
    <s v="NO"/>
    <s v="00__NO"/>
    <s v="00__NO"/>
    <s v="00__NO____Deferred Maint issues addressed by project: "/>
    <n v="0"/>
    <s v="Countywide"/>
    <s v=""/>
    <s v=""/>
    <s v=""/>
    <x v="4"/>
    <n v="0"/>
    <n v="0"/>
    <n v="0"/>
    <x v="4"/>
    <n v="0"/>
    <n v="0"/>
    <n v="0"/>
    <s v="821 W State St RM 305"/>
    <n v="0"/>
    <n v="0"/>
    <n v="0"/>
    <s v="00"/>
    <s v="No Climate Reduction Impact reported by Requesting Department"/>
    <n v="0"/>
    <s v="00_No Climate Reduction Impact reported by Requesting Department"/>
    <m/>
    <m/>
    <x v="69"/>
    <s v="None."/>
    <s v="ANDREW CARRION"/>
    <s v="2-INFORMATION MANAGEMENT SERVICES"/>
    <s v="NA-0"/>
    <s v="2027-1"/>
    <s v="2027-2"/>
    <s v="2028-1"/>
    <s v="2028-4"/>
    <s v="2029-2"/>
    <s v="5"/>
    <s v="NO"/>
    <s v="HIGH"/>
    <s v="NO"/>
    <n v="1"/>
    <s v="NO"/>
    <s v="5/18/26"/>
    <s v="2-Information Management Services"/>
    <m/>
    <m/>
    <m/>
    <m/>
    <x v="1"/>
  </r>
  <r>
    <s v="PF_WQ021301_RADIO ENCRYPTION - OEM.XLSM"/>
    <s v="4802"/>
    <s v="4802_EMERGENCY MANAGEMENT"/>
    <x v="14"/>
    <n v="1820"/>
    <x v="73"/>
    <s v="4 - Equipment"/>
    <s v="4"/>
    <s v="None."/>
    <s v="None."/>
    <n v="1271249"/>
    <n v="0"/>
    <n v="0"/>
    <n v="1271249"/>
    <n v="2"/>
    <n v="2"/>
    <n v="1271249"/>
    <s v="CASH"/>
    <n v="0"/>
    <n v="0"/>
    <n v="0"/>
    <n v="0"/>
    <n v="0"/>
    <n v="0"/>
    <n v="0"/>
    <n v="0"/>
    <s v="YES"/>
    <s v="YES_BUDGET MODULE ACCT IMPORT tab for SHERPA import is balanced"/>
    <b v="1"/>
    <n v="0"/>
    <s v="YES"/>
    <s v="YES"/>
    <x v="73"/>
    <n v="45399"/>
    <s v="CHRIS MCGOWAN"/>
    <n v="4142390560"/>
    <s v="christopher.mcgowan@milwaukeecountywi.gov"/>
    <x v="72"/>
    <s v="NO"/>
    <s v="YES__Please provide a brief listing of options/alternatives researched and why the option your are requesting for this Cost Est is the best alternative:  Encrypting radio channels is the only way to eliminate the public from accessing.  Radios are already equipped with authentication, which allows only authorized users to handle the radio but there is nothing preventing the frequencies from being listen to."/>
    <s v="00__NO__Annual financial impact includes: Once the software is loaded, there is no additional cost to maintain.  Our staff are able to review and upgrade codes as needed."/>
    <s v="Technology &amp; Electronic Equipment"/>
    <s v="NO"/>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117__Minority Pop Srvd: 364117__Addresses Racial Equity by: Municipal Police and Fire provides mutual aid services countywide, on a daily basis, including the most underserved areas of Milwaukee.   This system will disable curious people from reporting to scenes that maybe unsafe."/>
    <s v="NO"/>
    <s v="00__NO"/>
    <s v="00__NO"/>
    <s v="00__NO____Deferred Maint issues addressed by project: "/>
    <n v="0"/>
    <s v="Countywide"/>
    <s v=""/>
    <s v=""/>
    <s v=""/>
    <x v="4"/>
    <n v="0"/>
    <n v="0"/>
    <n v="0"/>
    <x v="4"/>
    <n v="0"/>
    <n v="0"/>
    <n v="0"/>
    <s v="821 West State Street Room 305"/>
    <n v="0"/>
    <n v="0"/>
    <n v="0"/>
    <s v="00"/>
    <s v="No Climate Reduction Impact reported by Requesting Department"/>
    <n v="0"/>
    <s v="00_No Climate Reduction Impact reported by Requesting Department"/>
    <m/>
    <m/>
    <x v="70"/>
    <s v="None."/>
    <s v="ANDREW CARRION"/>
    <s v="2-INFORMATION MANAGEMENT SERVICES"/>
    <s v="NA-0"/>
    <s v="2026-1"/>
    <s v="2026-1"/>
    <s v="2026-2"/>
    <s v="2026-3"/>
    <s v="2026-4"/>
    <s v="7"/>
    <s v="NO"/>
    <s v="LOW"/>
    <s v="NO"/>
    <n v="1"/>
    <s v="NO"/>
    <s v="5/29/25"/>
    <s v="2-Information Management Services"/>
    <m/>
    <m/>
    <m/>
    <m/>
    <x v="0"/>
  </r>
  <r>
    <s v="PF_WQ021001-RF DOPPLER EQUIPMENT – OEM.XLSM"/>
    <s v="4802"/>
    <s v="4802_EMERGENCY MANAGEMENT"/>
    <x v="14"/>
    <n v="1820"/>
    <x v="74"/>
    <s v=""/>
    <s v=""/>
    <s v="None."/>
    <s v="None."/>
    <n v="0"/>
    <n v="0"/>
    <n v="0"/>
    <n v="0"/>
    <n v="0"/>
    <n v="0"/>
    <n v="0"/>
    <n v="0"/>
    <n v="0"/>
    <n v="0"/>
    <n v="0"/>
    <n v="0"/>
    <n v="0"/>
    <n v="0"/>
    <n v="0"/>
    <n v="0"/>
    <s v="YES"/>
    <s v="YES_BUDGET MODULE ACCT IMPORT tab for SHERPA import is balanced"/>
    <b v="1"/>
    <n v="0"/>
    <s v="YES"/>
    <s v="YES"/>
    <x v="74"/>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r>
  <r>
    <s v="PF_WQ020401-OEM 911 - VESTA PHONE UPGRADE.XLSM"/>
    <s v="4802"/>
    <s v="4802_EMERGENCY MANAGEMENT"/>
    <x v="14"/>
    <n v="1820"/>
    <x v="75"/>
    <s v=""/>
    <s v=""/>
    <s v="None."/>
    <s v="None."/>
    <n v="0"/>
    <n v="0"/>
    <n v="0"/>
    <n v="0"/>
    <n v="0"/>
    <n v="0"/>
    <n v="0"/>
    <n v="0"/>
    <n v="0"/>
    <n v="0"/>
    <n v="0"/>
    <n v="0"/>
    <n v="0"/>
    <n v="0"/>
    <n v="0"/>
    <n v="0"/>
    <s v="YES"/>
    <s v="YES_BUDGET MODULE ACCT IMPORT tab for SHERPA import is balanced"/>
    <b v="1"/>
    <n v="0"/>
    <s v="YES"/>
    <s v="YES"/>
    <x v="75"/>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r>
  <r>
    <s v="PF_WQ020601-PUBLIC SAFETY COMMUNITY ENGAGEMENT APP.XLSM"/>
    <s v="4802"/>
    <s v="4802_EMERGENCY MANAGEMENT"/>
    <x v="14"/>
    <n v="1820"/>
    <x v="76"/>
    <s v=""/>
    <s v=""/>
    <s v="None."/>
    <s v="None."/>
    <n v="0"/>
    <n v="0"/>
    <n v="0"/>
    <n v="0"/>
    <n v="0"/>
    <n v="0"/>
    <n v="0"/>
    <n v="0"/>
    <n v="0"/>
    <n v="0"/>
    <n v="0"/>
    <n v="0"/>
    <n v="0"/>
    <n v="0"/>
    <n v="0"/>
    <n v="0"/>
    <s v="YES"/>
    <s v="YES_BUDGET MODULE ACCT IMPORT tab for SHERPA import is balanced"/>
    <b v="1"/>
    <n v="0"/>
    <s v="YES"/>
    <s v="YES"/>
    <x v="76"/>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r>
  <r>
    <s v="PF_WQ021401_OEM - APX 6000 HANDHELD RADIO REPLACEMENTS.XLSM"/>
    <s v="4802"/>
    <s v="4802_EMERGENCY MANAGEMENT"/>
    <x v="14"/>
    <n v="1820"/>
    <x v="77"/>
    <s v=""/>
    <s v=""/>
    <s v="None."/>
    <s v="None."/>
    <n v="0"/>
    <n v="0"/>
    <n v="0"/>
    <n v="0"/>
    <n v="0"/>
    <n v="0"/>
    <n v="0"/>
    <n v="0"/>
    <n v="0"/>
    <n v="0"/>
    <n v="0"/>
    <n v="0"/>
    <n v="0"/>
    <n v="0"/>
    <n v="0"/>
    <n v="0"/>
    <s v="YES"/>
    <s v="YES_BUDGET MODULE ACCT IMPORT tab for SHERPA import is balanced"/>
    <b v="1"/>
    <n v="0"/>
    <s v="YES"/>
    <s v="YES"/>
    <x v="77"/>
    <s v="*"/>
    <s v="PLEASE ENTER PRIMARY DEPT STAFF CONTACT RESPONSIBLE FOR REQ"/>
    <s v="Enter Phone #"/>
    <s v="Please enter email"/>
    <x v="73"/>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4-SAME AS REQUESTING DEPT/AGENCY (EXCLUDES DOT, FCLTY MNGMNT, AND IMSD)"/>
    <s v="NA-0"/>
    <s v="NA-0"/>
    <s v="NA-0"/>
    <s v="NA-0"/>
    <s v="NA-0"/>
    <s v="NA-0"/>
    <s v="00"/>
    <s v=""/>
    <s v=""/>
    <s v=""/>
    <s v=""/>
    <s v=""/>
    <s v="00/00/20XX"/>
    <s v="4-Same as Requesting Dept/Agency (Excludes DOT, Fclty Mngmnt, and IMSD)"/>
    <m/>
    <m/>
    <m/>
    <m/>
    <x v="0"/>
  </r>
  <r>
    <s v="PF_WQ021501_OEM - RADIO SYSTEM INFRASTRUCTURE UPGRADE.XLSM"/>
    <s v="4802"/>
    <s v="4802_EMERGENCY MANAGEMENT"/>
    <x v="14"/>
    <n v="1820"/>
    <x v="78"/>
    <s v=""/>
    <s v=""/>
    <s v="None."/>
    <s v="None."/>
    <n v="0"/>
    <n v="0"/>
    <n v="0"/>
    <n v="0"/>
    <n v="0"/>
    <n v="0"/>
    <n v="0"/>
    <n v="0"/>
    <n v="0"/>
    <n v="0"/>
    <n v="0"/>
    <n v="0"/>
    <n v="0"/>
    <n v="0"/>
    <n v="0"/>
    <n v="0"/>
    <s v="YES"/>
    <s v="YES_BUDGET MODULE ACCT IMPORT tab for SHERPA import is balanced"/>
    <b v="1"/>
    <n v="0"/>
    <s v="YES"/>
    <s v="YES"/>
    <x v="78"/>
    <s v="*"/>
    <s v="PLEASE ENTER PRIMARY DEPT STAFF CONTACT RESPONSIBLE FOR REQ"/>
    <s v="Enter Phone #"/>
    <s v="Please enter email"/>
    <x v="74"/>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2-INFORMATION MANAGEMENT SERVICES"/>
    <s v="NA-0"/>
    <s v="NA-0"/>
    <s v="NA-0"/>
    <s v="NA-0"/>
    <s v="NA-0"/>
    <s v="NA-0"/>
    <s v="00"/>
    <s v=""/>
    <s v=""/>
    <n v="0"/>
    <s v=""/>
    <n v="0"/>
    <s v="00/00/20XX"/>
    <s v="2-Information Management Services"/>
    <m/>
    <m/>
    <m/>
    <m/>
    <x v="0"/>
  </r>
  <r>
    <s v="PF_WU020112_MARCUS CENTER - GEN CAPITAL IMPROVEMENTS AMENDMENT 3 – 2027.XLSM"/>
    <s v="1916"/>
    <s v="1916_CULT_MARCUS CTR FOR PERFORM ARTS"/>
    <x v="15"/>
    <n v="1451"/>
    <x v="79"/>
    <s v="2 - Construction &amp; Implementation"/>
    <s v="2"/>
    <s v="None."/>
    <s v="None."/>
    <n v="755000"/>
    <n v="0"/>
    <n v="0"/>
    <n v="755000"/>
    <n v="2"/>
    <n v="2"/>
    <n v="755000"/>
    <s v="CASH"/>
    <n v="0"/>
    <n v="0"/>
    <n v="0"/>
    <n v="0"/>
    <n v="0"/>
    <n v="0"/>
    <n v="0"/>
    <n v="0"/>
    <s v="YES"/>
    <s v="YES_BUDGET MODULE ACCT IMPORT tab for SHERPA import is balanced"/>
    <b v="1"/>
    <n v="0"/>
    <s v="YES"/>
    <s v="YES"/>
    <x v="79"/>
    <n v="46077"/>
    <s v="GOBLET/MASTERSON"/>
    <s v="414-278-4162"/>
    <s v="vincent.masterson@milwaukeecountywi.gov"/>
    <x v="75"/>
    <s v="NO"/>
    <s v="NO__Please provide an explanation of why alternative options were not researched:  With the age of the building, it is imperative for the building fascia to be refurbish"/>
    <s v="00__NO__Annual financial impact includes: This is a (refurbishing/cleaning) process that will not need to be done annually. "/>
    <s v="Facility_Rehab or Major Maint"/>
    <s v="NO"/>
    <s v="YES__It would be advantageous to perform this work over the spring and summer months to ensure all materials are applied at the appropriate air temperature."/>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22-850__SD Uploaded: YES__Detail:  Please see approved County Board amendment 22-850 attachment for details on changes to Lease Amendment (2nd) that include the Cladding project. "/>
    <s v="00__Citations Addressed by Project?: NO__Description of Citation(s) addressed: "/>
    <s v="03__Primary Asset Zip Code: 53202__Total Pop Srvd: 500000__Minority Pop Srvd: 200000__Addresses Racial Equity by: The Marcus Performing Arts Center is a place for community assembly, offering diverse entertainment and event activities throughout the year."/>
    <s v="NO"/>
    <s v="00__NO"/>
    <s v="03__YES__2024 - 2028 Adopted 5-YR Capital Plan"/>
    <s v="00__NO____Deferred Maint issues addressed by project: "/>
    <n v="0"/>
    <n v="53202"/>
    <s v=""/>
    <s v=""/>
    <s v=""/>
    <x v="1"/>
    <n v="0"/>
    <n v="0"/>
    <n v="0"/>
    <x v="1"/>
    <n v="0"/>
    <n v="0"/>
    <n v="0"/>
    <s v="929 N Water St"/>
    <n v="0"/>
    <n v="0"/>
    <n v="0"/>
    <s v="00"/>
    <s v="No Climate Reduction Impact reported by Requesting Department"/>
    <n v="0"/>
    <s v="00_No Climate Reduction Impact reported by Requesting Department"/>
    <m/>
    <m/>
    <x v="71"/>
    <s v="Pursuant to the third amendment (File #25-467), the 2028 County contribution ($800,000) will fund projects identified by MCPA that reduce expenses, increase revenue, or meet an immediate safety or property need as approved by Milwaukee County  (WU020113-Marcus Center - Gen Capital Improvements Amendment 3-2028)."/>
    <s v="CG SCHMIDT_x0009__x0009__x0009__x0009__x0009__x0009__x0009_"/>
    <s v="4-SAME AS REQUESTING DEPT/AGENCY (EXCLUDES DOT, FCLTY MNGMNT, AND IMSD)"/>
    <s v="NA-0"/>
    <s v="NA-0"/>
    <s v="2026-4"/>
    <s v="2027-1"/>
    <s v="2027-2"/>
    <s v="2027-3"/>
    <s v="30"/>
    <s v=""/>
    <s v="LOW"/>
    <s v="NO"/>
    <s v="Conceptual"/>
    <s v="NO"/>
    <s v="4/19/24"/>
    <s v="4-Same as Requesting Dept/Agency (Excludes DOT, Fclty Mngmnt, and IMSD)"/>
    <m/>
    <m/>
    <m/>
    <m/>
    <x v="1"/>
  </r>
  <r>
    <s v="PF_WC030501_CJF – CONFERENCE ROOM IMPROVEMENTS.XLSM"/>
    <s v="4002"/>
    <s v="4002_SHERIFF"/>
    <x v="16"/>
    <n v="1750"/>
    <x v="80"/>
    <s v="1 - Basic Planning &amp; Design; 2 - Construction &amp; Implementation"/>
    <s v="1, 2"/>
    <s v="None."/>
    <s v="None."/>
    <n v="467817"/>
    <n v="0"/>
    <n v="0"/>
    <n v="467817"/>
    <n v="2"/>
    <n v="2"/>
    <n v="467817"/>
    <s v="CASH"/>
    <n v="0"/>
    <n v="0"/>
    <n v="0"/>
    <n v="0"/>
    <n v="0"/>
    <n v="0"/>
    <n v="0"/>
    <n v="0"/>
    <s v="YES"/>
    <s v="YES_BUDGET MODULE ACCT IMPORT tab for SHERPA import is balanced"/>
    <b v="1"/>
    <n v="1200"/>
    <s v="YES"/>
    <s v="YES"/>
    <x v="80"/>
    <n v="46098"/>
    <s v="DAVID RUGABER/BRIGGS"/>
    <s v="414-226-7051/X7062"/>
    <s v="David Rugaber@milwaukeecountywi.gov"/>
    <x v="76"/>
    <s v="NO"/>
    <s v=""/>
    <s v="00__NO__Annual financial impact includes: "/>
    <s v="Other Capital"/>
    <s v="YES__SD_WC030501_CJF - Conference Room Improvements Charter"/>
    <s v="NO__"/>
    <s v="00__Technology Security Risk(s) Addressed: "/>
    <s v="00__Safety-Risk Issue(s) Addressed: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1360__Minority Pop Srvd: 970__Addresses Racial Equity by: Total Population -Approxiamtely 400 staff members and 960 Occupants = 1360, Miniority population Approxiamtely 250 staff and 720 occupants = 970_x000a__x000a_Meetings at the Jail involve improving conditions at the Jail for staff, vendors, volunteers and occupants (mostly minorities who are disproportionally affected by the criminal justice system). This project would create efficiencies in information exchange and allow for an improved decision making process._x000a__x000a_"/>
    <s v="NO"/>
    <s v="00__NO"/>
    <s v="03__YES__Page 228 of the 2026-2030 Adopted 5-YR Capital Plan."/>
    <s v="00__NO____Deferred Maint issues addressed by project: "/>
    <n v="0"/>
    <n v="53233"/>
    <s v=""/>
    <s v=""/>
    <s v=""/>
    <x v="6"/>
    <n v="0"/>
    <n v="0"/>
    <n v="0"/>
    <x v="1"/>
    <n v="0"/>
    <n v="0"/>
    <n v="0"/>
    <s v="949 North 9th Street"/>
    <n v="0"/>
    <n v="0"/>
    <n v="0"/>
    <s v="00"/>
    <n v="0"/>
    <n v="0"/>
    <s v="00_0"/>
    <m/>
    <m/>
    <x v="72"/>
    <s v="None"/>
    <s v="BRILL, WHEELER"/>
    <s v="1-FACILITIES MANAGEMENT (AE-EE-FM)"/>
    <s v="NA-0"/>
    <s v="2027-1"/>
    <s v="2027-2"/>
    <s v="2027-3"/>
    <s v="2027-4"/>
    <s v="2027-4"/>
    <s v="20"/>
    <s v="NO"/>
    <s v="MEDIUM"/>
    <s v="Yes"/>
    <s v="Conceptual"/>
    <s v="NO"/>
    <s v="5/27/26"/>
    <s v="1-Facilities Management (AE-EE-FM)"/>
    <m/>
    <m/>
    <m/>
    <m/>
    <x v="1"/>
  </r>
  <r>
    <s v="PF_WC030801_CJF - SAFE ROOMS RETROFIT.XLSM"/>
    <s v="4002"/>
    <s v="4002_SHERIFF"/>
    <x v="16"/>
    <n v="1750"/>
    <x v="81"/>
    <s v="1 - Basic Planning &amp; Design; 2 - Construction &amp; Implementation"/>
    <s v="1, 2"/>
    <s v="2 - Construction &amp; Implementation"/>
    <s v="2"/>
    <n v="728402"/>
    <n v="0"/>
    <n v="0"/>
    <n v="728402"/>
    <n v="2"/>
    <n v="2"/>
    <n v="728402"/>
    <s v="CASH"/>
    <n v="0"/>
    <n v="600000"/>
    <n v="600000"/>
    <n v="0"/>
    <n v="0"/>
    <n v="0"/>
    <n v="600000"/>
    <n v="0"/>
    <s v="YES"/>
    <s v="YES_BUDGET MODULE ACCT IMPORT tab for SHERPA import is balanced"/>
    <b v="1"/>
    <n v="0"/>
    <s v="YES"/>
    <s v="YES"/>
    <x v="81"/>
    <n v="46092"/>
    <s v="DIRECTOR JOSHUA BRIGGS/TELIA EVANS"/>
    <s v="226-7048/X"/>
    <s v="joshua.briggs@milwaukeecountywi.gov"/>
    <x v="77"/>
    <s v="YES"/>
    <s v="YES__Please provide a brief listing of options/alternatives researched and why the option your are requesting for this Cost Est is the best alternative:  Jail Auditors (October 2024) suggested a moveable cage, this did not align with the Milwaukee County Sheriff’s Office Mission and Vision. "/>
    <s v="00__NO__Annual financial impact includes: "/>
    <s v="Facility_New Construction, Alteration, or Expansion"/>
    <s v="NO"/>
    <s v="NO__"/>
    <s v="00__Technology Security Risk(s) Addressed: "/>
    <s v="10__Safety-Risk Issue(s) Addressed:  According to the Jail audit, occupants were being handcuffed to benches in open booking areas, sometimes for extended periods exceeding eight hours. This practice presents significant safety concerns and is considered unsafe. The practice of handcuffing individuals to benches in the MCJ booking area is deeply concerning and should be discontinued._x000a__x000a_This procedure not only creates a potential means for self-harm but also increases the vulnerability of occupants to assault by other occupants. Failure to address this issue raises serious ethical concerns regarding the treatment of vulnerable individuals and undermines MCJ’s commitment to maintaining a safe and humane environment for all individuals in its custody._x000a__x000a_This project will reduce the vulnerability of occupants experiencing a crisis by providing a safer and more appropriate environment for supervision and care.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25000__Minority Pop Srvd: 89__Addresses Racial Equity by: This project positively supports racial equity by aligning with Strategy 2A to help determine what services are delivered, where they are delivered, and how they are provided in order to advance health equity._x000a__x000a_It will also help improve the safety and security of underserved populations within the Jail while they are in the care and custody of the Milwaukee County Sheriff’s Office."/>
    <s v="YES"/>
    <s v="00__NO"/>
    <s v="03__YES__Page 228 of 2026-2030 Adopted 5-YR Capital Plan."/>
    <s v="00__NO____Deferred Maint issues addressed by project: "/>
    <n v="0"/>
    <n v="53233"/>
    <s v=""/>
    <s v=""/>
    <s v=""/>
    <x v="5"/>
    <n v="0"/>
    <n v="0"/>
    <n v="0"/>
    <x v="1"/>
    <n v="0"/>
    <n v="0"/>
    <n v="0"/>
    <s v="949 North 9th street, Milwaukee, WI"/>
    <n v="0"/>
    <n v="0"/>
    <n v="0"/>
    <s v="00"/>
    <n v="0"/>
    <n v="0"/>
    <s v="00_0"/>
    <m/>
    <m/>
    <x v="73"/>
    <s v="Construction of  (2) 4th floor rooms."/>
    <s v="MAX"/>
    <s v="1-FACILITIES MANAGEMENT (AE-EE-FM)"/>
    <s v="NA-0"/>
    <s v="2026-1"/>
    <s v="2026-2"/>
    <s v="2027-2"/>
    <s v="2027-4"/>
    <s v="2028-1"/>
    <s v="15"/>
    <s v="NO"/>
    <s v="MEDIUM"/>
    <s v="Yes"/>
    <n v="0.9"/>
    <s v="NO"/>
    <s v="5/20/26"/>
    <s v="1-Facilities Management (AE-EE-FM)"/>
    <m/>
    <m/>
    <m/>
    <m/>
    <x v="1"/>
  </r>
  <r>
    <s v="PF_WC030901_CJF - SPECIAL MEDICAL UNIT NEGATIVE PRESSURE ROOMS.XLSM"/>
    <s v="4002"/>
    <s v="4002_SHERIFF"/>
    <x v="16"/>
    <n v="1750"/>
    <x v="82"/>
    <s v="1 - Basic Planning &amp; Design"/>
    <s v="1"/>
    <s v="2 - Construction &amp; Implementation"/>
    <s v="2"/>
    <n v="125920"/>
    <n v="0"/>
    <n v="0"/>
    <n v="125920"/>
    <n v="2"/>
    <n v="2"/>
    <n v="125920"/>
    <s v="CASH"/>
    <n v="0"/>
    <n v="649630"/>
    <n v="0"/>
    <n v="649630"/>
    <n v="0"/>
    <n v="0"/>
    <n v="649630"/>
    <n v="0"/>
    <s v="YES"/>
    <s v="YES_BUDGET MODULE ACCT IMPORT tab for SHERPA import is balanced"/>
    <b v="1"/>
    <n v="0"/>
    <s v="YES"/>
    <s v="YES"/>
    <x v="82"/>
    <n v="46098"/>
    <s v="JOSHUA BRIGGS/TELIA EVANS"/>
    <s v="414-226-7062/X7078"/>
    <s v="joshua.briggs@milwaukeecountywi.gov"/>
    <x v="78"/>
    <s v="NO"/>
    <s v="YES__Please provide a brief listing of options/alternatives researched and why the option your are requesting for this Cost Est is the best alternative:  Milwaukee County Facilities installed pressure monitors that alarm when cells/rooms are not operating at their full potential."/>
    <s v="00__NO__Annual financial impact includes: "/>
    <s v="Other Capital"/>
    <s v="NO"/>
    <s v="NO__"/>
    <s v="00__Technology Security Risk(s) Addressed: "/>
    <s v="00__Safety-Risk Issue(s) Addressed:  "/>
    <s v="05__Safety-Risk Issue(s) Addressed:  Potentially speed up the recovery process for an occupant with a communicable disease. This would avoid a potential death in custody."/>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25000__Minority Pop Srvd: 89__Addresses Racial Equity by: This project advances racial equity by assisting 2A in determining what services to provide, where, and how, in order to promote health equity. Additionally, it supports the underserved population within the jail by helping ensure their safety and security while in the care and custody of the Milwaukee County Sheriff's Office."/>
    <s v="NO"/>
    <s v="00__NO"/>
    <s v="03__YES__Page 227 of 2026-2030 Adopted 5-YR Capital Plan."/>
    <s v="00__NO____Deferred Maint issues addressed by project: "/>
    <n v="0"/>
    <n v="53233"/>
    <s v=""/>
    <s v=""/>
    <s v=""/>
    <x v="6"/>
    <n v="0"/>
    <n v="0"/>
    <n v="0"/>
    <x v="1"/>
    <n v="0"/>
    <n v="0"/>
    <n v="0"/>
    <s v="949 North 9th Street, Milwaukee WI"/>
    <n v="0"/>
    <n v="0"/>
    <n v="0"/>
    <s v="00"/>
    <n v="0"/>
    <n v="0"/>
    <s v="00_0"/>
    <m/>
    <m/>
    <x v="74"/>
    <s v="The scope of work includes construction."/>
    <s v="HGA, BRILL"/>
    <s v="1-FACILITIES MANAGEMENT (AE-EE-FM)"/>
    <s v="NA-0"/>
    <s v="2027-1"/>
    <s v="2027-3"/>
    <s v="2029-1"/>
    <s v="2029-3"/>
    <s v="2029-4"/>
    <s v="20"/>
    <s v="NO"/>
    <s v="HIGH"/>
    <s v="Yes"/>
    <s v="Conceptual"/>
    <s v="YES"/>
    <s v="5/14/26"/>
    <s v="1-Facilities Management (AE-EE-FM)"/>
    <m/>
    <m/>
    <m/>
    <m/>
    <x v="1"/>
  </r>
  <r>
    <s v="PF_WC031001_CJF - JAIL RECORDS AREA REMODEL AND UPDATES.XLSM"/>
    <s v="4002"/>
    <s v="4002_SHERIFF"/>
    <x v="16"/>
    <n v="1750"/>
    <x v="83"/>
    <s v="1 - Basic Planning &amp; Design; 2 - Construction &amp; Implementation"/>
    <s v="1, 2"/>
    <s v="None."/>
    <s v="None."/>
    <n v="469683"/>
    <n v="0"/>
    <n v="0"/>
    <n v="469683"/>
    <n v="2"/>
    <n v="2"/>
    <n v="469683"/>
    <s v="CASH"/>
    <n v="0"/>
    <n v="0"/>
    <n v="0"/>
    <n v="0"/>
    <n v="0"/>
    <n v="0"/>
    <n v="0"/>
    <n v="0"/>
    <s v="YES"/>
    <s v="YES_BUDGET MODULE ACCT IMPORT tab for SHERPA import is balanced"/>
    <b v="1"/>
    <n v="0"/>
    <s v="YES"/>
    <s v="YES"/>
    <x v="83"/>
    <n v="46098"/>
    <s v="SARAH MOORE/PAT CARRAVETTE"/>
    <s v="226-7601/X4744"/>
    <s v="Please enter email"/>
    <x v="79"/>
    <s v="NO"/>
    <s v=""/>
    <s v="00__NO__Annual financial impact includes: "/>
    <s v="Other Capital"/>
    <s v="NO"/>
    <s v="NO__"/>
    <s v="00__Technology Security Risk(s) Addressed: "/>
    <s v="00__Safety-Risk Issue(s) Addressed:  "/>
    <s v="05__Safety-Risk Issue(s) Addressed:  This project will prevent repetitive strain and other injuries caused by poor ergonomics, while eliminating existing health and safety hazards. It will also create a workspace that is easier to clean and maintain, improving indoor air quality by reducing allergens."/>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3__Citations Addressed by Project?: YES__Description of Citation(s) addressed: The workstations installed with this project will be ADA compliant as the adjustable desks and tables will be able to accommodate all heights."/>
    <s v="04__Primary Asset Zip Code: 53233__Total Pop Srvd: 55000__Minority Pop Srvd: 30800__Addresses Racial Equity by: This project will help to ensure equal and equitable service for those we serve. 26% African American, 17% Hispanic, 5% Asian, 1% Native American, and 3% other races."/>
    <s v="NO"/>
    <s v="00__NO"/>
    <s v="03__YES__Page 227 of 2026-2030 Adopted 5-YR Capital Plan."/>
    <s v="03__YES__Category 2 = Addresses Assets anticipated to fail within the next 12 - 24 months__Deferred Maint issues addressed by project: The area has had the same desk workstations for over 20 years, some of which are deteriorating, falling apart and no longer functional. Some of the ceiling tiles are missing and some are dilapidated due to previous flooding from the floor above that was never addressed.  The carpet that is currently in the area has not been cleaned in years, nor has there been regularly scheduled carpet cleaning in the jail records area."/>
    <n v="0"/>
    <n v="53233"/>
    <s v=""/>
    <s v=""/>
    <s v=""/>
    <x v="6"/>
    <n v="0"/>
    <n v="0"/>
    <n v="0"/>
    <x v="1"/>
    <n v="0"/>
    <n v="0"/>
    <n v="0"/>
    <s v="949 North 9th street"/>
    <n v="0"/>
    <n v="0"/>
    <n v="0"/>
    <s v="00"/>
    <n v="0"/>
    <n v="0"/>
    <s v="00_0"/>
    <m/>
    <m/>
    <x v="75"/>
    <s v="None"/>
    <s v="BRILL, WHEELER"/>
    <s v="1-FACILITIES MANAGEMENT (AE-EE-FM)"/>
    <s v="NA-0"/>
    <s v="2027-1"/>
    <s v="2027-2"/>
    <s v="2027-3"/>
    <s v="2027-4"/>
    <s v="2028-1"/>
    <s v="7"/>
    <s v="NO"/>
    <s v="LOW"/>
    <s v="Yes"/>
    <n v="0.9"/>
    <s v="NO"/>
    <s v="5/20/26"/>
    <s v="1-Facilities Management (AE-EE-FM)"/>
    <m/>
    <m/>
    <m/>
    <m/>
    <x v="1"/>
  </r>
  <r>
    <s v="PF_WC031101_CJF IN-PERSON VISITATION.XLSM"/>
    <s v="4002"/>
    <s v="4002_SHERIFF"/>
    <x v="16"/>
    <n v="1830"/>
    <x v="84"/>
    <s v="1 - Basic Planning &amp; Design"/>
    <s v="1"/>
    <s v="2 - Construction &amp; Implementation"/>
    <s v="2"/>
    <n v="561000"/>
    <n v="0"/>
    <n v="0"/>
    <n v="561000"/>
    <n v="2"/>
    <n v="2"/>
    <n v="561000"/>
    <s v="CASH"/>
    <n v="0"/>
    <n v="6120000"/>
    <n v="0"/>
    <n v="6120000"/>
    <n v="0"/>
    <n v="0"/>
    <n v="6120000"/>
    <n v="0"/>
    <s v="YES"/>
    <s v="YES_BUDGET MODULE ACCT IMPORT tab for SHERPA import is balanced"/>
    <b v="1"/>
    <n v="0"/>
    <s v="YES"/>
    <s v="YES"/>
    <x v="84"/>
    <n v="46087"/>
    <s v="JOSHUA BRIGGS"/>
    <s v="226-7602"/>
    <s v="joshua.briggs@milwaukeecountywi.gov"/>
    <x v="80"/>
    <s v="NO"/>
    <s v="YES__Please provide a brief listing of options/alternatives researched and why the option your are requesting for this Cost Est is the best alternative:  Video visitation is the securest and safest option for visitation. It provides an easier option to record and review conversations. Also, there is almost zero opportunity to share contraband. _x000a__x000a_The best alternative would be non-contact in-person visitation in conjunction with video visitation.  "/>
    <s v="00__NO__Annual financial impact includes: As part of this project, additional staffing would be required, including one Clerical Specialist to schedule visits, one Deputy for security screening, and two Deputies for monitoring and incident response, at an estimated annual cost of $343,110. The annual cost of housekeeping is not known at this time. Additional equipment needs include a body scanner, cameras, and a lobby renovation, with any associated maintenance costs yet to be determined."/>
    <s v="Facility_New Construction, Alteration, or Expansion"/>
    <s v="NO"/>
    <s v="NO__"/>
    <s v="00__Technology Security Risk(s) Addressed: "/>
    <s v="10__Safety-Risk Issue(s) Addressed:  Visitation can reduce stress and anxiety, improve mental and physical health, increase motivation and hope, strengthen family bonds, and lower recidivism. It also helps alleviate feelings of isolation, providing residents with a sense of connection to the outside world. Additionally, visitation is associated with greater adherence to facility rules.. "/>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33__Total Pop Srvd: 100__Minority Pop Srvd: 100__Addresses Racial Equity by: Non-contact in-person visitation aids to a healthier and more equitable Milwaukee County racial equity goals by:_x000a_Creating intentional inclusion 1B: Create and nurture an inclusive culture across the County; Bridge the Gap 2A: Determine what, where, and how we deliver services to advance health equity; and 3 Invest in Equity 3A Invest “upstream” to address root causes of health disparities._x000a__x000a_Visitation can help to reduce stress and anxiety, improve mental and physical health, increase motivation and hope, reduce recidivism, and strengthen family bonds.  Visits can help alleviate the feeling isolation and provide occupants with a sense of connection to the outside world.  Visitation is also correlated with adherence to facility rules.  Misconduct tends to decrease before a visit. This may explain why more frequent visits lead to more consistent good behavior, better overall outcomes, and post-release success.  "/>
    <s v="NO"/>
    <s v="00__NO"/>
    <s v="03__YES__Page 227 of 2026-2030 Adopted 5-YR Capital Plan."/>
    <s v="00__NO____Deferred Maint issues addressed by project: "/>
    <n v="0"/>
    <n v="53233"/>
    <s v=""/>
    <s v=""/>
    <s v=""/>
    <x v="6"/>
    <n v="0"/>
    <n v="0"/>
    <n v="0"/>
    <x v="1"/>
    <n v="0"/>
    <n v="0"/>
    <n v="0"/>
    <s v="949 N 9th St, Milwaukee, WI 53233"/>
    <n v="0"/>
    <n v="0"/>
    <n v="0"/>
    <s v="00"/>
    <n v="0"/>
    <n v="0"/>
    <s v="00_0"/>
    <m/>
    <m/>
    <x v="76"/>
    <s v="The scope of work includes construction of the design."/>
    <s v="BRILL"/>
    <s v="1-FACILITIES MANAGEMENT (AE-EE-FM)"/>
    <s v="NA-0"/>
    <s v="2027-1"/>
    <s v="2027-2"/>
    <s v="2029-1"/>
    <s v="2029-3"/>
    <s v="2029-4"/>
    <s v="30"/>
    <s v="NO"/>
    <s v="HIGH"/>
    <s v="Yes"/>
    <s v="Conceptual"/>
    <s v="YES"/>
    <s v="5/29/26"/>
    <s v="1-Facilities Management (AE-EE-FM)"/>
    <m/>
    <m/>
    <m/>
    <m/>
    <x v="1"/>
  </r>
  <r>
    <s v="PF_WR020501_LAKEFRONT CAMERAS AND VIDEO ANALYTICS.XLSM"/>
    <s v="4002"/>
    <s v="4002_SHERIFF"/>
    <x v="16"/>
    <n v="1830"/>
    <x v="85"/>
    <s v="2 - Construction &amp; Implementation; 4 - Equipment"/>
    <s v="2, 4"/>
    <s v="None."/>
    <s v="None."/>
    <n v="510600"/>
    <n v="510600"/>
    <n v="1"/>
    <n v="0"/>
    <n v="0"/>
    <n v="1"/>
    <n v="510600"/>
    <s v="BOND"/>
    <n v="0"/>
    <n v="0"/>
    <n v="0"/>
    <n v="0"/>
    <n v="0"/>
    <n v="0"/>
    <n v="0"/>
    <n v="0"/>
    <s v="YES"/>
    <s v="YES_BUDGET MODULE ACCT IMPORT tab for SHERPA import is balanced"/>
    <b v="1"/>
    <n v="7200"/>
    <s v="YES"/>
    <s v="YES"/>
    <x v="85"/>
    <n v="46098"/>
    <s v="BRIAN BARKOW/ANDY CARRION"/>
    <s v="X5131/X2038"/>
    <s v="Brian.Barkow@milwaukeecountywi.gov"/>
    <x v="81"/>
    <s v="YES"/>
    <s v="NO__Please provide an explanation of why alternative options were not researched:  No current camera system."/>
    <s v="02__YES__Annual financial impact includes: Increase in annual operating cost of approximately $15,000."/>
    <s v="Technology &amp; Electronic Equipment"/>
    <s v="NO"/>
    <s v="NO__"/>
    <s v="00__Technology Security Risk(s) Addressed: "/>
    <s v="10__Safety-Risk Issue(s) Addressed:  Sheriff’s staff anticipate that this system will enable faster response times and higher rates of suspect apprehension through the use of video evidence. The cameras will also enhance law enforcement visibility and transparency while reducing life safety risks associated with crimes at the lakefront."/>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11__Total Pop Srvd: 100  at lakefront__Minority Pop Srvd: 100 at lake front__Addresses Racial Equity by: This project positively supports racial equity by helping 2A determine what, where, and how services are delivered to advance health equity. The camera system will enable faster response times and higher rates of suspect apprehension, providing indisputable video evidence for convictions. The Sheriff’s Office will be able to conduct virtual patrols, identify disorderly behavior, and rapidly deploy officers when needed._x000a__x000a_By acting as a deterrent, the project will lower crime rates—preventing attacks and robberies, reducing costly investigations and court time, and minimizing damage to public property, monuments, and buildings. Additionally, a safer lakefront will encourage more county residents to visit for leisure activities, generating increased spending at county attractions and events.   "/>
    <s v="NO"/>
    <s v="00__NO"/>
    <s v="03__YES__ Page 227 of 2026-2030 Adopted 5YR Capital Plan."/>
    <s v="00__NO____Deferred Maint issues addressed by project: "/>
    <n v="0"/>
    <n v="53211"/>
    <s v=""/>
    <s v=""/>
    <s v=""/>
    <x v="1"/>
    <n v="0"/>
    <n v="0"/>
    <n v="0"/>
    <x v="1"/>
    <n v="0"/>
    <n v="0"/>
    <n v="0"/>
    <s v="750 N Lincoln Memorial Drive"/>
    <s v="2447 N Lincoln Memorial Drive"/>
    <n v="0"/>
    <n v="0"/>
    <s v="00"/>
    <n v="0"/>
    <n v="0"/>
    <s v="00_0"/>
    <m/>
    <m/>
    <x v="77"/>
    <s v="None."/>
    <s v="ANDREW CARRION"/>
    <s v="2-INFORMATION MANAGEMENT SERVICES"/>
    <s v="NA-1"/>
    <s v="2027-1"/>
    <s v="2027-2"/>
    <s v="2027-2"/>
    <s v="2027-4"/>
    <s v="2028-1"/>
    <s v="7"/>
    <s v="YES"/>
    <s v="MEDIUM"/>
    <s v="NO"/>
    <n v="0.9"/>
    <s v="NO"/>
    <s v="5/18/26"/>
    <s v="2-Information Management Services"/>
    <m/>
    <m/>
    <m/>
    <m/>
    <x v="1"/>
  </r>
  <r>
    <s v="PF_WR020601_TRAINING ACADEMY - SECURITY IMPROVEMENTS.XLSM"/>
    <s v="4002"/>
    <s v="4002_SHERIFF"/>
    <x v="16"/>
    <n v="1830"/>
    <x v="86"/>
    <s v="1 - Basic Planning &amp; Design; 2 - Construction &amp; Implementation"/>
    <s v="1, 2"/>
    <s v="None."/>
    <s v="None."/>
    <n v="496143"/>
    <n v="0"/>
    <n v="0"/>
    <n v="496143"/>
    <n v="2"/>
    <n v="2"/>
    <n v="496143"/>
    <s v="CASH"/>
    <n v="0"/>
    <n v="0"/>
    <n v="0"/>
    <n v="0"/>
    <n v="0"/>
    <n v="0"/>
    <n v="0"/>
    <n v="0"/>
    <s v="YES"/>
    <s v="YES_BUDGET MODULE ACCT IMPORT tab for SHERPA import is balanced"/>
    <b v="1"/>
    <n v="3500"/>
    <s v="NO, Reduce YR 1 Scope to fit into Sherpa Admin Upload"/>
    <s v="YES"/>
    <x v="86"/>
    <n v="45740"/>
    <s v="CAPTAIN SARAH WRONSKI"/>
    <s v="414-525-5709"/>
    <s v="Sarah.Wronski@milwaukeecountywi.gov"/>
    <x v="82"/>
    <s v="NO"/>
    <s v="YES__Please provide a brief listing of options/alternatives researched and why the option your are requesting for this Cost Est is the best alternative:  After the shooting at MPD District 5 in Feb 2022, a full assessment of vulnerability was completed.  The academy does not have a secure lobby nor any security features.  Civilian staff and unarmed students are unable to defend themselves and are at significant risk of assault if a violent attacker enters the building. Alternately, A sworn deputy could staff the entry way during regular business hours and then patrol the building 24/7 when closed.  Deputy wages on overtime are $69.93/hr.  One year of staffing coverage would cost $659,450._x000a__x000a_This request is also due to the loss of security provided by the Community Reintegration Center."/>
    <s v="02__YES__Annual financial impact includes: An annual contract for the camera security system would cost approximately $3,500 for storage of video."/>
    <s v="Technology &amp; Electronic Equipment"/>
    <s v="NO"/>
    <s v="NO__"/>
    <s v="05__Technology Security Risk(s) Addressed: The Training Academy houses extremely sensitive law enforcement equipment as well as mandated state certification records.  Loss or destruction would be extremely costly to the MCSO.  The Training Academy houses the target ranges, ammunition, SWAT Equipment, uniforms, classrooms and equipment, a computer lab, and other valuable assets.  Safeguarding these assets is crucial.  This project would prevent unknown persons from entering the building and would provide camera monitoring of the building to allow investigation of any criminal activity while the building is open and closed.  A security system could also be designed to monitor the thermostat, lights, fire systems, etc.  All these would be a cost savings."/>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132__Total Pop Srvd: 100__Minority Pop Srvd: 100__Addresses Racial Equity by: This project positively supports racial equity by 1B create and nurture an inclusive culture across the county.  The Training Academy is where deputy sheriffs and correctional staff are trained for the positions that they hold.  This is where classes on Cultural Competency, Cultural Awareness and Ethics are taught.  In these courses, recruits learn about the communities they serve and the cultural affiliations within these communities.  Recruits are trained to recognize cultural differences and to be respectful and responsive to the beliefs, practices and cultural needs of different people with diverse backgrounds.  "/>
    <s v="NO"/>
    <s v="00__NO"/>
    <s v="03__YES__Page 227 of 2026-2030 Adopted  5-YR Capital Plan. Project #  was WO087901"/>
    <s v="00__NO____Deferred Maint issues addressed by project: "/>
    <n v="0"/>
    <n v="53132"/>
    <s v=""/>
    <s v=""/>
    <s v=""/>
    <x v="2"/>
    <n v="0"/>
    <n v="0"/>
    <n v="0"/>
    <x v="2"/>
    <n v="0"/>
    <n v="0"/>
    <n v="0"/>
    <s v="9225 South 68th Street Franklin, WI"/>
    <n v="0"/>
    <n v="0"/>
    <n v="0"/>
    <s v="00"/>
    <n v="0"/>
    <n v="0"/>
    <s v="00_0"/>
    <m/>
    <m/>
    <x v="78"/>
    <s v="None."/>
    <s v="CARRION / GWYN WHEELER"/>
    <s v="1-FACILITIES MANAGEMENT (AE-EE-FM)"/>
    <s v="NA-0"/>
    <s v="2027-2"/>
    <s v="2027-2"/>
    <s v="2027-3"/>
    <s v="2027-4"/>
    <s v="2028-1"/>
    <s v="05"/>
    <s v="NO"/>
    <s v="HIGH"/>
    <s v="Yes"/>
    <s v="Conceptual"/>
    <s v="NO"/>
    <s v="5/28/26"/>
    <s v="1-Facilities Management (AE-EE-FM)"/>
    <m/>
    <m/>
    <m/>
    <m/>
    <x v="1"/>
  </r>
  <r>
    <s v="PF_WR020701_TRAINING ACADEMY - HVAC AND PLUMBING REPLACEMENTS.XLSM"/>
    <s v="4002"/>
    <s v="4002_SHERIFF"/>
    <x v="16"/>
    <n v="1830"/>
    <x v="87"/>
    <s v="1 - Basic Planning &amp; Design"/>
    <s v="1"/>
    <s v="2 - Construction &amp; Implementation"/>
    <s v="2"/>
    <n v="100610"/>
    <n v="0"/>
    <n v="0"/>
    <n v="100610"/>
    <n v="2"/>
    <n v="2"/>
    <n v="100610"/>
    <s v="CASH"/>
    <n v="0"/>
    <n v="1101110"/>
    <n v="0"/>
    <n v="1101110"/>
    <n v="0"/>
    <n v="0"/>
    <n v="1101110"/>
    <n v="0"/>
    <s v="YES"/>
    <s v="YES_BUDGET MODULE ACCT IMPORT tab for SHERPA import is balanced"/>
    <b v="1"/>
    <n v="0"/>
    <s v="YES"/>
    <s v="YES"/>
    <x v="87"/>
    <n v="46098"/>
    <s v="CAPTAIN SARAH WRONSKI"/>
    <s v="525-5715"/>
    <s v="Sarah.Wronski@milwaukeecountywi.gov"/>
    <x v="83"/>
    <s v="NO"/>
    <s v="NO__Please provide an explanation of why alternative options were not researched:  No other solutions were explored because replacement would be the best solution."/>
    <s v="02__YES__Annual financial impact includes: *2019-2022 emergency repairs to the HVAC have cost over $50,000 in those 4 years.  From 2023-2024 emergency repairs have cost over $25,000.  An average of $12,500 per year.  Replacement before failure is desired to ensure planned replacement allows for regular operations._x000a_*Increase Annual operating cost increase of approximately $4,000._x000a_*See list of repairs attached. Priority would be on replacing the Firing Range condenser."/>
    <s v="Facility_Rehab or Major Maint"/>
    <s v="YES__Project charter TA HVAC Plumbing Replacements WOO16801"/>
    <s v="YES__"/>
    <s v="00__Technology Security Risk(s) Addressed: "/>
    <s v="10__Safety-Risk Issue(s) Addressed:  This project supports our mission to ensure public safety by ensuring the Training Academy is safe for public use and maintained on schedule. Allow for appropriate room temperatures."/>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132__Total Pop Srvd: 100__Minority Pop Srvd: 100__Addresses Racial Equity by: This project positively supports racial equity by 1B create and nurture an inclusive culture across the county.  The Training Academy is where deputy sheriffs and correctional staff are trained for the positions that they hold.  This is where classes on Cultural Competency, Cultural Awareness and Ethics are taught.  In these courses, recruits learn about the communities they serve and the cultural affiliations within these communities.  Recruits are trained to recognize cultural differences and to be respectful and responsive to the beliefs, practices and cultural needs of different people with diverse backgrounds.  "/>
    <s v="NO"/>
    <s v="00__NO"/>
    <s v="03__YES__Page 227 of 2026-2030 Adopted 5-YR Capital Plan."/>
    <s v="05__YES__Category 1 = Immediately Addresses Failing Assets__Deferred Maint issues addressed by project: HAVC system is end of life.  Deferring maintenance will create a liablity issue. Building is excessively cold in winter and hot in summer. Numerous staff and students’ complaints about cold room temperatures. Building and rooms set at 68-70 frequently never reach above 66. Current system cannot keep building warm."/>
    <n v="0"/>
    <n v="53132"/>
    <s v=""/>
    <s v=""/>
    <s v=""/>
    <x v="2"/>
    <n v="0"/>
    <n v="0"/>
    <n v="0"/>
    <x v="2"/>
    <n v="0"/>
    <n v="0"/>
    <n v="0"/>
    <s v="9225 South 68th Street Franklin, WI"/>
    <n v="0"/>
    <n v="0"/>
    <n v="0"/>
    <s v="03"/>
    <s v="Reduces emissions (new condensing boilers will reduce energy use). No impact on climate resiliency."/>
    <n v="1"/>
    <s v="03_Reduces emissions (new condensing boilers will reduce energy use). No impact on climate resiliency."/>
    <m/>
    <m/>
    <x v="79"/>
    <s v="The scope of work includes construction of design."/>
    <s v="MEHTA, BRILL, WOHLT"/>
    <s v="1-FACILITIES MANAGEMENT (AE-EE-FM)"/>
    <s v="NA-0"/>
    <s v="2027-2"/>
    <s v="2027-4"/>
    <s v="2029-2"/>
    <s v="2029-4"/>
    <s v="2030-1"/>
    <s v="20"/>
    <s v="NO"/>
    <s v="HIGH"/>
    <s v="Yes"/>
    <s v="Conceptual"/>
    <s v="YES"/>
    <s v="5/27/25"/>
    <s v="1-Facilities Management (AE-EE-FM)"/>
    <m/>
    <m/>
    <m/>
    <m/>
    <x v="1"/>
  </r>
  <r>
    <s v="PF_WR020801_VEHICLE BARRIER SYSTEM.XLSM"/>
    <s v="4002"/>
    <s v="4002_SHERIFF"/>
    <x v="16"/>
    <n v="1830"/>
    <x v="88"/>
    <s v="2 - Construction &amp; Implementation"/>
    <s v="2"/>
    <s v="None."/>
    <s v="None."/>
    <n v="198568"/>
    <n v="198568"/>
    <n v="1"/>
    <n v="0"/>
    <n v="0"/>
    <n v="1"/>
    <n v="198568"/>
    <s v="BOND"/>
    <n v="0"/>
    <n v="0"/>
    <n v="0"/>
    <n v="0"/>
    <n v="0"/>
    <n v="0"/>
    <n v="0"/>
    <n v="0"/>
    <s v="YES"/>
    <s v="YES_BUDGET MODULE ACCT IMPORT tab for SHERPA import is balanced"/>
    <b v="1"/>
    <n v="0"/>
    <s v="YES"/>
    <s v="YES"/>
    <x v="88"/>
    <n v="46098"/>
    <s v="PAT CARRAVETTE"/>
    <s v="278-4744"/>
    <s v="Pat.Carravette@milwaukeecountywi.gov"/>
    <x v="84"/>
    <s v="NO"/>
    <s v="NO__Please provide an explanation of why alternative options were not researched:  No other alternatives were reviewed.  Two models of the solution were researched."/>
    <s v="00__NO__Annual financial impact includes: "/>
    <s v="Traffic, Roadways, &amp; Bridges (Non-Airport)"/>
    <s v="NO"/>
    <s v="NO__"/>
    <s v="00__Technology Security Risk(s) Addressed: "/>
    <s v="10__Safety-Risk Issue(s) Addressed:  The proposed vehicle barrier system would provide an effective method to protect outdoor events and help bring emergency situations under control. Systems such as these are designed to physically prevent vehicles from entering restricted areas and provide a higher level of protection than traditional traffic control devices. A barrier system similar to the one proposed in this capital project may have prevented loss of life during the Waukesha Christmas Parade incident. In response to that tragedy, Waukesha County approved $800,000 in American Rescue Plan Act (ARPA) funds in 2022 to purchase vehicle barrier systems to enhance public safety at large events. "/>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Countywide__Total Pop Srvd: 100__Minority Pop Srvd: 100__Addresses Racial Equity by: This project positively supports racial equity under Strategy 2A by helping determine what, where, and how services are delivered to advance health and safety for all community members. Modular vehicle barriers are anti-ramming solutions that are lightweight, mobile, and easy to deploy. These barriers can be temporarily installed to protect against potential security breaches or threats while also providing a safe and flexible solution for access control and checkpoints. As a less-than-lethal safety measure, modular barriers are designed to stop vehicle intrusion and protect pedestrians at large public gatherings._x000a__x000a_As outdoor public events continue to increase, officials must carefully consider perimeter security and hostile vehicle mitigation to protect attendees and reduce the risk of security breaches. Without a comprehensive approach that addresses potential vulnerabilities and threats, individuals, event facilities, and critical infrastructure may remain exposed. Deploying barriers similar to those proposed in this capital project could help prevent vehicle intrusions and enhance public safety. A barrier system of this type may have prevented loss of life during the Waukesha Christmas Parade incident."/>
    <s v="NO"/>
    <s v="00__NO"/>
    <s v="00__NO"/>
    <s v="00__NO____Deferred Maint issues addressed by project: "/>
    <n v="0"/>
    <s v="Countywide"/>
    <s v=""/>
    <s v=""/>
    <s v=""/>
    <x v="4"/>
    <n v="0"/>
    <n v="0"/>
    <n v="0"/>
    <x v="4"/>
    <n v="0"/>
    <n v="0"/>
    <n v="0"/>
    <n v="0"/>
    <n v="0"/>
    <n v="0"/>
    <n v="0"/>
    <s v="00"/>
    <s v="No Climate Reduction Impact reported by Requesting Department"/>
    <n v="0"/>
    <s v="00_No Climate Reduction Impact reported by Requesting Department"/>
    <m/>
    <m/>
    <x v="80"/>
    <s v="None"/>
    <s v="PAT CARRAVETTA"/>
    <s v="4-SAME AS REQUESTING DEPT/AGENCY (EXCLUDES DOT, FCLTY MNGMNT, AND IMSD)"/>
    <s v="NA-0"/>
    <s v="NA-0"/>
    <s v="2027-1"/>
    <s v="2027-2"/>
    <s v="2027-3"/>
    <s v="NA-0"/>
    <s v="5"/>
    <s v=""/>
    <s v="LOW"/>
    <s v="NO"/>
    <n v="1"/>
    <s v="NO"/>
    <s v="4/16/25"/>
    <s v="4-Same as Requesting Dept/Agency (Excludes DOT, Fclty Mngmnt, and IMSD)"/>
    <m/>
    <m/>
    <m/>
    <m/>
    <x v="1"/>
  </r>
  <r>
    <s v="PF_WR020901_CAMERA TOWERS AND TRAILER SYSTEMS.XLSM"/>
    <s v="4002"/>
    <s v="4002_SHERIFF"/>
    <x v="16"/>
    <n v="1830"/>
    <x v="89"/>
    <s v="2 - Construction &amp; Implementation; 4 - Equipment"/>
    <s v="2, 4"/>
    <s v="None."/>
    <s v="None."/>
    <n v="266858"/>
    <n v="266858"/>
    <n v="1"/>
    <n v="0"/>
    <n v="0"/>
    <n v="1"/>
    <n v="266858"/>
    <s v="BOND"/>
    <n v="0"/>
    <n v="0"/>
    <n v="0"/>
    <n v="0"/>
    <n v="0"/>
    <n v="0"/>
    <n v="0"/>
    <n v="0"/>
    <s v="YES"/>
    <s v="YES_BUDGET MODULE ACCT IMPORT tab for SHERPA import is balanced"/>
    <b v="1"/>
    <n v="8640"/>
    <s v="YES"/>
    <s v="YES"/>
    <x v="89"/>
    <n v="46098"/>
    <s v="CAPTAIN CARLSON/PAT CARRAVETTA"/>
    <s v="278-4744"/>
    <s v="Pat Carravetta@milwaukeecountywi.gov"/>
    <x v="85"/>
    <s v="NO"/>
    <s v="NO__Please provide an explanation of why alternative options were not researched:  No other solutions were explored because replacement would be the best solution."/>
    <s v="02__YES__Annual financial impact includes: Lease options are available:_x000a_•_x0009_24 Months _x0009__x0009_$12,255.65_x000a_•_x0009_36 Months_x0009__x0009_$8,400.63_x000a_•_x0009_48 Months_x0009__x0009_$6,475.89_x000a_•_x0009_60 Months_x0009__x0009_$5,322.15"/>
    <s v="Technology &amp; Electronic Equipment"/>
    <s v="NO"/>
    <s v="NO__"/>
    <s v="00__Technology Security Risk(s) Addressed: "/>
    <s v="10__Safety-Risk Issue(s) Addressed:  These camera towers, which are built with a trailer base for portable deployment, are necessary to aid in investigations and traffic mitigation throughout Milwaukee County. The Milwaukee County Sheriff’s Office has had success in solving multiple crimes aided by video footage, such as sexual assaults, thefts, and violent crimes and homicides."/>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Countywide__Total Pop Srvd: 100__Minority Pop Srvd: 100__Addresses Racial Equity by: This project positively supports racial equity by 2A determine what, where, and how we deliver services to advance health equity. This camera project would include deployable camera systems that are a cost effective and valuable tool for public safety and law enforcement. When events warrant the need for 24/7 monitoring, these systems provide an extra set of “eyes” for law enforcement with “real-time” access to live video.  Proactive hot-spot policing prevents over-policing of areas. The Milwaukee County Sheriff’s Office has had success in solving multiple crimes aided by video footage, such as sexual assaults, thefts, and violent crimes and homicides. Camera systems do not have a racial bias when recording.  This camera system will attract more county residents to the county parks/facilities for leisure activities which would lead to more resources spent at county attractions and events.   "/>
    <s v="NO"/>
    <s v="00__NO"/>
    <s v="03__YES__Page 227 of 2026-2030 Adopted 5YR Capital Plan."/>
    <s v="00__NO____Deferred Maint issues addressed by project: "/>
    <n v="0"/>
    <s v="Countywide"/>
    <s v=""/>
    <s v=""/>
    <s v=""/>
    <x v="4"/>
    <n v="0"/>
    <n v="0"/>
    <n v="0"/>
    <x v="4"/>
    <n v="0"/>
    <n v="0"/>
    <n v="0"/>
    <n v="0"/>
    <n v="0"/>
    <n v="0"/>
    <n v="0"/>
    <s v="00"/>
    <s v="No Climate Reduction Impact reported by Requesting Department"/>
    <n v="0"/>
    <s v="00_No Climate Reduction Impact reported by Requesting Department"/>
    <m/>
    <m/>
    <x v="81"/>
    <s v="None."/>
    <s v="ANDREW CARRION"/>
    <s v="2-INFORMATION MANAGEMENT SERVICES"/>
    <s v="2027-N/A"/>
    <s v="2027-1"/>
    <s v="2027-1"/>
    <s v="2027-2"/>
    <s v="2027-2"/>
    <s v="2027-2"/>
    <s v="7"/>
    <s v="YES"/>
    <s v="LOW"/>
    <s v="NO"/>
    <n v="1"/>
    <s v="NO"/>
    <s v="5/18/26"/>
    <s v="2-Information Management Services"/>
    <m/>
    <m/>
    <m/>
    <m/>
    <x v="1"/>
  </r>
  <r>
    <s v="PF_WR021001_TRAINING TRACK (EVOC) – SHERIFF TRAINING ACADEMY.XLSM"/>
    <s v="4002"/>
    <s v="4002_SHERIFF"/>
    <x v="16"/>
    <n v="1830"/>
    <x v="90"/>
    <s v="1 - Basic Planning &amp; Design"/>
    <s v="1"/>
    <s v="2 - Construction &amp; Implementation"/>
    <s v="2"/>
    <n v="201470"/>
    <n v="201470"/>
    <n v="1"/>
    <n v="0"/>
    <n v="0"/>
    <n v="1"/>
    <n v="201470"/>
    <s v="BOND"/>
    <n v="0"/>
    <n v="1400000"/>
    <n v="0"/>
    <n v="1400000"/>
    <n v="0"/>
    <n v="0"/>
    <n v="1400000"/>
    <n v="0"/>
    <s v="YES"/>
    <s v="YES_BUDGET MODULE ACCT IMPORT tab for SHERPA import is balanced"/>
    <b v="1"/>
    <n v="0"/>
    <s v="YES"/>
    <s v="YES"/>
    <x v="90"/>
    <n v="46098"/>
    <s v="SARAH WRONSKI/PAT CARRAVETTA"/>
    <s v="525-5709/X4744"/>
    <s v="Sarah.Wronski@milwaukeecountywi.gov"/>
    <x v="86"/>
    <s v="YES"/>
    <s v="YES__Please provide a brief listing of options/alternatives researched and why the option your are requesting for this Cost Est is the best alternative:  There are two driving tracks within Milwaukee County available to complete the required training. One is at the Milwaukee Mile, owned and operated by the Wisconsin State Fair; however, the conditions for using this track are too burdensome for the Milwaukee County Sheriff’s Office (MCSO) to accommodate. The second track is at Milwaukee Area Technical College (MATC), but it has limited rental availability, and many Milwaukee County law enforcement agencies compete for the available time to complete the required training."/>
    <s v="02__YES__Annual financial impact includes: Regular road maintenance will be required from operating costs.  Rental revenue will be added to offset operating costs."/>
    <s v="Other Capital"/>
    <s v="YES__Supporting document uploaded WR021001 Project charter Training Track (EVOC)"/>
    <s v="YES__Construction can occur only during certain weeks/months of the year."/>
    <s v="00__Technology Security Risk(s) Addressed: "/>
    <s v="10__Safety-Risk Issue(s) Addressed:  Rental cost mitigation and scheduling conflict mitigation are key factors for this project. The MATC track has limited time available for rental, and many Milwaukee County law enforcement agencies compete for the available time to complete the required training. The Milwaukee County Sheriff’s Office (MCSO) requires approximately 50 training sessions to comply with the required standards. In addition, Law Enforcement Standards Board (LESB) certification for new law enforcement officers also requires EVOC training. Creating an MCSO driving track would ensure training compliance, eliminate the need to rent outside locations, and create a potential revenue source by allowing the track to be rented by other law enforcement agencies."/>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53132__Total Pop Srvd: 100__Minority Pop Srvd: 100__Addresses Racial Equity by: A Milwaukee County Sheriff’s Office (MCSO) driving track supports Milwaukee County racial equity goals by:_x000a_1.Ensuring deputies are trained to the standards set by the Law Enforcement Standards Board, which is then applied to their service for all residents of Milwaukee County._x000a_2.Locating the asset within Milwaukee County, ZIP code 53132._x000a_3.Serving all Milwaukee County residents—nearly one million people—so that 100% of the minority population benefits from deputies trained with enhanced safety skills. EVOC training develops a safety-minded skill set that is applied equitably across the community._x000a__x000a_This project also positively supports racial equity under Strategy 1B by helping to create and nurture an inclusive culture across the County. The Training Academy is where deputy sheriffs and correctional staff receive training for their roles, including classes on Cultural Competency, Cultural Awareness, and Ethics. In these courses, recruits learn about the communities they serve and the cultural affiliations within those communities. Recruits are trained to recognize cultural differences and to be respectful and responsive to the beliefs, practices, and cultural needs of people from diverse backgrounds."/>
    <s v="NO"/>
    <s v="00__NO"/>
    <s v="03__YES__Page 227 of 2026-2030 Adopted 5YR Capital Plan."/>
    <s v="00__NO____Deferred Maint issues addressed by project: "/>
    <n v="0"/>
    <n v="53132"/>
    <s v=""/>
    <s v=""/>
    <s v=""/>
    <x v="2"/>
    <n v="0"/>
    <n v="0"/>
    <n v="0"/>
    <x v="2"/>
    <n v="0"/>
    <n v="0"/>
    <n v="0"/>
    <s v="9225 S 68th Street"/>
    <n v="0"/>
    <n v="0"/>
    <n v="0"/>
    <s v="00"/>
    <s v="No Climate Reduction Impact reported by Requesting Department"/>
    <n v="0"/>
    <s v="00_No Climate Reduction Impact reported by Requesting Department"/>
    <m/>
    <m/>
    <x v="82"/>
    <s v="The scope of work includes construction of the design."/>
    <s v="RAMIREZ, BRILL"/>
    <s v="1-FACILITIES MANAGEMENT (AE-EE-FM)"/>
    <s v="NA-0"/>
    <s v="2027-2"/>
    <s v="2027-4"/>
    <s v="2029-1"/>
    <s v="2029-3"/>
    <s v="2029-4"/>
    <s v="30"/>
    <s v="NO"/>
    <s v="HIGH"/>
    <s v="Yes"/>
    <s v="Conceptual"/>
    <s v="YES"/>
    <s v="5/24/25"/>
    <s v="1-Facilities Management (AE-EE-FM)"/>
    <m/>
    <m/>
    <m/>
    <m/>
    <x v="1"/>
  </r>
  <r>
    <s v="PF_WR021201_TRAINING ACADEMY AND PARKING LOT REPLACEMENT.XLSM"/>
    <s v="4002"/>
    <s v="4002_SHERIFF"/>
    <x v="16"/>
    <n v="1830"/>
    <x v="91"/>
    <s v="2 - Construction &amp; Implementation"/>
    <s v="2"/>
    <s v="None."/>
    <s v="None."/>
    <n v="2433800"/>
    <n v="2433800"/>
    <n v="1"/>
    <n v="0"/>
    <n v="0"/>
    <n v="1"/>
    <n v="2433800"/>
    <s v="BOND"/>
    <n v="0"/>
    <n v="0"/>
    <n v="0"/>
    <n v="0"/>
    <n v="0"/>
    <n v="0"/>
    <n v="0"/>
    <n v="0"/>
    <s v="YES"/>
    <s v="YES_BUDGET MODULE ACCT IMPORT tab for SHERPA import is balanced"/>
    <b v="1"/>
    <n v="0"/>
    <s v="YES"/>
    <s v="YES"/>
    <x v="91"/>
    <n v="46098"/>
    <s v="CAPTAIN WRONSKI/PAT CARRAVETTA"/>
    <s v="525-5715/X4744"/>
    <s v="Sarahwronski@milwaukeecountywi.gov"/>
    <x v="87"/>
    <s v="NO"/>
    <s v="YES__Please provide a brief listing of options/alternatives researched and why the option your are requesting for this Cost Est is the best alternative:  Resurfacing is no longer a viable alternative to replacement.  The state of the parking lot is beyond repair."/>
    <s v="02__YES__Annual financial impact includes: Annual operating cost increase of approximately $1,500."/>
    <s v="Traffic, Roadways, &amp; Bridges (Airport)"/>
    <s v="YES__WO020 project charter from 4/22"/>
    <s v="YES__This project would be dependent on weather conditions.  Winter would not be an ideal time to complete the project. Construction would need to be complete when weather elements are conducive to construction outdoors.   "/>
    <s v="00__Technology Security Risk(s) Addressed: "/>
    <s v="10__Safety-Risk Issue(s) Addressed:  This project reduces the risk of liability for slips, falls, and property damage caused by the uneven surface of the parking lot. For example, if the parking lot is used for motorcycle training, the likelihood of dropping a motorcycle increases significantly when the surface is filled with cracks and potholes. In addition to potential bodily injuries, there is a high risk of substantial damage to the motorcycles. The parking lot is beyond routine repair and maintenance. If it becomes too hazardous, the Training Academy may need to close for public use, which would prevent the collection of revenue from classroom rentals and firing range use."/>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5__Primary Asset Zip Code: 53132__Total Pop Srvd: 100__Minority Pop Srvd: 100__Addresses Racial Equity by: This project positively supports racial equity under Strategy 1B by helping to create and nurture an inclusive culture across the County. The Training Academy is where deputy sheriffs and correctional staff are trained for the positions they hold. It is also where classes on Cultural Competency, Cultural Awareness, and Ethics are provided. In these courses, recruits learn about the communities they serve and the cultural affiliations within those communities. Recruits are trained to recognize cultural differences and to be respectful and responsive to the beliefs, practices, and cultural needs of people from diverse backgrounds."/>
    <s v="YES"/>
    <s v="00__NO"/>
    <s v="03__YES__Page 227 of 2026-2030 Adopted 5YR Capital Plan."/>
    <s v="03__YES__Category 2 = Addresses Assets anticipated to fail within the next 12 - 24 months__Deferred Maint issues addressed by project: The parking lot is sinking into the sewer, and the risk of vehicle damage increases as the sinking worsens. Vehicles frequently bottom out and scrape the asphalt. The lot is well beyond routine maintenance and repair: the surface is uneven, potholes are growing larger and more difficult to patch, and cracks are increasingly challenging to seal. The Training Academy was built in 2002, and the parking lot has never been fully replaced, making the current surface 24 years old."/>
    <n v="0"/>
    <n v="53132"/>
    <s v=""/>
    <s v=""/>
    <s v=""/>
    <x v="2"/>
    <n v="0"/>
    <n v="0"/>
    <n v="0"/>
    <x v="2"/>
    <n v="0"/>
    <n v="0"/>
    <n v="0"/>
    <s v="9225 South 68th St"/>
    <n v="0"/>
    <n v="0"/>
    <n v="0"/>
    <s v="03"/>
    <s v="Improves climate resiliency (pervious pavement improves stormwater management and reduces flooding risks). No impact on emissions."/>
    <n v="1"/>
    <s v="03_Improves climate resiliency (pervious pavement improves stormwater management and reduces flooding risks). No impact on emissions."/>
    <m/>
    <m/>
    <x v="83"/>
    <s v="None"/>
    <s v="JANSSEN, P.E., BRILL"/>
    <s v="1-FACILITIES MANAGEMENT (AE-EE-FM)"/>
    <s v="NA-0"/>
    <s v="2022-1"/>
    <s v="2022-1"/>
    <s v="2027-1"/>
    <s v="2027-4"/>
    <s v="2027-4"/>
    <s v="20"/>
    <s v="NO"/>
    <s v="LOW"/>
    <s v="Yes"/>
    <n v="1"/>
    <s v="NO"/>
    <s v="5/29/26"/>
    <s v="1-Facilities Management (AE-EE-FM)"/>
    <m/>
    <m/>
    <m/>
    <m/>
    <x v="1"/>
  </r>
  <r>
    <s v="PF_WR021601_CJF - CAMERA REPLACEMENTS.XLSM"/>
    <s v="4002"/>
    <s v="4002_SHERIFF"/>
    <x v="16"/>
    <n v="1830"/>
    <x v="92"/>
    <s v="2 - Construction &amp; Implementation; 4 - Equipment"/>
    <s v="2, 4"/>
    <s v="None."/>
    <s v="None."/>
    <n v="586500"/>
    <n v="0"/>
    <n v="0"/>
    <n v="586500"/>
    <n v="2"/>
    <n v="2"/>
    <n v="586500"/>
    <s v="CASH"/>
    <n v="0"/>
    <n v="0"/>
    <n v="0"/>
    <n v="0"/>
    <n v="0"/>
    <n v="0"/>
    <n v="0"/>
    <n v="0"/>
    <s v="YES"/>
    <s v="YES_BUDGET MODULE ACCT IMPORT tab for SHERPA import is balanced"/>
    <b v="1"/>
    <n v="0"/>
    <s v="YES"/>
    <s v="YES"/>
    <x v="92"/>
    <n v="46092"/>
    <s v="ANDY CARRION/PAT CARRAVETTA"/>
    <s v="X2038/X4744"/>
    <s v="andrew.carrion@milwaukeecountywi.gov"/>
    <x v="88"/>
    <s v="NO"/>
    <s v="YES__Please provide a brief listing of options/alternatives researched and why the option your are requesting for this Cost Est is the best alternative:  The alternative would be to increase personnel within each building or use overtime to patrol the additional areas proposed.  This is not cost effective because the labor resources are not available and exceed the cost of updating the camera system."/>
    <s v="02__YES__Annual financial impact includes: Increase in annual operating costs of approximately $50,000 for support and maintenance of camera system and related monitoring software.  "/>
    <s v="Technology &amp; Electronic Equipment"/>
    <s v="NO"/>
    <s v="NO__"/>
    <s v="00__Technology Security Risk(s) Addressed: "/>
    <s v="10__Safety-Risk Issue(s) Addressed:  Age of the current camera system and technology obsolescence is driving the need to update the current camera system.  The current system began replacement with the adoption of the 2015 capital project WO44701 CCFC Camera System Phase 1.   As the camera system ages there is higher risk of outages and overall failure.  Cameras are vital to the security at the CFJ for both residents and staff. Deferring maintenance will create a higher risk of incidents at the CJF and Courthouse Complex."/>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5__Primary Asset Zip Code: 53233__Total Pop Srvd: 100__Minority Pop Srvd: 100__Addresses Racial Equity by: This project positively supports racial equity by 2A determine what, where, and how we deliver services to advance health equity. This camera project would lead to faster response times and higher rates of suspect apprehension with indisputable video evidence for convictions.  A more robust camera system decreases response times to incidents, decreases conflict escalation, decreases use of force and decreases illegal activity."/>
    <s v="NO"/>
    <s v="00__NO"/>
    <s v="03__YES__Page 227 of 2026-2030 Adopted 5YR Capital Plan."/>
    <s v="03__YES__Category 2 = Addresses Assets anticipated to fail within the next 12 - 24 months__Deferred Maint issues addressed by project: This camera system is close to end of life.  Issues are arising from cameras replacements put in the housing units and not functioning correctly."/>
    <n v="0"/>
    <n v="53233"/>
    <s v=""/>
    <s v=""/>
    <s v=""/>
    <x v="5"/>
    <n v="0"/>
    <n v="0"/>
    <n v="0"/>
    <x v="1"/>
    <n v="0"/>
    <n v="0"/>
    <n v="0"/>
    <s v="949 N 9th Street, Milwaukee, WI 53233"/>
    <n v="0"/>
    <n v="0"/>
    <n v="0"/>
    <s v="00"/>
    <s v="No Climate Reduction Impact reported by Requesting Department"/>
    <n v="0"/>
    <s v="00_No Climate Reduction Impact reported by Requesting Department"/>
    <m/>
    <m/>
    <x v="84"/>
    <s v="None."/>
    <s v="ANDREW CARRION"/>
    <s v="2-INFORMATION MANAGEMENT SERVICES"/>
    <s v="NA-0"/>
    <s v="2027-1"/>
    <s v="2027-2"/>
    <s v="2027-2"/>
    <s v="2027-3"/>
    <s v="2027-4"/>
    <s v="7"/>
    <s v="YES"/>
    <s v="LOW"/>
    <s v="NO"/>
    <n v="1"/>
    <s v="NO"/>
    <s v="5/18/26"/>
    <s v="2-Information Management Services"/>
    <m/>
    <m/>
    <m/>
    <m/>
    <x v="1"/>
  </r>
  <r>
    <s v="PF_WR021901_ TRAINING ACADEMY - GENERAL INTERIOR REPAIRS AND UPDATES.XLSM"/>
    <s v="4002"/>
    <s v="4002_SHERIFF"/>
    <x v="16"/>
    <n v="1830"/>
    <x v="93"/>
    <s v="1 - Basic Planning &amp; Design; 2 - Construction &amp; Implementation"/>
    <s v="1, 2"/>
    <s v="None."/>
    <s v="None."/>
    <n v="1439870"/>
    <n v="0"/>
    <n v="0"/>
    <n v="1439870"/>
    <n v="2"/>
    <n v="2"/>
    <n v="1439870"/>
    <s v="CASH"/>
    <n v="0"/>
    <n v="0"/>
    <n v="0"/>
    <n v="0"/>
    <n v="0"/>
    <n v="0"/>
    <n v="0"/>
    <n v="0"/>
    <s v="YES"/>
    <s v="YES_BUDGET MODULE ACCT IMPORT tab for SHERPA import is balanced"/>
    <b v="1"/>
    <n v="0"/>
    <s v="YES"/>
    <s v="YES"/>
    <x v="93"/>
    <n v="46098"/>
    <s v="CAPTAIN WRONSKI/PAT CARRAVETTA"/>
    <s v="525-5715/X4744"/>
    <s v="Sarah.wronski@milwaukeecountywi,gov"/>
    <x v="89"/>
    <s v="NO"/>
    <s v="YES__Please provide a brief listing of options/alternatives researched and why the option your are requesting for this Cost Est is the best alternative:  Replacements parts are no longer available."/>
    <s v="02__YES__Annual financial impact includes: LED light conversions save money.  Results in cost decrease._x000a_"/>
    <s v="Facility_New Construction, Alteration, or Expansion"/>
    <s v="YES__Project charter - 407943"/>
    <s v="NO__"/>
    <s v="00__Technology Security Risk(s) Addressed: "/>
    <s v="10__Safety-Risk Issue(s) Addressed:  This project supports our mission to ensure public safety by ensuring the Training Academy is safe for public use and maintained on schedule. Allow for appropriate LED lighting in the classroom."/>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3__Citations Addressed by Project?: YES__Description of Citation(s) addressed: Foldable wall partition locks don’t work causing potential fire escape hazard and potential fall hazard."/>
    <s v="05__Primary Asset Zip Code: 53132__Total Pop Srvd: 100__Minority Pop Srvd: 100__Addresses Racial Equity by: Interior updates are needed and will allow for minority and woman owned businesses to provide needed services to Milwaukee County – create intentional inclusion (1c)"/>
    <s v="NO"/>
    <s v="00__NO"/>
    <s v="03__YES__Page 227 of 2026-2030 Adopted 5YR Capital Plan. Combines three projects Sheriff Training Academy painted wall finish, Sheriff Training Academy ceiling replacement and Sheriff Training Academy interior lighting replacement."/>
    <s v="00__NO____Deferred Maint issues addressed by project: "/>
    <n v="0"/>
    <n v="53132"/>
    <s v=""/>
    <s v=""/>
    <s v=""/>
    <x v="2"/>
    <n v="0"/>
    <n v="0"/>
    <n v="0"/>
    <x v="2"/>
    <n v="0"/>
    <n v="0"/>
    <n v="0"/>
    <s v="9225 South 68th Street"/>
    <n v="0"/>
    <n v="0"/>
    <n v="0"/>
    <s v="00"/>
    <n v="0"/>
    <n v="0"/>
    <s v="00_0"/>
    <m/>
    <m/>
    <x v="85"/>
    <s v="None"/>
    <s v="WHEELER, BRILL"/>
    <s v="1-FACILITIES MANAGEMENT (AE-EE-FM)"/>
    <s v="NA-0"/>
    <s v="2027-1"/>
    <s v="2027-2"/>
    <s v="2027-2"/>
    <s v="2027-4"/>
    <s v="2028-1"/>
    <s v="20"/>
    <s v=""/>
    <s v="HIGH"/>
    <s v="Yes"/>
    <s v="Conceptual"/>
    <s v="NO"/>
    <s v="5/27/26"/>
    <s v="1-Facilities Management (AE-EE-FM)"/>
    <m/>
    <m/>
    <m/>
    <m/>
    <x v="1"/>
  </r>
  <r>
    <s v="PF_WC031501_CJF - LIFE DETECTION SENSORS.XLSM"/>
    <s v="4002"/>
    <s v="4002_SHERIFF"/>
    <x v="16"/>
    <n v="1750"/>
    <x v="94"/>
    <s v="2 - Construction &amp; Implementation; 4 - Equipment"/>
    <s v="2, 4"/>
    <s v="None."/>
    <s v="None."/>
    <n v="411050"/>
    <n v="411050"/>
    <n v="1"/>
    <n v="0"/>
    <n v="0"/>
    <n v="1"/>
    <n v="411050"/>
    <s v="BOND"/>
    <n v="0"/>
    <n v="0"/>
    <n v="0"/>
    <n v="0"/>
    <n v="0"/>
    <n v="0"/>
    <n v="0"/>
    <n v="0"/>
    <s v="YES"/>
    <s v="YES_BUDGET MODULE ACCT IMPORT tab for SHERPA import is balanced"/>
    <b v="1"/>
    <n v="35000"/>
    <s v="YES"/>
    <s v="YES"/>
    <x v="94"/>
    <n v="46087"/>
    <s v="JOSHUA BRIGGS/RUGABER"/>
    <s v="226-7078"/>
    <s v="Joshua.Briggs@milwaukeecountywi.gov"/>
    <x v="90"/>
    <s v="NO"/>
    <s v="YES__Yes, the MCSO is always exploring innovative ways to ensure the health and safety of our occupant population. We have also explored other data-tracking technologies, such as ruggedized biosensors from 4Sight Labs. However, these devices cost approximately $10,000 per unit.  Yes, the MCSO is always exploring innovative ways to ensure the health and safety of our occupant population. We have also explored other data-tracking technologies, such as ruggedized biosensors from 4Sight Labs. However, these devices cost approximately $10,000 per unit."/>
    <s v="02__YES__Annual financial impact includes: The estimated annual cost associated will be $15,000."/>
    <s v="Other Capital"/>
    <s v="NO"/>
    <s v="NO__"/>
    <s v="00__Technology Security Risk(s) Addressed: "/>
    <s v="00__Safety-Risk Issue(s) Addressed:  "/>
    <s v="05__Safety-Risk Issue(s) Addressed:  Remedies a hazard that is anticipated to develop into a threat to health and safety in the near future (the next 2-3 years) but does not demand immediate attention."/>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4__Primary Asset Zip Code: 53223__Total Pop Srvd: 925__Minority Pop Srvd: __Addresses Racial Equity by: Total population /customer served by asset: 925, 711 Black/African American,197 White/Hispanic 21%, 9 Asian 1%, 6 American Indian/Native American 1%"/>
    <s v="NO"/>
    <s v="00__NO"/>
    <s v="00__NO"/>
    <s v="00__NO____Deferred Maint issues addressed by project: "/>
    <n v="0"/>
    <n v="53223"/>
    <s v=""/>
    <s v=""/>
    <s v=""/>
    <x v="6"/>
    <n v="0"/>
    <n v="0"/>
    <n v="0"/>
    <x v="1"/>
    <n v="0"/>
    <n v="0"/>
    <n v="0"/>
    <s v="949 N 9th ST. Milwaukee, WI"/>
    <n v="0"/>
    <n v="0"/>
    <n v="0"/>
    <s v="00"/>
    <s v="No Climate Reduction Impact reported by Requesting Department"/>
    <n v="0"/>
    <s v="00_No Climate Reduction Impact reported by Requesting Department"/>
    <m/>
    <m/>
    <x v="86"/>
    <s v="None"/>
    <s v="0"/>
    <s v="2-INFORMATION MANAGEMENT SERVICES"/>
    <s v="NA-0"/>
    <s v="2027-1"/>
    <s v="2027-2"/>
    <s v="2027-2"/>
    <s v="2027-3"/>
    <s v="2027-4"/>
    <s v="7"/>
    <s v="NO"/>
    <s v="MEDIUM"/>
    <s v="Yes"/>
    <n v="0.9"/>
    <s v="NO"/>
    <s v="5/18/26"/>
    <s v="2-Information Management Services"/>
    <m/>
    <m/>
    <m/>
    <m/>
    <x v="1"/>
  </r>
  <r>
    <s v="PF_WC030601_CJF - LIGHT CONTROLS RENOVATION.XLSM"/>
    <s v="4002"/>
    <s v="4002_SHERIFF"/>
    <x v="16"/>
    <n v="1750"/>
    <x v="95"/>
    <s v="2 - Construction &amp; Implementation"/>
    <s v="2"/>
    <s v="2 - Construction &amp; Implementation"/>
    <s v="2"/>
    <n v="224940"/>
    <n v="224940"/>
    <n v="1"/>
    <n v="0"/>
    <n v="0"/>
    <n v="1"/>
    <n v="224940"/>
    <s v="BOND"/>
    <n v="0"/>
    <n v="1150000"/>
    <n v="250000"/>
    <n v="275000"/>
    <n v="300000"/>
    <n v="325000"/>
    <n v="1150000"/>
    <n v="0"/>
    <s v="YES"/>
    <s v="YES_BUDGET MODULE ACCT IMPORT tab for SHERPA import is balanced"/>
    <b v="1"/>
    <n v="0"/>
    <s v="YES"/>
    <s v="YES"/>
    <x v="95"/>
    <n v="46086"/>
    <s v="JOSHUA BRIGGS/TELIA EVANS"/>
    <s v="414-226-7042/X7078"/>
    <s v="joshua.briggs@milwaukeecountywi.gov"/>
    <x v="91"/>
    <s v="YES"/>
    <s v="YES__Removing all light switches from the cells that have the light fixture inside them, which currently provides the occupants full control of their cell lighting and tying into the current computerized door locking system. (Master Control for staff control).   Removing all light switches from the cells that have the light fixture inside them, which currently provides the occupants full control of their cell lighting and tying into the current computerized door locking system. (Master Control for staff control). "/>
    <s v="02__YES__Annual financial impact includes: It will reduce the number of service calls to our Facilities Maintenance Division and the number of cross charges to “Vandalism.” "/>
    <s v="Other Capital"/>
    <s v="NO"/>
    <s v="NO__"/>
    <s v="00__Technology Security Risk(s) Addressed: "/>
    <s v="10__Safety-Risk Issue(s) Addressed:  This condition presents significant safety and operational risks. Occupants currently have the ability to tamper with electrical components within the lighting fixtures, which could be used to intentionally harm themselves or create other hazardous conditions. In addition, staff have limited ability to control the lighting levels needed to properly observe the cell environment, which can negatively impact effective supervision and occupant safety._x000a__x000a_Relocating the lighting switches outside of the cells will eliminate occupant access to electrical components and significantly reduce the risk of tampering. This modification will also allow staff to control lighting levels to maintain clear visibility of the cell, supporting proper monitoring and supervision._x000a__x000a_Adequate lighting is critical in a correctional environment to maintain a safe, controlled, and alert atmosphere. Improving lighting control will enhance staff visibility and strengthen the ability to monitor occupant behavior, respond quickly to safety concerns, and reduce the potential for self-harm or other dangerous activities._x000a__x000a_Overall, this improvement will enhance both occupant and staff safety by preventing tampering with lighting fixtures, reducing electrical hazards, and minimizing the risk of bodily harm within the facility."/>
    <s v="00__Safety-Risk Issue(s) Addressed:  "/>
    <s v="NO__Adopted Board File: __Agreement(s) Uploaded: __Partners and nature of Agreement(s): __Next Board cycle if agreement(s) not yet adopted: "/>
    <m/>
    <s v="05__Provides 24-hour housing for people (correctional facilities)*Provides a work place for County employees(&gt; 100 people), Provides critical Airport services*Provides medical services*Provides critical Office of Emergency Management services"/>
    <s v="NO"/>
    <s v="NO"/>
    <s v="00__Citations Addressed by Project?: NO__Description of Citation(s) addressed: "/>
    <s v="03__Primary Asset Zip Code: 53233__Total Pop Srvd: 25000__Minority Pop Srvd: 89__Addresses Racial Equity by: This project positively supports racial equity by aligning with Strategy 2A to determine what, where, and how services are delivered in order to advance health equity._x000a__x000a_The project will also help ensure the safety and security of the underserved population within the Jail while they are in the care and custody of the Milwaukee County Sheriff’s Office. "/>
    <s v="NO"/>
    <s v="00__NO"/>
    <s v="03__YES__Page 228 of 2026-2030 Adopted 5-YR Capital Plan."/>
    <s v="03__YES__Category 2 = Addresses Assets anticipated to fail within the next 12 - 24 months__Deferred Maint issues addressed by project: Removing the control from the occupants will reduce our current maintenance and service calls"/>
    <n v="0"/>
    <n v="53233"/>
    <s v=""/>
    <s v=""/>
    <s v=""/>
    <x v="6"/>
    <n v="0"/>
    <n v="0"/>
    <n v="0"/>
    <x v="1"/>
    <n v="0"/>
    <n v="0"/>
    <n v="0"/>
    <s v="949 North 9th Street, Milwaukee, WI"/>
    <n v="0"/>
    <n v="0"/>
    <n v="0"/>
    <s v="00"/>
    <s v="No Climate Reduction Impact reported by Requesting Department"/>
    <n v="0"/>
    <s v="00_No Climate Reduction Impact reported by Requesting Department"/>
    <m/>
    <m/>
    <x v="87"/>
    <s v="Construction of lighting controls at remainder of detention pods."/>
    <s v="TROY WOHLT"/>
    <s v="1-FACILITIES MANAGEMENT (AE-EE-FM)"/>
    <s v="NA-0"/>
    <s v="NA-0"/>
    <s v="2027-1"/>
    <s v="2027-2"/>
    <s v="2027-4"/>
    <s v="2028-1"/>
    <s v="15"/>
    <s v=""/>
    <s v="LOW"/>
    <s v="Yes"/>
    <n v="0.6"/>
    <s v="NO"/>
    <s v="5/15/26"/>
    <s v="1-Facilities Management (AE-EE-FM)"/>
    <m/>
    <m/>
    <m/>
    <m/>
    <x v="1"/>
  </r>
  <r>
    <s v="PF_WP054301_PARKS ADA INVENTORY AND ASSESSMENT.XLSM"/>
    <s v="9010"/>
    <s v="9010_PARKS"/>
    <x v="17"/>
    <n v="1400"/>
    <x v="96"/>
    <s v="1 - Basic Planning &amp; Design; 2 - Construction &amp; Implementation"/>
    <s v="1, 2"/>
    <s v="None."/>
    <s v="None."/>
    <n v="170640"/>
    <n v="0"/>
    <n v="0"/>
    <n v="170640"/>
    <n v="2"/>
    <n v="2"/>
    <n v="170640"/>
    <s v="CASH"/>
    <n v="0"/>
    <n v="0"/>
    <n v="0"/>
    <n v="0"/>
    <n v="0"/>
    <n v="0"/>
    <n v="0"/>
    <n v="0"/>
    <s v="YES"/>
    <s v="YES_BUDGET MODULE ACCT IMPORT tab for SHERPA import is balanced"/>
    <b v="1"/>
    <n v="0"/>
    <s v="YES"/>
    <s v="YES"/>
    <x v="96"/>
    <n v="46106"/>
    <s v="SARAH TOOMSEN"/>
    <s v="414-257-7389"/>
    <s v="sarah.toomsen@milwaukeecountywi.gov"/>
    <x v="92"/>
    <s v="NO"/>
    <s v="NO__Please provide an explanation of why alternative options were not researched:  Due to the level of detail that needs to be evaluated and the large scope of the work effort, a staff audit was deemed to be an unfeasible approach and an RFP for consultant services is necessary."/>
    <s v="00__NO__Annual financial impact includes: NA"/>
    <s v="Other Capital"/>
    <s v="YES__AE Charter; See AE TEAMS site  https://milwaukeecountywi.sharepoint.com/:f:/r/sites/CapitalPlanning-Parks/Shared%20Documents/Parks/WP054301-Parks%20ADA%20Inventory%20%26%20Assessment?csf=1&amp;web=1&amp;e=4evYD1"/>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88198__Addresses Racial Equity by: Through meeting the needs of persons of all abilities, Parks will be making positive strides to achieve equity goals. Only through a detailed assessment of existing conditions will deficiencies and corrections be identified."/>
    <s v="NO"/>
    <s v="00__NO"/>
    <s v="03__YES__Yes, page 219 of the adopted 2026 capital budget."/>
    <s v="00__NO____Deferred Maint issues addressed by project: "/>
    <m/>
    <s v="Countywide"/>
    <s v=""/>
    <s v=""/>
    <s v=""/>
    <x v="4"/>
    <n v="0"/>
    <n v="0"/>
    <n v="0"/>
    <x v="4"/>
    <n v="0"/>
    <n v="0"/>
    <n v="0"/>
    <s v="Countywide"/>
    <n v="0"/>
    <n v="0"/>
    <n v="0"/>
    <s v="00"/>
    <s v="No Climate Reduction Impact reported by Requesting Department"/>
    <n v="0"/>
    <s v="00_No Climate Reduction Impact reported by Requesting Department"/>
    <m/>
    <m/>
    <x v="88"/>
    <s v="None. However, information from audit &amp; reports generated from the assessment/study is anticipated to be used to develop new projects addressing existing accessibility issues going forward and is included in out 5 years of the 5-Year Capital Improvement Plan under Parks ADA Access Improvement - Plan Placeholder."/>
    <s v="BRILL"/>
    <s v="1-FACILITIES MANAGEMENT (AE-EE-FM)"/>
    <s v="NA-0"/>
    <s v="2027-1"/>
    <s v="2027-1"/>
    <s v="2027-2"/>
    <s v="2027-3"/>
    <s v="2027-3"/>
    <s v="20"/>
    <s v=""/>
    <s v="MEDIUM"/>
    <s v="Yes"/>
    <n v="0.3"/>
    <s v="NO"/>
    <s v="5/21/26"/>
    <s v="1-Facilities Management (AE-EE-FM)"/>
    <m/>
    <m/>
    <m/>
    <m/>
    <x v="1"/>
  </r>
  <r>
    <s v="PF_WP057001_MCKINLEY PARKING LOTS - PHASE 3.XLSM"/>
    <s v="9010"/>
    <s v="9010_PARKS"/>
    <x v="17"/>
    <n v="1400"/>
    <x v="97"/>
    <s v="1 - Basic Planning &amp; Design"/>
    <s v="1"/>
    <s v="2 - Construction &amp; Implementation"/>
    <s v="2"/>
    <n v="282260"/>
    <n v="282260"/>
    <n v="1"/>
    <n v="0"/>
    <n v="0"/>
    <n v="1"/>
    <n v="282260"/>
    <s v="BOND"/>
    <n v="0"/>
    <n v="2013230"/>
    <n v="0"/>
    <n v="2013230"/>
    <n v="0"/>
    <n v="0"/>
    <n v="2013230"/>
    <n v="0"/>
    <s v="YES"/>
    <s v="YES_BUDGET MODULE ACCT IMPORT tab for SHERPA import is balanced"/>
    <b v="1"/>
    <n v="0"/>
    <s v="YES"/>
    <s v="YES"/>
    <x v="97"/>
    <n v="46120"/>
    <s v="SARAH TOOMSEN"/>
    <s v="414-257-7389"/>
    <s v="sarah.toomsen@milwaukeecountywi.gov"/>
    <x v="93"/>
    <s v="NO"/>
    <s v="YES__Please provide a brief listing of options/alternatives researched and why the option your are requesting for this Cost Est is the best alternative:  The 2015 long-range plan for the McKinley site evaluated multiple potential options for the site, including different phasing strategies. The proposed plan is the third phase of a funding strategy that has been followed in previous capital budgets."/>
    <s v="00__NO__Annual financial impact includes: "/>
    <s v="Traffic, Roadways, &amp; Bridges (Non-Airport)"/>
    <s v="YES__A&amp;E project charter. https://milwaukeecountywi.sharepoint.com/:f:/s/CapitalPlanning-Parks/IgAjUhFl4kpsQpWJ_1xcXQPeAZBt2tJWE1xwTVXlWEppg2I?e=lf2vXS"/>
    <s v="YES__Design can be completed year round while construction activities such as asphaltic pavement installation and vegetation establishment will require seasonally appropriate conditions."/>
    <s v="00__Technology Security Risk(s) Addressed: "/>
    <s v="00__Safety-Risk Issue(s) Addressed:  "/>
    <s v="05__Safety-Risk Issue(s) Addressed:  The pavement condition is causing hazards for vehicles, boat trailers, and pedestrians traversing the site. Completion of the entire site will allow full accessibility and safety for all users of the McKinley site."/>
    <s v="NO__Adopted Board File: __Agreement(s) Uploaded: __Partners and nature of Agreement(s): __Next Board cycle if agreement(s) not yet adopted: "/>
    <m/>
    <s v="00"/>
    <s v="NO"/>
    <s v="NO"/>
    <s v="00__Citations Addressed by Project?: NO__Description of Citation(s) addressed: "/>
    <s v="02__Primary Asset Zip Code: 53202__Total Pop Srvd: 489500__Minority Pop Srvd: 199400__Addresses Racial Equity by: As an existing asset that functions as a part of a partially reconstructed public parking lot and provides recreational connections to Lake Michigan, McKinley Beach, the Oak Leaf Trail, a playground, and the lakefront, replacement in alignment with the completed long-range plan is the only viable option. By providing access and functionality, recreational opportunities provide a healthier lifestyle for residents, thereby aligning with the County's mission of achieving racial equity by becoming the healthiest County in the State."/>
    <s v="NO"/>
    <s v="00__NO"/>
    <s v="03__YES__Refer to Page 219 of the most recent 5-YR CIP (2026-2030)."/>
    <s v="03__YES__Category 2 = Addresses Assets anticipated to fail within the next 12 - 24 months__Deferred Maint issues addressed by project: The parking lot project at McKinley is primarily to addressed degrading pavement and drainage conditions that impact one of the key lakefront access points. Due to the size, cost, and complexity of this project it has been addressed in phases, and this proposed phase is just one piece of deferred maintenance at the overall marina site."/>
    <m/>
    <n v="53202"/>
    <s v=""/>
    <s v=""/>
    <s v=""/>
    <x v="1"/>
    <n v="0"/>
    <n v="0"/>
    <n v="0"/>
    <x v="1"/>
    <n v="0"/>
    <n v="0"/>
    <n v="0"/>
    <s v="1700 N LINCOLN MEMORIAL DR"/>
    <n v="0"/>
    <n v="0"/>
    <n v="0"/>
    <s v="01"/>
    <s v="All parking lot projects are evaluated for footprint reduction to reduce maintenance, decrease urban heat island effects and discourage stormwater runoff. New construction requires adherence to updated regulations for stormwater management including reduction of total suspended solids and compliance with the County's MS4 permit. All previous phases of this project incorporated green infrastructure to reduce/prevent flooding and contaminated stormwater runoff into lake Michigan. "/>
    <n v="1"/>
    <s v="01_All parking lot projects are evaluated for footprint reduction to reduce maintenance, decrease urban heat island effects and discourage stormwater runoff. New construction requires adherence to updated regulations for stormwater management including reduction of total suspended solids and compliance with the County's MS4 permit. All previous phases of this project incorporated green infrastructure to reduce/prevent flooding and contaminated stormwater runoff into lake Michigan. "/>
    <m/>
    <m/>
    <x v="89"/>
    <s v="The scope of work includes construction of the design."/>
    <s v="CLIFTON JANSSEN, P.E., BRILL"/>
    <s v="1-FACILITIES MANAGEMENT (AE-EE-FM)"/>
    <s v="NA-0"/>
    <s v="2027-2"/>
    <s v="2027-4"/>
    <s v="2029-1"/>
    <s v="2029-4"/>
    <s v="2030-1"/>
    <s v="20"/>
    <s v=""/>
    <s v="HIGH"/>
    <s v="Yes"/>
    <s v="Conceptual"/>
    <s v="YES"/>
    <s v="5/22/26"/>
    <s v="1-Facilities Management (AE-EE-FM)"/>
    <m/>
    <m/>
    <m/>
    <m/>
    <x v="1"/>
  </r>
  <r>
    <s v="PF_WP062601_COOL WATERS OVERFLOW PARKING LOT &amp; SERVICE YARD.XLSM"/>
    <s v="9010"/>
    <s v="9010_PARKS"/>
    <x v="17"/>
    <n v="1400"/>
    <x v="98"/>
    <s v="1 - Basic Planning &amp; Design"/>
    <s v="1"/>
    <s v="2 - Construction &amp; Implementation"/>
    <s v="2"/>
    <n v="292550"/>
    <n v="292550"/>
    <n v="1"/>
    <n v="0"/>
    <n v="0"/>
    <n v="1"/>
    <n v="292550"/>
    <s v="BOND"/>
    <n v="0"/>
    <n v="2193870"/>
    <n v="0"/>
    <n v="2193870"/>
    <n v="0"/>
    <n v="0"/>
    <n v="2193870"/>
    <n v="0"/>
    <s v="YES"/>
    <s v="YES_BUDGET MODULE ACCT IMPORT tab for SHERPA import is balanced"/>
    <b v="1"/>
    <n v="0"/>
    <s v="YES"/>
    <s v="YES"/>
    <x v="98"/>
    <n v="46122"/>
    <s v="SARAH TOOMSEN"/>
    <s v="414-257-7389"/>
    <s v="sarah.toomsen@milwaukeecountywi.gov"/>
    <x v="94"/>
    <s v="NO"/>
    <s v="NO__Please provide an explanation of why alternative options were not researched:  As an existing asset that serves an active water park, picnic sites, and Parks Service Yard, replacement is the only viable option."/>
    <s v="00__NO__Annual financial impact includes: "/>
    <s v="Hard-Surface (Non-Roadway)"/>
    <s v="YES__AE Charter; See AE charter TEAMS site:  https://milwaukeecountywi.sharepoint.com/:f:/r/sites/CapitalPlanning-Parks/Shared%20Documents/Parks/WP062601-Cool%20Waters%20Overflow%20Parking%20Lot%20%26%20Service%20Yard?csf=1&amp;web=1&amp;e=oexxhB"/>
    <s v="YES__Asphalt pavement will require appropriate seasonal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27__Total Pop Srvd: 939489__Minority Pop Srvd: 451291__Addresses Racial Equity by: This parking lot serves the Cool Waters Water Park (a Countywide aquatic facility), various picnic areas in Greenfield Park, a Parks Operations Service Yard, and is an access point to the Oak Leaf Trail. By offering a variety of recreational options, this area of the park system promotes outdoor healthy recreation options. The County aligns overall health as a path to achieving racial equity."/>
    <s v="NO"/>
    <s v="00__NO"/>
    <s v="03__YES__Yes, Page 219 of the most recent 5-YR CIP (2026-2030)."/>
    <s v="03__YES__Category 2 = Addresses Assets anticipated to fail within the next 12 - 24 months__Deferred Maint issues addressed by project: The pavement condition rating is classified as “very poor,” reflecting a long-standing maintenance deficiency. The surface deterioration and uneven conditions has persisted for several years and now presents safety hazards for vehicles, cyclists, and pedestrians. In addition, the degraded pavement negatively impacts operational efficiency by increasing maintenance demands and limiting effective use of the facility."/>
    <m/>
    <n v="53227"/>
    <s v=""/>
    <s v=""/>
    <s v=""/>
    <x v="8"/>
    <n v="0"/>
    <n v="0"/>
    <n v="0"/>
    <x v="5"/>
    <n v="0"/>
    <n v="0"/>
    <n v="0"/>
    <s v="2028 S 124TH ST"/>
    <n v="0"/>
    <n v="0"/>
    <n v="0"/>
    <s v="01"/>
    <s v="All hardscape projects in Milwaukee County Parks are evaluated for reduction in footprint. New construction will require adherence to stormwater regulations to reduce total suspended solids (TSS) and conform to the MS4 permit for the county. These changes will prevent stormwater runoff and/or treat it before it reaches the storm sewer system which relieves flooding and improves the quality of the water that returns to local rivers/streams. "/>
    <n v="1"/>
    <s v="01_All hardscape projects in Milwaukee County Parks are evaluated for reduction in footprint. New construction will require adherence to stormwater regulations to reduce total suspended solids (TSS) and conform to the MS4 permit for the county. These changes will prevent stormwater runoff and/or treat it before it reaches the storm sewer system which relieves flooding and improves the quality of the water that returns to local rivers/streams. "/>
    <m/>
    <m/>
    <x v="90"/>
    <s v="The scope of work includes the construction of the design."/>
    <s v="JANSSEN, P.E., BRILL"/>
    <s v="1-FACILITIES MANAGEMENT (AE-EE-FM)"/>
    <s v="NA-0"/>
    <s v="2027-2"/>
    <s v="2027-4"/>
    <s v="2029-1"/>
    <s v="2029-4"/>
    <s v="2030-1"/>
    <s v="20"/>
    <s v=""/>
    <s v="HIGH"/>
    <s v="Yes"/>
    <s v="Conceptual"/>
    <s v="YES"/>
    <s v="5/22/26"/>
    <s v="1-Facilities Management (AE-EE-FM)"/>
    <m/>
    <m/>
    <m/>
    <m/>
    <x v="1"/>
  </r>
  <r>
    <s v="PF_WP075101_BROWN DEER TENNIS &amp; PICKLEBALL.XLSM"/>
    <s v="9010"/>
    <s v="9010_PARKS"/>
    <x v="17"/>
    <n v="1400"/>
    <x v="99"/>
    <s v="1 - Basic Planning &amp; Design"/>
    <s v="1"/>
    <s v="2 - Construction &amp; Implementation"/>
    <s v="2"/>
    <n v="118010"/>
    <n v="118010"/>
    <n v="1"/>
    <n v="0"/>
    <n v="0"/>
    <n v="1"/>
    <n v="118010"/>
    <s v="BOND"/>
    <n v="0"/>
    <n v="704720"/>
    <n v="0"/>
    <n v="704720"/>
    <n v="0"/>
    <n v="0"/>
    <n v="704720"/>
    <n v="0"/>
    <s v="YES"/>
    <s v="YES_BUDGET MODULE ACCT IMPORT tab for SHERPA import is balanced"/>
    <b v="1"/>
    <n v="0"/>
    <s v="YES"/>
    <s v="YES"/>
    <x v="99"/>
    <n v="46114"/>
    <s v="SARAH TOOMSEN"/>
    <s v="414-257-7389"/>
    <s v="Sarah.Toomsen@milwaukeecountywi.gov"/>
    <x v="95"/>
    <s v="NO"/>
    <s v="NO__Please provide an explanation of why alternative options were not researched:  As an existing asset, renovation or demolition are the only options."/>
    <s v="00__NO__Annual financial impact includes: "/>
    <s v="Other Capital"/>
    <s v="YES__https://milwaukeecountywi.sharepoint.com/sites/CapitalPlanning-Parks/Shared%20Documents/Forms/AllItems.aspx?id=%2Fsites%2FCapitalPlanning%2DParks%2FShared%20Documents%2FParks%2FWP075101%2DBrown%20Deer%20Tennis%20%26%20Pickleball&amp;viewid=70f72677%2D3315%2D4ea8%2D84cc%2Dd7a61d3287c7"/>
    <s v="YES__Construction will require seasonally appropriate conditions for pavement, fencing and painting."/>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4__Primary Asset Zip Code: 53209__Total Pop Srvd: 44586__Minority Pop Srvd: 34776__Addresses Racial Equity by: The new pickleball and tennis courts will be available for use for all members of the community. Having an increased amount of courts will allow leagues to utilize the space. Providing more recreational opportunities furthers the County's goal of becoming the healthiest county in the state, thereby achieving racial equity."/>
    <s v="NO"/>
    <s v="00__NO"/>
    <s v="03__YES__Yes, Page 219 of the most recent 5-YR CIP (2026-2030). Also, page 145 of the adopted Park and Open Space Plan (Master Plan) identifies investment in existing recreation sites as a priority, specifically through Recommendation 2.1: Maintain and improve as necessary existing County-owned parks and outdoor recreation sites, including the resurfacing of tennis courts."/>
    <s v="05__YES__Category 1 = Immediately Addresses Failing Assets__Deferred Maint issues addressed by project: The existing tennis courts are currently unplayable and have been closed to the public due to safety concerns."/>
    <m/>
    <n v="53209"/>
    <s v=""/>
    <s v=""/>
    <s v=""/>
    <x v="18"/>
    <n v="0"/>
    <n v="0"/>
    <n v="0"/>
    <x v="1"/>
    <n v="0"/>
    <n v="0"/>
    <n v="0"/>
    <s v="3501 W BRADLEY RD"/>
    <n v="0"/>
    <n v="0"/>
    <n v="0"/>
    <s v="00"/>
    <s v="No Climate Reduction Impact reported by Requesting Department"/>
    <n v="0"/>
    <s v="00_No Climate Reduction Impact reported by Requesting Department"/>
    <m/>
    <m/>
    <x v="91"/>
    <s v="The scope of work includes construction of the design."/>
    <s v="JANSSEN P.E., BRILL"/>
    <s v="1-FACILITIES MANAGEMENT (AE-EE-FM)"/>
    <s v="NA-0"/>
    <s v="2027-2"/>
    <s v="2027-4"/>
    <s v="2029-2"/>
    <s v="2029-3"/>
    <s v="2028-4"/>
    <s v="20"/>
    <s v=""/>
    <s v="HIGH"/>
    <s v="Yes"/>
    <s v="Conceptual"/>
    <s v="YES"/>
    <s v="6/24/26"/>
    <s v="1-Facilities Management (AE-EE-FM)"/>
    <m/>
    <m/>
    <m/>
    <m/>
    <x v="1"/>
  </r>
  <r>
    <s v="PF_WP075401_JACOBUS PARK SPRAYGROUND - PLAYGROUND.XLSM"/>
    <s v="9010"/>
    <s v="9010_PARKS"/>
    <x v="17"/>
    <n v="1400"/>
    <x v="100"/>
    <s v="2 - Construction &amp; Implementation"/>
    <s v="2"/>
    <s v="None."/>
    <s v="None."/>
    <n v="835418"/>
    <n v="835418"/>
    <n v="1"/>
    <n v="0"/>
    <n v="0"/>
    <n v="1"/>
    <n v="835418"/>
    <s v="BOND"/>
    <n v="0"/>
    <n v="0"/>
    <n v="0"/>
    <n v="0"/>
    <n v="0"/>
    <n v="0"/>
    <n v="0"/>
    <n v="0"/>
    <s v="YES"/>
    <s v="YES_BUDGET MODULE ACCT IMPORT tab for SHERPA import is balanced"/>
    <b v="1"/>
    <n v="0"/>
    <s v="YES"/>
    <s v="YES"/>
    <x v="100"/>
    <n v="46122"/>
    <s v="SARAH TOOMSEN"/>
    <s v="414-257-7389"/>
    <s v="sarah.toomsen@milwaukeecountywi.gov"/>
    <x v="96"/>
    <s v="NO"/>
    <s v="NO__Please provide an explanation of why alternative options were not researched:  Jacobus playground is a popular and valued neighborhood park amenity, therefore replacement is the only viable option."/>
    <s v="02__YES__Annual financial impact includes: Replacement of the playground and its surfacing will allow Parks Operations and Trades staff to focus staff hours and operating budget resources elsewhere in the Parks system rather than on surfacing patching and equipment repairs."/>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13__Total Pop Srvd: 26469__Minority Pop Srvd: 4159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Refer to page 218 of the most recent 5-YR CIP (2026-2030)."/>
    <s v="03__YES__Category 2 = Addresses Assets anticipated to fail within the next 12 - 24 months__Deferred Maint issues addressed by project: The Jacobus playground is approximately 7 years past the reasonable lifespan estimate of 23 years for playgrounds across the parks system."/>
    <m/>
    <n v="53213"/>
    <s v=""/>
    <s v=""/>
    <s v=""/>
    <x v="3"/>
    <n v="0"/>
    <n v="0"/>
    <n v="0"/>
    <x v="3"/>
    <n v="0"/>
    <n v="0"/>
    <n v="0"/>
    <s v="6501 W HILLSIDE LN"/>
    <n v="0"/>
    <n v="0"/>
    <n v="0"/>
    <s v="01"/>
    <s v="Playground design will incorporate an area for water spray elements for summer heat relief."/>
    <n v="1"/>
    <s v="01_Playground design will incorporate an area for water spray elements for summer heat relief."/>
    <m/>
    <m/>
    <x v="92"/>
    <s v="None"/>
    <s v="SARAH TOOMSEN"/>
    <s v="4-SAME AS REQUESTING DEPT/AGENCY (EXCLUDES DOT, FCLTY MNGMNT, AND IMSD)"/>
    <s v="NA-0"/>
    <s v="NA-0"/>
    <s v="2027-2"/>
    <s v="2027-3"/>
    <s v="2028-2"/>
    <s v="2028-3"/>
    <s v="20"/>
    <s v=""/>
    <s v="LOW"/>
    <s v="NO"/>
    <s v="Conceptual"/>
    <s v="NO"/>
    <s v="5/19/26"/>
    <s v="4-Same as Requesting Dept/Agency (Excludes DOT, Fclty Mngmnt, and IMSD)"/>
    <m/>
    <m/>
    <m/>
    <m/>
    <x v="1"/>
  </r>
  <r>
    <s v="PF_WP075601_ZABLOCKI PLAYGROUND RECONSTRUCTION.XLSM"/>
    <s v="9010"/>
    <s v="9010_PARKS"/>
    <x v="17"/>
    <n v="1400"/>
    <x v="101"/>
    <s v="2 - Construction &amp; Implementation"/>
    <s v="2"/>
    <s v="None."/>
    <s v="None."/>
    <n v="485010"/>
    <n v="485010"/>
    <n v="1"/>
    <n v="0"/>
    <n v="0"/>
    <n v="1"/>
    <n v="485010"/>
    <s v="BOND"/>
    <n v="0"/>
    <n v="0"/>
    <n v="0"/>
    <n v="0"/>
    <n v="0"/>
    <n v="0"/>
    <n v="0"/>
    <n v="0"/>
    <s v="YES"/>
    <s v="YES_BUDGET MODULE ACCT IMPORT tab for SHERPA import is balanced"/>
    <b v="1"/>
    <n v="0"/>
    <s v="YES"/>
    <s v="YES"/>
    <x v="101"/>
    <n v="46125"/>
    <s v="SARAH TOOMSEN"/>
    <s v="414-257-7389"/>
    <s v="sarah.toomsen@milwaukeecountywi.gov"/>
    <x v="97"/>
    <s v="NO"/>
    <s v="NO__Please provide an explanation of why alternative options were not researched:  Zablocki playground is a popular and valued neighborhood park amenity, therefore replacement is the only viable option."/>
    <s v="02__YES__Annual financial impact includes: Replacement of the playground and its surfacing will allow Parks Operations and Trades staff to focus staff hours and operating budget resources elsewhere in the Parks system rather than on surfacing and equipment repairs."/>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21__Total Pop Srvd: 39560__Minority Pop Srvd: 16157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Refer to page 218 of the most recent 5-YR CIP (2026-2030)."/>
    <s v="03__YES__Category 2 = Addresses Assets anticipated to fail within the next 12 - 24 months__Deferred Maint issues addressed by project: The playground has maximized its useful life and requires replacement."/>
    <m/>
    <n v="53221"/>
    <s v=""/>
    <s v=""/>
    <s v=""/>
    <x v="17"/>
    <n v="0"/>
    <n v="0"/>
    <n v="0"/>
    <x v="9"/>
    <n v="0"/>
    <n v="0"/>
    <n v="0"/>
    <s v="3717 W. Howard Ave."/>
    <n v="0"/>
    <n v="0"/>
    <n v="0"/>
    <s v="00"/>
    <s v="No Climate Reduction Impact reported by Requesting Department"/>
    <n v="0"/>
    <s v="00_No Climate Reduction Impact reported by Requesting Department"/>
    <m/>
    <m/>
    <x v="93"/>
    <s v="None"/>
    <s v="SARAH TOOMSEN"/>
    <s v="4-SAME AS REQUESTING DEPT/AGENCY (EXCLUDES DOT, FCLTY MNGMNT, AND IMSD)"/>
    <s v="NA-0"/>
    <s v="NA-0"/>
    <s v="2027-2"/>
    <s v="2027-3"/>
    <s v="2028-2"/>
    <s v="2028-3"/>
    <s v="20"/>
    <s v=""/>
    <s v="LOW"/>
    <s v="NO"/>
    <s v="Conceptual"/>
    <s v="NO"/>
    <s v="5/19/26"/>
    <s v="4-Same as Requesting Dept/Agency (Excludes DOT, Fclty Mngmnt, and IMSD)"/>
    <m/>
    <m/>
    <m/>
    <m/>
    <x v="1"/>
  </r>
  <r>
    <s v="PF_WP075901_GRANT PARK ROADWAY RECONSTRUCTION HAWTHORNE TO PICNIC AREA 5.XLSM"/>
    <s v="9010"/>
    <s v="9010_PARKS"/>
    <x v="17"/>
    <n v="1400"/>
    <x v="102"/>
    <s v="1 - Basic Planning &amp; Design"/>
    <s v="1"/>
    <s v="2 - Construction &amp; Implementation"/>
    <s v="2"/>
    <n v="358890"/>
    <n v="358890"/>
    <n v="1"/>
    <n v="0"/>
    <n v="0"/>
    <n v="1"/>
    <n v="358890"/>
    <s v="BOND"/>
    <n v="0"/>
    <n v="4100000"/>
    <n v="0"/>
    <n v="4100000"/>
    <n v="0"/>
    <n v="0"/>
    <n v="4100000"/>
    <n v="0"/>
    <s v="YES"/>
    <s v="YES_BUDGET MODULE ACCT IMPORT tab for SHERPA import is balanced"/>
    <b v="1"/>
    <n v="0"/>
    <s v="YES"/>
    <s v="YES"/>
    <x v="102"/>
    <n v="46119"/>
    <s v="SARAH TOOMSEN"/>
    <s v="414-257-7389"/>
    <s v="sarah.toomsen@milwaukeecountywi.gov"/>
    <x v="98"/>
    <s v="NO"/>
    <s v="NO__Please provide an explanation of why alternative options were not researched:  As an existing asset, reconstruction of this popular resource is the only viable option though different construction methods will be evaluated."/>
    <s v="02__YES__Annual financial impact includes: Recurring pothole repairs occur seasonally or at least annually. For example, in spring of 2024 staff spent $12,669 in materials and labor to fill potholes and repair the road for safe travel. "/>
    <s v="Traffic, Roadways, &amp; Bridges (Non-Airport)"/>
    <s v="YES__See Teams site for charter: https://milwaukeecountywi.sharepoint.com/:f:/r/sites/CapitalPlanning-Parks/Shared%20Documents/Parks/WP075901-%20Grant%20Park%20Roadway%20Reconstruction%20Hawthorn%20to%20Picnic%20Area%205?csf=1&amp;web=1&amp;e=T4Yerc"/>
    <s v="YES__The design component can be completed year round. Construction will require seasonally appropriate conditions, as will vegetation establishment."/>
    <s v="00__Technology Security Risk(s) Addressed: "/>
    <s v="00__Safety-Risk Issue(s) Addressed:  "/>
    <s v="05__Safety-Risk Issue(s) Addressed:  Park users are no longer driving in appropriate travel lanes in order to avoid damaged sections of road, and causing a hazard to drivers, bikes, and pedestrians traveling both north and south through Grant Park."/>
    <s v="NO__Adopted Board File: __Agreement(s) Uploaded: __Partners and nature of Agreement(s): __Next Board cycle if agreement(s) not yet adopted: "/>
    <m/>
    <s v="00"/>
    <s v="NO"/>
    <s v="NO"/>
    <s v="00__Citations Addressed by Project?: NO__Description of Citation(s) addressed: "/>
    <s v="02__Primary Asset Zip Code: 53172__Total Pop Srvd: 20795__Minority Pop Srvd: 3910__Addresses Racial Equity by: As a roadway segment that functions not only as part of the transportation network in the 53172 area, it also provides recreational connections for residents. An active and healthy resident base is aligned with the County's goal of achieving racial equity."/>
    <s v="NO"/>
    <s v="00__NO"/>
    <s v="03__YES__See Page 218 of 2026 adopted capital budget."/>
    <s v="03__YES__Category 2 = Addresses Assets anticipated to fail within the next 12 - 24 months__Deferred Maint issues addressed by project: This roadway segment has a failed condition rating and has not been funded during previous rounds of the capital budget process. Regular maintenance is nearly impossible due to the pavement conditions that continue to deteriorate."/>
    <m/>
    <n v="53172"/>
    <s v=""/>
    <s v=""/>
    <s v=""/>
    <x v="9"/>
    <n v="0"/>
    <n v="0"/>
    <n v="0"/>
    <x v="10"/>
    <n v="0"/>
    <n v="0"/>
    <n v="0"/>
    <s v="501 Lake Drive"/>
    <n v="0"/>
    <n v="0"/>
    <n v="0"/>
    <s v="01"/>
    <s v="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94"/>
    <s v="The scope of the work includes the construction phase of the project's design."/>
    <s v="RAMIREZ / BRILL"/>
    <s v="1-FACILITIES MANAGEMENT (AE-EE-FM)"/>
    <s v="NA-0"/>
    <s v="2027-1"/>
    <s v="2027-4"/>
    <s v="2029-1"/>
    <s v="2029-3"/>
    <s v="2029-4"/>
    <s v="20"/>
    <s v=""/>
    <s v="HIGH"/>
    <s v="Yes"/>
    <s v="Conceptual"/>
    <s v="YES"/>
    <s v="4/24/26"/>
    <s v="1-Facilities Management (AE-EE-FM)"/>
    <m/>
    <m/>
    <m/>
    <m/>
    <x v="1"/>
  </r>
  <r>
    <s v="PF_WP078701_PARKS SOUTH REGION ROOF REPLACEMENTS.XLSM"/>
    <s v="9010"/>
    <s v="9010_PARKS"/>
    <x v="17"/>
    <n v="1400"/>
    <x v="103"/>
    <s v="1 - Basic Planning &amp; Design"/>
    <s v="1"/>
    <s v="2 - Construction &amp; Implementation"/>
    <s v="2"/>
    <n v="320110"/>
    <n v="0"/>
    <n v="0"/>
    <n v="320110"/>
    <n v="2"/>
    <n v="2"/>
    <n v="320110"/>
    <s v="CASH"/>
    <n v="0"/>
    <n v="7230500"/>
    <n v="0"/>
    <n v="7230500"/>
    <n v="0"/>
    <n v="0"/>
    <n v="7230500"/>
    <n v="0"/>
    <s v="YES"/>
    <s v="YES_BUDGET MODULE ACCT IMPORT tab for SHERPA import is balanced"/>
    <b v="1"/>
    <n v="0"/>
    <s v="YES"/>
    <s v="YES"/>
    <x v="103"/>
    <n v="46114"/>
    <s v="SARAH TOOMSEN"/>
    <s v="414-257-7389"/>
    <s v="sarah.toomsen@milwaukeecountywi.gov"/>
    <x v="99"/>
    <s v="NO"/>
    <s v="YES__Please provide a brief listing of options/alternatives researched and why the option your are requesting for this Cost Est is the best alternative:  Due to the age and condition of the roofing systems, replacement is the most cost-effective option. These building assets are relied upon for public and revenue generating activities and operations in the Parks system."/>
    <s v="02__YES__Annual financial impact includes: Investing in new roofing systems will eliminate O&amp;M costs and service requests for continuous, temporary and ongoing repairs."/>
    <s v="Facility_Rehab or Major Maint"/>
    <s v="YES__A&amp;E Project Charter https://milwaukeecountywi.sharepoint.com/:w:/r/sites/CapitalPlanning-Parks/Shared%20Documents/Parks/WP078701%20PARKS%20SOUTH%20REGION%20ROOF%20REPLACEMENTS/Project%20Charter%20WP078701%20Parks%20South%20Region%20Roof%20Replacements.docx?d=wb51bd39800404314adbcc75d95f781dd&amp;csf=1&amp;web=1&amp;e=oVbxNR"/>
    <s v="YES__Specific weather conditions will be necessary for certain aspects of roofing work."/>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3__Primary Asset Zip Code: Countywide__Total Pop Srvd: 928059__Minority Pop Srvd: 451291__Addresses Racial Equity by: By investing in buildings that serve the public, this project will sustain recreational assets that are relied upon by Milwaukee County residents. An active and healthy public aligns with the County's goal to achieve racial equity by becoming the healthiest County in the State of Wisconsin."/>
    <s v="NO"/>
    <s v="00__NO"/>
    <s v="03__YES__Yes, Page 218 of the most recent 5-YR CIP (2026-2030). Additionally, page 147 of the 2050 Park and Open Space Plan identifies the 25-Year Capital Improvements needed for County-owned Park and Open Space sites in Milwaukee County, including buildings, in Table 6.4"/>
    <s v="03__YES__Category 2 = Addresses Assets anticipated to fail within the next 12 - 24 months__Deferred Maint issues addressed by project: The buildings and roofing systems identified in this project are each well beyond their useful life, and leaks are causing continuous and ongoing damage to interior spaces."/>
    <n v="0"/>
    <s v="Countywide"/>
    <s v=""/>
    <s v=""/>
    <s v=""/>
    <x v="4"/>
    <n v="0"/>
    <n v="0"/>
    <n v="0"/>
    <x v="4"/>
    <n v="0"/>
    <n v="0"/>
    <n v="0"/>
    <s v="Countywide"/>
    <n v="0"/>
    <n v="0"/>
    <n v="0"/>
    <s v="00"/>
    <s v="No Climate Reduction Impact reported by Requesting Department"/>
    <n v="0"/>
    <s v="00_No Climate Reduction Impact reported by Requesting Department"/>
    <m/>
    <m/>
    <x v="95"/>
    <s v="The scope of work includes construction of design."/>
    <s v="WALSH, BRILL"/>
    <s v="1-FACILITIES MANAGEMENT (AE-EE-FM)"/>
    <s v="NA-0"/>
    <s v="2027-2"/>
    <s v="2027-4"/>
    <s v="2029-2"/>
    <s v="2029-3"/>
    <s v="2030-1"/>
    <s v="30"/>
    <s v=""/>
    <s v="HIGH"/>
    <s v="Yes"/>
    <s v="Conceptual"/>
    <s v="YES"/>
    <s v="5/28/26"/>
    <s v="1-Facilities Management (AE-EE-FM)"/>
    <m/>
    <m/>
    <m/>
    <m/>
    <x v="1"/>
  </r>
  <r>
    <s v="PF_WP079301_LAFOLLETTE PARK COURT AND SITE IMPROVEMENTS.XLSM"/>
    <s v="9010"/>
    <s v="9010_PARKS"/>
    <x v="17"/>
    <n v="1400"/>
    <x v="104"/>
    <s v="1 - Basic Planning &amp; Design"/>
    <s v="1"/>
    <s v="2 - Construction &amp; Implementation"/>
    <s v="2"/>
    <n v="173910"/>
    <n v="173910"/>
    <n v="1"/>
    <n v="0"/>
    <n v="0"/>
    <n v="1"/>
    <n v="173910"/>
    <s v="BOND"/>
    <n v="0"/>
    <n v="1000000"/>
    <n v="0"/>
    <n v="1000000"/>
    <n v="0"/>
    <n v="0"/>
    <n v="1000000"/>
    <n v="0"/>
    <s v="YES"/>
    <s v="YES_BUDGET MODULE ACCT IMPORT tab for SHERPA import is balanced"/>
    <b v="1"/>
    <n v="0"/>
    <s v="YES"/>
    <s v="YES"/>
    <x v="104"/>
    <n v="46121"/>
    <s v="SARAH TOOMSEN"/>
    <s v="414-257-7389"/>
    <s v="Sarah.Toomsen@milwaukeecountywi.gov"/>
    <x v="100"/>
    <s v="NO"/>
    <s v="NO__Please provide an explanation of why alternative options were not researched:  As an existing asset, replacement is the only viable option. The alternative would be no investment which will lead to greater degradation and limited playability over time."/>
    <s v="00__NO__Annual financial impact includes: "/>
    <s v="Other Capital"/>
    <s v="YES__https://milwaukeecountywi.sharepoint.com/:w:/r/sites/CapitalPlanning-Parks/_layouts/15/Doc.aspx?sourcedoc=%7B38B7DD65-DC9B-4354-8525-3EFA9DC4EA84%7D&amp;file=Project%20Charter%20WP079301_LaFollette%20Courts%20and%20Site.docx&amp;action=default&amp;mobileredirect=true&amp;DefaultItemOpen=1"/>
    <s v="YES__Design can take place at any time but construction will require seasonally appropriate conditions."/>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14__Total Pop Srvd: 34297__Minority Pop Srvd: 10588__Addresses Racial Equity by: A healthy population relies on outdoor recreational assets, which also improve overall quality of life in Milwaukee County. By becoming the healthiest county in the State, Milwaukee County can further its goal of achieving racial equity."/>
    <s v="NO"/>
    <s v="00__NO"/>
    <s v="03__YES__See Page 218 of the 2026 adopted budget."/>
    <s v="03__YES__Category 2 = Addresses Assets anticipated to fail within the next 12 - 24 months__Deferred Maint issues addressed by project: With a pavement rating score of 49/100 and 30/100 (2024), the court surfaces are beyond their useful life and can no longer be patched. Pavement Rating Index: _x000a_80 - 100 =  Excellent_x000a_70 - 80   =  Very good_x000a_50 - 70   =  Good_x000a_30 - 50   =  Fair_x000a_20 - 30   = Poor_x000a_10 - 20   =  Very Poor_x000a_  0 - 10   =  Failed"/>
    <m/>
    <n v="53214"/>
    <s v=""/>
    <s v=""/>
    <s v=""/>
    <x v="8"/>
    <n v="0"/>
    <n v="0"/>
    <n v="0"/>
    <x v="5"/>
    <n v="0"/>
    <n v="0"/>
    <n v="0"/>
    <s v="901 S 92nd Street"/>
    <n v="0"/>
    <n v="0"/>
    <n v="0"/>
    <s v="01"/>
    <s v="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96"/>
    <s v="The scope of work includes construction of the design."/>
    <s v="RAMIREZ, BRILL"/>
    <s v="1-FACILITIES MANAGEMENT (AE-EE-FM)"/>
    <s v="NA-0"/>
    <s v="2027-1"/>
    <s v="2027-4"/>
    <s v="2029-1"/>
    <s v="2029-3"/>
    <s v="2029-4"/>
    <s v="20"/>
    <s v=""/>
    <s v="HIGH"/>
    <s v="Yes"/>
    <s v="Conceptual"/>
    <s v="YES"/>
    <s v="5/21/25"/>
    <s v="1-Facilities Management (AE-EE-FM)"/>
    <m/>
    <m/>
    <m/>
    <m/>
    <x v="1"/>
  </r>
  <r>
    <s v="PF_WP079601_MCKINLEY MARINA PARKING LOT REPLACEMENT – CENTER SECTION.XLSM"/>
    <s v="9010"/>
    <s v="9010_PARKS"/>
    <x v="17"/>
    <n v="1400"/>
    <x v="105"/>
    <s v="1 - Basic Planning &amp; Design"/>
    <s v="1"/>
    <s v="2 - Construction &amp; Implementation"/>
    <s v="2"/>
    <n v="314320"/>
    <n v="314320"/>
    <n v="1"/>
    <n v="0"/>
    <n v="0"/>
    <n v="1"/>
    <n v="314320"/>
    <s v="BOND"/>
    <n v="0"/>
    <n v="3300880"/>
    <n v="0"/>
    <n v="3300880"/>
    <n v="0"/>
    <n v="0"/>
    <n v="3300880"/>
    <n v="0"/>
    <s v="YES"/>
    <s v="YES_BUDGET MODULE ACCT IMPORT tab for SHERPA import is balanced"/>
    <b v="1"/>
    <n v="0"/>
    <s v="YES"/>
    <s v="YES"/>
    <x v="105"/>
    <n v="46120"/>
    <s v="SARAH TOOMSEN"/>
    <s v="414-257-7389"/>
    <s v="sarah.toomsen@milwaukeecountywi.gov"/>
    <x v="101"/>
    <s v="NO"/>
    <s v="NO__Please provide an explanation of why alternative options were not researched:  As an existing asset that is relied upon by marina users, recreational lakefront users, and event participants, replacement is the only option. Due to the age and condition of the parking area, full replacement is also the most cost-effective option."/>
    <s v="00__NO__Annual financial impact includes: "/>
    <s v="Hard-Surface (Non-Roadway)"/>
    <s v="YES__https://milwaukeecountywi.sharepoint.com/:f:/r/sites/CapitalPlanning-Parks/Shared%20Documents/Parks/WP079601_MCKINLEY%20MARINA%20PARKING%20LOT%20REPLACEMENT%20-%20CENTER%20SECTION?csf=1&amp;web=1&amp;e=Ogq2Ai"/>
    <s v="YES__Design can take place at any time, but construction will require seasonally appropriate conditions for paving and vegetation establishment. The construction schedule will also need to consider marina slipholder access and lakefront events."/>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02__Total Pop Srvd: 489500__Minority Pop Srvd: 195800__Addresses Racial Equity by: The lakefront of Milwaukee provides a wide variety of recreational opportunities, and is protected for public benefit under the Public Trust Doctrine. By providing opportunities for an active lifestyle and unique cultural events, Milwaukee County is advancing the goal of achieving racial equity by becoming the healthiest county in the State."/>
    <s v="NO"/>
    <s v="00__NO"/>
    <s v="03__YES__Refer to page 218 in the 2026-2030 Adopted 5-YR Capital Plan. Additionally, page 150 of the adopted Park and Open Space plan identifies investment in facility needs to address deferred maintenance: &quot;Recommendation 1.7: Refine and update cost estimates for meeting park and open space site and facility needs and addressing deferred maintenance.&quot;"/>
    <s v="03__YES__Category 2 = Addresses Assets anticipated to fail within the next 12 - 24 months__Deferred Maint issues addressed by project: With a pavement rating of 18/100 when last inspected, the conditions of this parking lot is very poor, and patching is no longer an option; reconstruction is required. Pavement Condition Index:_x000a_80 - 100 = Excellent_x000a_70 - 80   =  Very good_x000a_50 - 70   =  Good_x000a_30 - 50   =  Poor_x000a_20 - 30   =  Fair                                                                                                                                                                                                                                                                                                                                                                                                                                                                                                          10 - 20   =  Very Poor; 0 - 10   = Failed"/>
    <m/>
    <n v="53202"/>
    <s v=""/>
    <s v=""/>
    <s v=""/>
    <x v="1"/>
    <n v="0"/>
    <n v="0"/>
    <n v="0"/>
    <x v="1"/>
    <n v="0"/>
    <n v="0"/>
    <n v="0"/>
    <s v="1750 N LINCOLN MEMORIAL DR"/>
    <n v="0"/>
    <n v="0"/>
    <n v="0"/>
    <s v="01"/>
    <s v="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97"/>
    <s v="The scope of work includes construction of the design."/>
    <s v="JANSSEN P.E., BRILL"/>
    <s v="1-FACILITIES MANAGEMENT (AE-EE-FM)"/>
    <s v="NA-0"/>
    <s v="2027-2"/>
    <s v="2027-4"/>
    <s v="2029-1"/>
    <s v="2029-4"/>
    <s v="2030-2"/>
    <s v="20"/>
    <s v=""/>
    <s v="HIGH"/>
    <s v="Yes"/>
    <s v="Conceptual"/>
    <s v="YES"/>
    <s v="5/22/26"/>
    <s v="1-Facilities Management (AE-EE-FM)"/>
    <m/>
    <m/>
    <m/>
    <m/>
    <x v="1"/>
  </r>
  <r>
    <s v="PF_WP082001_KOPS PARK SPRAYGROUND - PLAYGROUND.XLSM"/>
    <s v="9010"/>
    <s v="9010_PARKS"/>
    <x v="17"/>
    <n v="1400"/>
    <x v="106"/>
    <s v="2 - Construction &amp; Implementation"/>
    <s v="2"/>
    <s v="None."/>
    <s v="None."/>
    <n v="612765"/>
    <n v="612765"/>
    <n v="1"/>
    <n v="0"/>
    <n v="0"/>
    <n v="1"/>
    <n v="612765"/>
    <s v="BOND"/>
    <n v="0"/>
    <n v="0"/>
    <n v="0"/>
    <n v="0"/>
    <n v="0"/>
    <n v="0"/>
    <n v="0"/>
    <n v="0"/>
    <s v="YES"/>
    <s v="YES_BUDGET MODULE ACCT IMPORT tab for SHERPA import is balanced"/>
    <b v="1"/>
    <n v="0"/>
    <s v="YES"/>
    <s v="YES"/>
    <x v="106"/>
    <n v="46121"/>
    <s v="SARAH TOOMSEN"/>
    <s v="414-257-7389"/>
    <s v="sarah.toomsen@milwaukeecountywi.gov"/>
    <x v="102"/>
    <s v="NO"/>
    <s v="NO__Please provide an explanation of why alternative options were not researched:  The playground at Kops Park is an important asset within this neighborhood park, and greatly appreciated by the community therefore replacement is the only option."/>
    <s v="02__YES__Annual financial impact includes: Full replacement of the playground will allow Parks Trades and Operations the ability to expend time and resources at other needed playgrounds in the system, rather than on surfacing and equipment repair as is regularly needed at this site. Inclusion of a simple sprayground will also allow Parks to taking the aging wading pool offline, in compliance with the adopted 2025 Aquatic Study recommendations."/>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22__Total Pop Srvd: 25422__Minority Pop Srvd: 11103__Addresses Racial Equity by: All residents of Milwaukee County, including the 23% that are children (ACS 2021), deserve the opportunity to play and recreate as a part of their physical and emotional health.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Page 218 of 2026 adopted budget."/>
    <s v="03__YES__Category 2 = Addresses Assets anticipated to fail within the next 12 - 24 months__Deferred Maint issues addressed by project: This playground is past the estimated useful life of a playground, which is 23 years."/>
    <m/>
    <n v="53222"/>
    <s v=""/>
    <s v=""/>
    <s v=""/>
    <x v="10"/>
    <n v="0"/>
    <n v="0"/>
    <n v="0"/>
    <x v="1"/>
    <n v="0"/>
    <n v="0"/>
    <n v="0"/>
    <s v="3321 N. 86th St."/>
    <n v="0"/>
    <n v="0"/>
    <n v="0"/>
    <s v="01"/>
    <s v="Inclusion of sprayground elements will provide free heat relief to residents during extreme temperature conditions."/>
    <n v="1"/>
    <s v="01_Inclusion of sprayground elements will provide free heat relief to residents during extreme temperature conditions."/>
    <m/>
    <m/>
    <x v="98"/>
    <s v="None."/>
    <s v="SARAH TOOMSEN"/>
    <s v="4-SAME AS REQUESTING DEPT/AGENCY (EXCLUDES DOT, FCLTY MNGMNT, AND IMSD)"/>
    <s v="NA-N/A"/>
    <s v="NA-N/A"/>
    <s v="2027-2"/>
    <s v="2027-3"/>
    <s v="2028-2"/>
    <s v="2028-3"/>
    <s v="20"/>
    <s v=""/>
    <s v="LOW"/>
    <s v="NO"/>
    <s v="Conceptual"/>
    <s v="NO"/>
    <s v="5/19/26"/>
    <s v="4-Same as Requesting Dept/Agency (Excludes DOT, Fclty Mngmnt, and IMSD)"/>
    <m/>
    <m/>
    <m/>
    <m/>
    <x v="0"/>
  </r>
  <r>
    <s v="PF_WP082101_KK SPORTS CENTER PLAYGROUND REPLACEMENT.XLSM"/>
    <s v="9010"/>
    <s v="9010_PARKS"/>
    <x v="17"/>
    <n v="1400"/>
    <x v="107"/>
    <s v="2 - Construction &amp; Implementation"/>
    <s v="2"/>
    <s v="None."/>
    <s v="None."/>
    <n v="399183"/>
    <n v="399183"/>
    <n v="1"/>
    <n v="0"/>
    <n v="0"/>
    <n v="1"/>
    <n v="399183"/>
    <s v="BOND"/>
    <n v="0"/>
    <n v="0"/>
    <n v="0"/>
    <n v="0"/>
    <n v="0"/>
    <n v="0"/>
    <n v="0"/>
    <n v="0"/>
    <s v="YES"/>
    <s v="YES_BUDGET MODULE ACCT IMPORT tab for SHERPA import is balanced"/>
    <b v="1"/>
    <n v="0"/>
    <s v="YES"/>
    <s v="YES"/>
    <x v="107"/>
    <n v="46122"/>
    <s v="SARAH TOOMSEN"/>
    <s v="414-257-7389"/>
    <s v="sarah.toomsen@milwaukeecountywi.gov"/>
    <x v="103"/>
    <s v="NO"/>
    <s v="NO__Please provide an explanation of why alternative options were not researched:  The playground at KK Sports is an important site amenity that supports the larger sports complex activities at the site, and therefore replacement is the only option."/>
    <s v="02__YES__Annual financial impact includes: Replacement of this asset will allow Parks Trades and Operations to expend time and resources at other facilities across the Parks system rather than addressing the regular repairs that are needed to surfacing and equipment currently."/>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4__Primary Asset Zip Code: 53215__Total Pop Srvd: 59359__Minority Pop Srvd: 42427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Refer to page 218 of the most recent 5-YR CIP (2026-2030)."/>
    <s v="03__YES__Category 2 = Addresses Assets anticipated to fail within the next 12 - 24 months__Deferred Maint issues addressed by project: This playground is past the typical useful life of 23 years and must be replaced."/>
    <m/>
    <n v="53215"/>
    <s v=""/>
    <s v=""/>
    <s v=""/>
    <x v="19"/>
    <n v="0"/>
    <n v="0"/>
    <n v="0"/>
    <x v="1"/>
    <n v="0"/>
    <n v="0"/>
    <n v="0"/>
    <s v="3070 S. 20th St."/>
    <n v="0"/>
    <n v="0"/>
    <n v="0"/>
    <s v="00"/>
    <s v="No Climate Reduction Impact reported by Requesting Department"/>
    <n v="0"/>
    <s v="00_No Climate Reduction Impact reported by Requesting Department"/>
    <m/>
    <m/>
    <x v="99"/>
    <s v="None."/>
    <s v="SARAH TOOMSEN"/>
    <s v="4-SAME AS REQUESTING DEPT/AGENCY (EXCLUDES DOT, FCLTY MNGMNT, AND IMSD)"/>
    <s v="NA-N/A"/>
    <s v="NA-N/A"/>
    <s v="2027-2"/>
    <s v="2027-3"/>
    <s v="2028-2"/>
    <s v="2028-3"/>
    <s v="20"/>
    <s v=""/>
    <s v="LOW"/>
    <s v="NO"/>
    <s v="Conceptual"/>
    <s v="NO"/>
    <s v="5/19/26"/>
    <s v="4-Same as Requesting Dept/Agency (Excludes DOT, Fclty Mngmnt, and IMSD)"/>
    <m/>
    <m/>
    <m/>
    <m/>
    <x v="0"/>
  </r>
  <r>
    <s v="PF_WP082401_LITTLE MENOMONEE RIVER TRAIL EXT (COUNTY LINE - GOOD HOPE).XLSM"/>
    <s v="9010"/>
    <s v="9010_PARKS"/>
    <x v="17"/>
    <n v="1400"/>
    <x v="108"/>
    <s v="1 - Basic Planning &amp; Design"/>
    <s v="1"/>
    <s v="2 - Construction &amp; Implementation"/>
    <s v="2"/>
    <n v="839590"/>
    <n v="819590"/>
    <n v="1"/>
    <n v="20000"/>
    <n v="2"/>
    <n v="3"/>
    <n v="839590"/>
    <s v="BOND+CASH: 2 Rows required, one for cash and one for bonds"/>
    <n v="0"/>
    <n v="7738400"/>
    <n v="0"/>
    <n v="7738400"/>
    <n v="0"/>
    <n v="0"/>
    <n v="7738400"/>
    <n v="0"/>
    <s v="YES"/>
    <s v="YES_BUDGET MODULE ACCT IMPORT tab for SHERPA import is balanced"/>
    <b v="1"/>
    <n v="0"/>
    <s v="YES"/>
    <s v="YES"/>
    <x v="108"/>
    <n v="46114"/>
    <s v="SARAH TOOMSEN"/>
    <s v="414-257-7389"/>
    <s v="sarah.toomsen@milwaukeecountywi.gov"/>
    <x v="104"/>
    <s v="YES"/>
    <s v="YES__Please provide a brief listing of options/alternatives researched and why the option your are requesting for this Cost Est is the best alternative:  The 2023 Northwest Trails Connection Plan studied and ranked the highest trail connection needs, and also created a priority order for project implementation."/>
    <s v="02__YES__Annual financial impact includes: The Oak Leaf Trail costs approximately $2,500/mi to maintain annually."/>
    <s v="Hard-Surface (Non-Roadway)"/>
    <s v="YES__https://milwaukeecountywi.sharepoint.com/:w:/r/sites/CapitalPlanning-Parks/_layouts/15/Doc.aspx?sourcedoc=%7B739E9BFF-AF76-4CEE-9A17-5471756A9AA2%7D&amp;file=Project%20Charter%20WP082401%20Little%20Menomonee%20River%20Trail%20Extension%20(County%20Line%20%E2%80%93%20Good%20Hope).docx&amp;action=default&amp;mobileredirect=true"/>
    <s v="YES__Seasonally-appropriate conditions will be required to conduct full site analysis with design."/>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53224__Total Pop Srvd: 20786__Minority Pop Srvd: 16353__Addresses Racial Equity by: Little Menomonee River Parkway scores 8 out of 10 on the Milwaukee County Parks Equity Index, demonstrating a high equity need. The Oak Leaf Trail is one of the most popular amenities in Milwaukee County. Parks is committed to providing off-road recreation trails to complete an interconnected, countywide system for transportation and recreation. The OLT connects with state, county and local trails within the greater Milwaukee Metropolitan area including the Henry Aaron State Trail and the Ozaukee Interurban Trail. It is free to use and designed to be universally accessible. By expanding access to safe, high-quality trails, this project supports Milwaukee County’s goal of becoming the healthiest county by advancing racial equity in park access and services."/>
    <s v="NO"/>
    <s v="00__NO"/>
    <s v="03__YES__Yes, Page 217 of the most recent 5-YR CIP (2026-2030) and Page 1 of the 3-Year Strategic Plan; File Uploaded as SD_WP082401_Parks Strategic Plan. The Parks Department has identified a Strategic Objective of Invigorating the Community's Health and Wellness to Heighten the Quality of Life. Priority actions include expanding the trail system with a focus on sustainable maintenance and maximum usage, as well as prioritizing healthy activity through capital planning and investments."/>
    <s v="00__NO____Deferred Maint issues addressed by project: "/>
    <n v="0"/>
    <n v="53224"/>
    <s v=""/>
    <s v=""/>
    <s v=""/>
    <x v="13"/>
    <n v="0"/>
    <n v="0"/>
    <n v="0"/>
    <x v="1"/>
    <n v="0"/>
    <n v="0"/>
    <n v="0"/>
    <s v="North Granville, Milwaukee, Wisconsin"/>
    <n v="0"/>
    <n v="0"/>
    <n v="0"/>
    <s v="03"/>
    <s v="By providing trail network expansions, residents will have more opportunities for traveling and commuting in ways that reduce overall carbon emissions in Milwaukee County."/>
    <n v="1"/>
    <s v="03_By providing trail network expansions, residents will have more opportunities for traveling and commuting in ways that reduce overall carbon emissions in Milwaukee County."/>
    <m/>
    <m/>
    <x v="100"/>
    <s v="The scope of work includes construction of the design."/>
    <s v="ELIEZER RAMIREZ, BRILL"/>
    <s v="1-FACILITIES MANAGEMENT (AE-EE-FM)"/>
    <s v="NA-0"/>
    <s v="2027-2"/>
    <s v="2027-4"/>
    <s v="2029-2"/>
    <s v="2029-3"/>
    <s v="2029-4"/>
    <s v="25"/>
    <s v=""/>
    <s v="HIGH"/>
    <s v="Yes"/>
    <s v="Conceptual"/>
    <s v="YES"/>
    <s v="5/28/26"/>
    <s v="1-Facilities Management (AE-EE-FM)"/>
    <m/>
    <m/>
    <m/>
    <m/>
    <x v="1"/>
  </r>
  <r>
    <s v="PF_WP083601_CONCRETE STAIR RECONSTRUCTION (VARIOUS PARKS).XLSM"/>
    <s v="9010"/>
    <s v="9010_PARKS"/>
    <x v="17"/>
    <n v="1400"/>
    <x v="109"/>
    <s v="1 - Basic Planning &amp; Design"/>
    <s v="1"/>
    <s v="2 - Construction &amp; Implementation"/>
    <s v="2"/>
    <n v="421130"/>
    <n v="0"/>
    <n v="0"/>
    <n v="421130"/>
    <n v="2"/>
    <n v="2"/>
    <n v="421130"/>
    <s v="CASH"/>
    <n v="0"/>
    <n v="2900000"/>
    <n v="0"/>
    <n v="2900000"/>
    <n v="0"/>
    <n v="0"/>
    <n v="2900000"/>
    <n v="0"/>
    <s v="YES"/>
    <s v="YES_BUDGET MODULE ACCT IMPORT tab for SHERPA import is balanced"/>
    <b v="1"/>
    <n v="0"/>
    <s v="YES"/>
    <s v="YES"/>
    <x v="109"/>
    <n v="46119"/>
    <s v="SARAH TOOMSEN"/>
    <s v="414-257-7389"/>
    <s v="sarah.toomsen@milwaukeecountywi.gov"/>
    <x v="105"/>
    <s v="NO"/>
    <s v="NO__Please provide an explanation of why alternative options were not researched:  Due to the age and condition of the stairs, rehabilitation and/or replacement are the most cost effective options for continued public safety and access."/>
    <s v="00__NO__Annual financial impact includes: "/>
    <s v="Hard-Surface (Non-Roadway)"/>
    <s v="YES__A&amp;E Project Charter https://milwaukeecountywi.sharepoint.com/:f:/r/sites/CapitalPlanning-Parks/Shared%20Documents/Parks/WP083601%20Concrete%20Stair%20Reconstruction%20(Various%20Parks)?csf=1&amp;web=1&amp;e=cbhKG9 "/>
    <s v="YES__The design component can be completed year round. Construction and any associated site restoration is seasonally dependent."/>
    <s v="00__Technology Security Risk(s) Addressed: "/>
    <s v="00__Safety-Risk Issue(s) Addressed:  "/>
    <s v="05__Safety-Risk Issue(s) Addressed:  The deteriorated conditions of stairs at Caesar, Lake, and Pulaski Milwaukee Parks pose a safety hazard to public access."/>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51291__Addresses Racial Equity by: Through meeting the needs of persons of all abilities, Parks will be making positive strides to achieve equity goals. "/>
    <s v="NO"/>
    <s v="00__NO"/>
    <s v="03__YES__Refer to page 217 of the most recent 5-YR CIP (2026-2030). Additionally, Page 150 of the adopted Park and Open Space Plan (Master Plan) identifies investment in facility needs to address deferred maintenance: &quot;Recommendation 1.7: Refine and update cost estimates for meeting park and open space site and facility needs and addressing deferred maintenance.&quot;"/>
    <s v="03__YES__Category 2 = Addresses Assets anticipated to fail within the next 12 - 24 months__Deferred Maint issues addressed by project: The age and deteriorated condition of the stairs require replacement solutions. "/>
    <m/>
    <s v="Countywide"/>
    <s v=""/>
    <s v=""/>
    <s v=""/>
    <x v="4"/>
    <n v="0"/>
    <n v="0"/>
    <n v="0"/>
    <x v="4"/>
    <n v="0"/>
    <n v="0"/>
    <n v="0"/>
    <s v="Countywide"/>
    <n v="0"/>
    <n v="0"/>
    <n v="0"/>
    <s v="00"/>
    <s v="No Climate Reduction Impact reported by Requesting Department"/>
    <n v="0"/>
    <s v="00_No Climate Reduction Impact reported by Requesting Department"/>
    <m/>
    <m/>
    <x v="101"/>
    <s v="The scope of work includes construction of the design."/>
    <s v="SHE, BRILL"/>
    <s v="1-FACILITIES MANAGEMENT (AE-EE-FM)"/>
    <s v="NA-0"/>
    <s v="2027-2"/>
    <s v="2027-4"/>
    <s v="2029-1"/>
    <s v="2029-3"/>
    <s v="2029-4"/>
    <s v="30"/>
    <s v=""/>
    <s v="MEDIUM"/>
    <s v="Yes"/>
    <s v="Conceptual"/>
    <s v="YES"/>
    <s v="5/23/25"/>
    <s v="1-Facilities Management (AE-EE-FM)"/>
    <m/>
    <m/>
    <m/>
    <m/>
    <x v="1"/>
  </r>
  <r>
    <s v="PF_WP083801_SHERIDAN PARK BLUFF STABILITY.XLSM"/>
    <s v="9010"/>
    <s v="9010_PARKS"/>
    <x v="17"/>
    <n v="1400"/>
    <x v="110"/>
    <s v="1 - Basic Planning &amp; Design"/>
    <s v="1"/>
    <s v="2 - Construction &amp; Implementation"/>
    <s v="2"/>
    <n v="1136570"/>
    <n v="0"/>
    <n v="0"/>
    <n v="1126570"/>
    <n v="2"/>
    <n v="2"/>
    <n v="1126570"/>
    <s v="CASH"/>
    <n v="0"/>
    <n v="20963430"/>
    <n v="0"/>
    <n v="20973430"/>
    <n v="0"/>
    <n v="0"/>
    <n v="20973430"/>
    <n v="0"/>
    <s v="NO_Correct the FUNDING SOURCE 1 tab"/>
    <s v="YES_BUDGET MODULE ACCT IMPORT tab for SHERPA import is balanced"/>
    <b v="1"/>
    <n v="0"/>
    <s v="YES"/>
    <s v="YES"/>
    <x v="110"/>
    <n v="46121"/>
    <s v="SARAH TOOMSEN"/>
    <s v="414-257-7389"/>
    <s v="sarah.toomsen@milwaukeecountywi.gov"/>
    <x v="106"/>
    <s v="NO"/>
    <s v="YES__Please provide a brief listing of options/alternatives researched and why the option your are requesting for this Cost Est is the best alternative:  Sheridan Park bluffs are steep and unstable, creating a public safety hazard. The bluffs were evaluated as part of the Lake Michigan Bluff Repairs project for design solutions."/>
    <s v="00__NO__Annual financial impact includes: "/>
    <s v="Other Capital"/>
    <s v="YES__A&amp;E Project Charter https://milwaukeecountywi.sharepoint.com/:w:/r/sites/CapitalPlanning-Parks/Shared%20Documents/Parks/WP083801%20Sheridan%20Park%20Bluff%20Stability/Charter%20WP083801%20Sheridan%20Park%20Bluff%20Stability.docx?d=wc77c431e37da4e25ae72ce254ac8ad75&amp;csf=1&amp;web=1&amp;e=dkE6mp "/>
    <s v="YES__The design component can be performed year round. Construction activities and site restoration are seasonally dependent."/>
    <s v="00__Technology Security Risk(s) Addressed: "/>
    <s v="00__Safety-Risk Issue(s) Addressed:  "/>
    <s v="05__Safety-Risk Issue(s) Addressed:  Sheridan Park bluffs are steep, unstable and present a public safety hazard."/>
    <s v="NO__Adopted Board File: __Agreement(s) Uploaded: __Partners and nature of Agreement(s): __Next Board cycle if agreement(s) not yet adopted: "/>
    <m/>
    <s v="00"/>
    <s v="NO"/>
    <s v="NO"/>
    <s v="00__Citations Addressed by Project?: NO__Description of Citation(s) addressed: "/>
    <s v="02__Primary Asset Zip Code: 53110__Total Pop Srvd: 18204__Minority Pop Srvd: 4175__Addresses Racial Equity by: Sheridan Park is utilized by a diverse population for access to the Oak Leaf Trail, Lake Michigan, and many recreational opportunities. An active and healthy resident base is aligned with the County's goal of achieving racial equity."/>
    <s v="NO"/>
    <s v="00__NO"/>
    <s v="03__YES__Refer to Page 217 of the most recent 5-YR CIP (2026-2030)."/>
    <s v="03__YES__Category 2 = Addresses Assets anticipated to fail within the next 12 - 24 months__Deferred Maint issues addressed by project: The Sheridan Park bluffs are steep and unstable, creating a safety hazard to park assets at the crest of the bluff."/>
    <m/>
    <n v="53110"/>
    <s v=""/>
    <s v=""/>
    <s v=""/>
    <x v="9"/>
    <n v="0"/>
    <n v="0"/>
    <n v="0"/>
    <x v="6"/>
    <n v="0"/>
    <n v="0"/>
    <n v="0"/>
    <s v="4800 S Lake Drive"/>
    <n v="0"/>
    <n v="0"/>
    <n v="0"/>
    <s v="01"/>
    <s v="Design solutions for the Sheridan Park bluffs will help prevent bluff erosion, loss of parkland, and failure of the the steep, unstable sections of bluff. Additional work at the bluff toe will also prevent the bluff toe and face from undermining from severe Lake Michigan weather-related conditions."/>
    <n v="1"/>
    <s v="01_Design solutions for the Sheridan Park bluffs will help prevent bluff erosion, loss of parkland, and failure of the the steep, unstable sections of bluff. Additional work at the bluff toe will also prevent the bluff toe and face from undermining from severe Lake Michigan weather-related conditions."/>
    <m/>
    <m/>
    <x v="102"/>
    <s v="Construction"/>
    <s v="SEH, BRILL, DETZER"/>
    <s v="1-FACILITIES MANAGEMENT (AE-EE-FM)"/>
    <s v="NA-0"/>
    <s v="2027-2"/>
    <s v="2028-2"/>
    <s v="2029-1"/>
    <s v="2029-4"/>
    <s v="2030-1"/>
    <s v="20"/>
    <s v=""/>
    <s v="HIGH"/>
    <s v="Yes"/>
    <s v="Conceptual"/>
    <s v="YES"/>
    <s v="5/12/26"/>
    <s v="1-Facilities Management (AE-EE-FM)"/>
    <m/>
    <m/>
    <m/>
    <m/>
    <x v="0"/>
  </r>
  <r>
    <s v="PF_WP084201_PARKS WADING POOL CONVERSION.XLSM"/>
    <s v="9010"/>
    <s v="9010_PARKS"/>
    <x v="17"/>
    <n v="1400"/>
    <x v="111"/>
    <s v="1 - Basic Planning &amp; Design"/>
    <s v="1"/>
    <s v="2 - Construction &amp; Implementation"/>
    <s v="2"/>
    <n v="570080"/>
    <n v="0"/>
    <n v="0"/>
    <n v="570080"/>
    <n v="2"/>
    <n v="2"/>
    <n v="570080"/>
    <s v="CASH"/>
    <n v="0"/>
    <n v="2914680"/>
    <n v="0"/>
    <n v="2914680"/>
    <n v="0"/>
    <n v="0"/>
    <n v="2914680"/>
    <n v="0"/>
    <s v="YES"/>
    <s v="YES_BUDGET MODULE ACCT IMPORT tab for SHERPA import is balanced"/>
    <b v="1"/>
    <n v="0"/>
    <s v="YES"/>
    <s v="YES"/>
    <x v="111"/>
    <n v="46121"/>
    <s v="SARAH TOOMSEN"/>
    <s v="414-257-7389"/>
    <s v="sarah.toomsen@milwaukeecountywi.gov"/>
    <x v="107"/>
    <s v="NO"/>
    <s v="YES__Please provide a brief listing of options/alternatives researched and why the option your are requesting for this Cost Est is the best alternative:  As a part of Milwaukee County Parks' Aquatics Study, various aspects of the aquatics offerings that are a part of the Parks's system were evaluated and compared. See Aquatic Study report in File 25-549."/>
    <s v="02__YES__Annual financial impact includes: Decomissioning facilities that are not usable or sustainable will reduce work order costs and time."/>
    <s v="Other Capital"/>
    <s v="NO"/>
    <s v="YES__Construction activities will require seasonally-favorable conditions."/>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88198__Addresses Racial Equity by: Aquatic features in Milwaukee County are amenities that are relied upon by park users for recreational opportunities as well as for heat relief. Providing these opportunities is one way in which Milwaukee County provides spaces for physical and emotional health, and works towards the County's goal of becoming the healthiest county in the State."/>
    <s v="NO"/>
    <s v="00__NO"/>
    <s v="03__YES__See page 217 of the 2026 adopted budget."/>
    <s v="03__YES__Category 2 = Addresses Assets anticipated to fail within the next 12 - 24 months__Deferred Maint issues addressed by project: Wading pool facilities across the county are decades old and require regular maintenance to run efficiently and meet State pool code. Decommisioning and/or conversion will reduce this burden."/>
    <n v="0"/>
    <s v="Countywide"/>
    <s v=""/>
    <s v=""/>
    <s v=""/>
    <x v="4"/>
    <n v="0"/>
    <n v="0"/>
    <n v="0"/>
    <x v="4"/>
    <n v="0"/>
    <n v="0"/>
    <n v="0"/>
    <n v="0"/>
    <n v="0"/>
    <n v="0"/>
    <n v="0"/>
    <s v="01"/>
    <s v="Aquatic features provide residents will options for heat relief, especially in high denity areas of the city that are part of urban heat islands."/>
    <n v="1"/>
    <s v="01_Aquatic features provide residents will options for heat relief, especially in high denity areas of the city that are part of urban heat islands."/>
    <m/>
    <m/>
    <x v="103"/>
    <s v="The scope of work includes construction of the design."/>
    <s v="TOOMASH/ BRILL"/>
    <s v="1-FACILITIES MANAGEMENT (AE-EE-FM)"/>
    <s v="NA-0"/>
    <s v="2027-2"/>
    <s v="2027-4"/>
    <s v="2029-2"/>
    <s v="2029-3"/>
    <s v="2029-4"/>
    <s v="30"/>
    <s v=""/>
    <s v="HIGH"/>
    <s v="Yes"/>
    <s v="Conceptual"/>
    <s v="YES"/>
    <s v="5/30/26"/>
    <s v="1-Facilities Management (AE-EE-FM)"/>
    <m/>
    <m/>
    <m/>
    <m/>
    <x v="1"/>
  </r>
  <r>
    <s v="PF_WP054001_RR PRKWAY-124TH MORGAN AND RR LINCOLN TO OKLAHOMA-NATIONAL.XLSM"/>
    <s v="9010"/>
    <s v="9010_PARKS"/>
    <x v="17"/>
    <n v="1400"/>
    <x v="112"/>
    <s v="1 - Basic Planning &amp; Design"/>
    <s v="1"/>
    <s v="2 - Construction &amp; Implementation"/>
    <s v="2"/>
    <n v="447530"/>
    <n v="447530"/>
    <n v="1"/>
    <n v="0"/>
    <n v="0"/>
    <n v="1"/>
    <n v="447530"/>
    <s v="BOND"/>
    <n v="0"/>
    <n v="8500000"/>
    <n v="0"/>
    <n v="8500000"/>
    <n v="0"/>
    <n v="0"/>
    <n v="8500000"/>
    <n v="0"/>
    <s v="YES"/>
    <s v="YES_BUDGET MODULE ACCT IMPORT tab for SHERPA import is balanced"/>
    <b v="1"/>
    <n v="0"/>
    <s v="YES"/>
    <s v="YES"/>
    <x v="112"/>
    <n v="46120"/>
    <s v="SARAH TOOMSEN"/>
    <s v="414-257-7389"/>
    <s v="sarah.toomsen@milwaukeecountywi.gov"/>
    <x v="108"/>
    <s v="NO"/>
    <s v="NO__Please provide an explanation of why alternative options were not researched:  As an existing asset that functions as a part of the local transportation network and also provides residential driveway access, replacement is the only viable option."/>
    <s v="02__YES__Annual financial impact includes: Operational costs will be reduced as staff currently need to barricade sections of roadway for closure after storm events, and annual patching also takes place."/>
    <s v="Traffic, Roadways, &amp; Bridges (Non-Airport)"/>
    <s v="YES__A&amp;E Project Charter https://milwaukeecountywi.sharepoint.com/:f:/s/CapitalPlanning-Parks/IgBJeba5bDZpSZfpnQoB818AAc6ku-kvVVtKFCwHvl2CZJs?e=WcRerA"/>
    <s v="YES__The design component can be completed year round. Construction of asphaltic pavement and vegetation establishment will require seasonally appropriate conditions."/>
    <s v="00__Technology Security Risk(s) Addressed: "/>
    <s v="00__Safety-Risk Issue(s) Addressed:  "/>
    <s v="05__Safety-Risk Issue(s) Addressed:  This park roadway is repeatedly reported by constituents through the online issue reporter for poor drainage and degrading roadway conditions, resulting in vehicle damage and concern for bikes and pedestrians."/>
    <s v="NO__Adopted Board File: __Agreement(s) Uploaded: __Partners and nature of Agreement(s): __Next Board cycle if agreement(s) not yet adopted: "/>
    <m/>
    <s v="00"/>
    <s v="NO"/>
    <s v="NO"/>
    <s v="00__Citations Addressed by Project?: NO__Description of Citation(s) addressed: "/>
    <s v="02__Primary Asset Zip Code: 53227__Total Pop Srvd: 23310__Minority Pop Srvd: 5483__Addresses Racial Equity by: As a roadway segment that functions not only as part of the transportation network in the 53227 area, it also provides recreational connections to residents. An active and healthy resident base is aligned with the County's goal of achieving racial equity."/>
    <s v="NO"/>
    <s v="00__NO"/>
    <s v="03__YES__Refer to page 219 of the most recent 5-YR CIP (2026-2030)."/>
    <s v="03__YES__Category 2 = Addresses Assets anticipated to fail within the next 12 - 24 months__Deferred Maint issues addressed by project: This roadway has been crack filled and patched multiple times, and reactionary repairs are becoming less viable as the overall condition of the parkway deteriorates. Full reconstruction is necessary as the pavement has a failed condition rating."/>
    <m/>
    <n v="53227"/>
    <s v=""/>
    <s v=""/>
    <s v=""/>
    <x v="8"/>
    <n v="0"/>
    <n v="0"/>
    <n v="0"/>
    <x v="5"/>
    <n v="0"/>
    <n v="0"/>
    <n v="0"/>
    <s v="26 Root River Parkway"/>
    <n v="0"/>
    <n v="0"/>
    <n v="0"/>
    <s v="01"/>
    <s v="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road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104"/>
    <s v="The scope of work includes the construction of the design. "/>
    <s v="ELIEZER RAMIREZ, BRILL"/>
    <s v="1-FACILITIES MANAGEMENT (AE-EE-FM)"/>
    <s v="NA-0"/>
    <s v="2027-2"/>
    <s v="2028-1"/>
    <s v="2029-1"/>
    <s v="2029-3"/>
    <s v="2029-4"/>
    <s v="20"/>
    <s v=""/>
    <s v="HIGH"/>
    <s v="Yes"/>
    <s v="Conceptual"/>
    <s v="YES"/>
    <s v="5/30/26"/>
    <s v="1-Facilities Management (AE-EE-FM)"/>
    <m/>
    <m/>
    <m/>
    <m/>
    <x v="1"/>
  </r>
  <r>
    <s v="PF_WP046801_SPORTS COMPLEX MUA.XLSM"/>
    <s v="9010"/>
    <s v="9010_PARKS"/>
    <x v="17"/>
    <n v="1400"/>
    <x v="113"/>
    <s v="1 - Basic Planning &amp; Design; 2 - Construction &amp; Implementation"/>
    <s v="1, 2"/>
    <s v="None."/>
    <s v="None."/>
    <n v="3335960"/>
    <n v="3335960"/>
    <n v="1"/>
    <n v="0"/>
    <n v="0"/>
    <n v="1"/>
    <n v="3335960"/>
    <s v="BOND"/>
    <n v="0"/>
    <n v="0"/>
    <n v="0"/>
    <n v="0"/>
    <n v="0"/>
    <n v="0"/>
    <n v="0"/>
    <n v="0"/>
    <s v="YES"/>
    <s v="YES_BUDGET MODULE ACCT IMPORT tab for SHERPA import is balanced"/>
    <b v="1"/>
    <n v="0"/>
    <s v="YES"/>
    <s v="YES"/>
    <x v="113"/>
    <n v="46114"/>
    <s v="SARAH TOOMSEN"/>
    <s v="414-257-7389"/>
    <s v="sarah.toomsen@milwaukeecountywi.gov "/>
    <x v="109"/>
    <s v="NO"/>
    <s v="NO__Please provide an explanation of why alternative options were not researched:  As an existing system, replacement is the only appropriate option."/>
    <s v="02__YES__Annual financial impact includes: Parks spent operating funding in the amount of $1,041 for replacement parts, began disassembling non-functioning units at the facility for additional repair parts and replaced an entire unit from major maintenance funding at an expense of $27,000. "/>
    <s v="Facility_Rehab or Major Maint"/>
    <s v="YES__AE Charter; SD_WP046801-Sports Complex MUA Charter  https://milwaukeecountywi.sharepoint.com/:f:/r/sites/CapitalPlanning-Parks/Shared%20Documents/Parks/WP046801-Sports%20Complex%20MUA%20Replacements.xlsx?d=w6d596443ade14031932086af5cce9822&amp;csf=1&amp;web=1&amp;e=6rafrz"/>
    <s v="NO__"/>
    <s v="00__Technology Security Risk(s) Addressed: "/>
    <s v="00__Safety-Risk Issue(s) Addressed:  "/>
    <s v="05__Safety-Risk Issue(s) Addressed:  The sports complex satisfies a health and recreation need during the winter months of the year and unit failures would prevent use or cause overheating of users. The Sports Complex also serves as an emergency  evacuation location for the City of Franklin and the CRC.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132__Total Pop Srvd: 36166__Minority Pop Srvd: 7475__Addresses Racial Equity by: Upgrading essential equipment at the Sports Complex, where 53% of attendees identified as minorities in 2025, supports equitable access to safe, reliable park facilities and advances the County’s goal of becoming the healthiest county by promoting racial equity."/>
    <s v="YES"/>
    <s v="00__NO"/>
    <s v="03__YES__Yes, Page 226 of the most recent 5-Year CIP (2026-2030)."/>
    <s v="05__YES__Category 1 = Immediately Addresses Failing Assets__Deferred Maint issues addressed by project: The building is in a negative pressure zone because two units are completely inoperable which caused a plumbing freeze this winter. Temperature can barely hold in the 60s due to down units, and electrical heaters were required to supplement the lack of adequate heating ability. "/>
    <m/>
    <n v="53132"/>
    <s v=""/>
    <s v=""/>
    <s v=""/>
    <x v="2"/>
    <n v="0"/>
    <n v="0"/>
    <n v="0"/>
    <x v="2"/>
    <n v="0"/>
    <n v="0"/>
    <n v="0"/>
    <s v="6000 W. Ryan Road"/>
    <n v="0"/>
    <n v="0"/>
    <n v="0"/>
    <s v="01"/>
    <s v="The sports complex is a site utilized via agreement with the Office of Emergency Management for emergency events (May 2024 cycle)"/>
    <n v="1"/>
    <s v="01_The sports complex is a site utilized via agreement with the Office of Emergency Management for emergency events (May 2024 cycle)"/>
    <m/>
    <m/>
    <x v="105"/>
    <s v="None"/>
    <s v="PAUL MONTALTO"/>
    <s v="1-FACILITIES MANAGEMENT (AE-EE-FM)"/>
    <s v="NA-0"/>
    <s v="2025-2"/>
    <s v="2025-4"/>
    <s v="2027-1"/>
    <s v="2027-4"/>
    <s v="2028-1"/>
    <s v="15"/>
    <s v=""/>
    <s v="LOW"/>
    <s v="Yes"/>
    <n v="1"/>
    <s v="NO"/>
    <s v="4/27/26"/>
    <s v="1-Facilities Management (AE-EE-FM)"/>
    <m/>
    <m/>
    <m/>
    <m/>
    <x v="1"/>
  </r>
  <r>
    <s v="PF_WP051701_NOYES PARK – ROAD, PARKING LOT &amp; WALKWAYS.XLSM"/>
    <s v="9010"/>
    <s v="9010_PARKS"/>
    <x v="17"/>
    <n v="1400"/>
    <x v="114"/>
    <s v="2 - Construction &amp; Implementation"/>
    <s v="2"/>
    <s v="None."/>
    <s v="None."/>
    <n v="1531180"/>
    <n v="0"/>
    <n v="0"/>
    <n v="1531180"/>
    <n v="2"/>
    <n v="2"/>
    <n v="1531180"/>
    <s v="CASH"/>
    <n v="0"/>
    <n v="0"/>
    <n v="0"/>
    <n v="0"/>
    <n v="0"/>
    <n v="0"/>
    <n v="0"/>
    <n v="0"/>
    <s v="YES"/>
    <s v="YES_BUDGET MODULE ACCT IMPORT tab for SHERPA import is balanced"/>
    <b v="1"/>
    <n v="0"/>
    <s v="YES"/>
    <s v="YES"/>
    <x v="114"/>
    <n v="45754"/>
    <s v="SARAH TOOMSEN"/>
    <s v="414-257-7389"/>
    <s v="sarah.toomsen@milwaukeecountywi.gov"/>
    <x v="110"/>
    <s v="NO"/>
    <s v="NO__Please provide an explanation of why alternative options were not researched:  As an existing facility that supports the park, pool, and golf, replacement is the only viable option. Designs that reflect pavement reduction have been considered."/>
    <s v="02__YES__Annual financial impact includes: Full reconstruction is expected to reduce demands on Parks Trades through work orders."/>
    <s v="Hard-Surface (Non-Roadway)"/>
    <s v="YES__https://milwaukeecountywi.sharepoint.com/:f:/r/sites/CapitalPlanning-Parks/Shared%20Documents/Parks/Funded/WP051701-Noyes%20Park%20Hard%20surfaces?csf=1&amp;web=1&amp;e=KJNTcj "/>
    <s v="YES__Construction and restoration work will need to take place when conditions are seasonally favorable."/>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4__Primary Asset Zip Code: 53223__Total Pop Srvd: 29287__Minority Pop Srvd: 20705__Addresses Racial Equity by: Noyes Park is utilized by all members of the community, and the pool is a regional draw. The neighborhood within the park's service area is very diverse. Creating a more efficient parking lot, road, entrance, and walkways will allow more people to utilize the park, and imrovements in ADA compliance will also increase inclusivity. "/>
    <s v="YES"/>
    <s v="00__NO"/>
    <s v="03__YES__Refer to Page 209 of the most recent 5-YR CIP (2025-2029)."/>
    <s v="03__YES__Category 2 = Addresses Assets anticipated to fail within the next 12 - 24 months__Deferred Maint issues addressed by project: The pavement surfaces in the park are in a very degraded condition, impacting both user experience and making maintenance more challenging than necessary. Pavement ratings are some of the worst in the countywide system. "/>
    <m/>
    <n v="53223"/>
    <s v=""/>
    <s v=""/>
    <s v=""/>
    <x v="13"/>
    <n v="0"/>
    <n v="0"/>
    <n v="0"/>
    <x v="1"/>
    <n v="0"/>
    <n v="0"/>
    <n v="0"/>
    <s v="8201 W. Good Hope Road"/>
    <n v="0"/>
    <n v="0"/>
    <n v="0"/>
    <s v="00"/>
    <s v="No Climate Reduction Impact reported by Requesting Department"/>
    <n v="0"/>
    <s v="00_No Climate Reduction Impact reported by Requesting Department"/>
    <m/>
    <m/>
    <x v="106"/>
    <s v="None"/>
    <s v="ELIEZER RAMIREZ"/>
    <s v="1-FACILITIES MANAGEMENT (AE-EE-FM)"/>
    <s v="NA-0"/>
    <s v="2025-2"/>
    <s v="2025-3"/>
    <s v="2026-1"/>
    <s v="2026-3"/>
    <s v="2026-4"/>
    <s v="25"/>
    <s v=""/>
    <s v="LOW"/>
    <s v="Yes"/>
    <n v="0.9"/>
    <s v="NO"/>
    <s v="5/28/25"/>
    <s v="1-Facilities Management (AE-EE-FM)"/>
    <m/>
    <m/>
    <m/>
    <m/>
    <x v="0"/>
  </r>
  <r>
    <s v="PF_WP054501_WHITNALL GOLF COURSE IRRIGATION.XLSM"/>
    <s v="9010"/>
    <s v="9010_PARKS"/>
    <x v="17"/>
    <n v="1400"/>
    <x v="115"/>
    <s v="1 - Basic Planning &amp; Design; 2 - Construction &amp; Implementation"/>
    <s v="1, 2"/>
    <s v="2 - Construction &amp; Implementation"/>
    <s v="2"/>
    <n v="3981140"/>
    <n v="3981140"/>
    <n v="1"/>
    <n v="0"/>
    <n v="0"/>
    <n v="1"/>
    <n v="3981140"/>
    <s v="BOND"/>
    <n v="0"/>
    <n v="5185326"/>
    <n v="2986151"/>
    <n v="2199175"/>
    <n v="0"/>
    <n v="0"/>
    <n v="5185326"/>
    <n v="0"/>
    <s v="YES"/>
    <s v="YES_BUDGET MODULE ACCT IMPORT tab for SHERPA import is balanced"/>
    <b v="1"/>
    <n v="0"/>
    <s v="YES"/>
    <s v="YES"/>
    <x v="115"/>
    <n v="46121"/>
    <s v="SARAH TOOMSEN"/>
    <s v="414-257-7389"/>
    <s v="sarah.toomsen@milwaukeecountywi.gov"/>
    <x v="111"/>
    <s v="NO"/>
    <s v="YES__Please provide a brief listing of options/alternatives researched and why the option your are requesting for this Cost Est is the best alternative:  Multiple routes and options for the course improvements were considered. Only alternatives would be divesting of entire resource or only replacing in-kind without improving course circulation or safety."/>
    <s v="02__YES__Annual financial impact includes: Adding golf cart paths and a driving range would significantly increase operating revenue while decreasing major maintenance expenditures. A 2019 comparison between Oakwood Golf Course which has cart paths and Whitnall Golf Course which does not have cart paths showed that despite similar total rounds played (28,985 vs. 28,347) Oakwood was able to produce seventy-one thousand more dollars in revenue due to the ability to offer golf cart rental. In 2019 the golf season was 211 days long. That same year there were over 60 instances where Oakwood was able to accommodate carts and Whitnall was not (29%). The difference is due to the weather and turf conditions, if there is no cart path and the course is wet then carts cannot be rented. If there are cart paths, golf carts can be rented despite adverse weather and poor course conditions. When utilizing only cart revenue data, adding 50 days of golf cart rentals at Whitnall and Dretzka golf courses would yield $110,000 in new revenue each year, notwithstanding additional rounds played or food and beverage sales."/>
    <s v="Other Capital"/>
    <s v="NO"/>
    <s v="YES__Project must occur during standard construction season (spring-fall) to ensure construction practices and vegetation establishment are successful."/>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132__Total Pop Srvd: 36166__Minority Pop Srvd: 7475__Addresses Racial Equity by: By improving the recreational opportunities available to County residents, Parks continues to promote healthy active lifestyles. This initiative aligns with the County mission to achieve racial equity by becoming the healthiest county in the state."/>
    <s v="YES"/>
    <s v="00__NO"/>
    <s v="03__YES__Refer to Page 219 of the most recent adopted 5-YR CIP (2026-2030)."/>
    <s v="03__YES__Category 2 = Addresses Assets anticipated to fail within the next 12 - 24 months__Deferred Maint issues addressed by project: Irrigation system continually breaks down causing staff to spend time and funds repairing it. "/>
    <m/>
    <n v="53132"/>
    <s v=""/>
    <s v=""/>
    <s v=""/>
    <x v="2"/>
    <n v="0"/>
    <n v="0"/>
    <n v="0"/>
    <x v="2"/>
    <n v="0"/>
    <n v="0"/>
    <n v="0"/>
    <s v="6701 S 92nd St"/>
    <n v="0"/>
    <n v="0"/>
    <n v="0"/>
    <s v="01"/>
    <s v="Currently the irrigation system at Whitnall breaks down regularly with leaks wasting water and energy. Additionally new irrigation systems can be controlled remotely and even connected to sensors that will register that it has rained and it is not necessary to irrigate. "/>
    <n v="1"/>
    <s v="01_Currently the irrigation system at Whitnall breaks down regularly with leaks wasting water and energy. Additionally new irrigation systems can be controlled remotely and even connected to sensors that will register that it has rained and it is not necessary to irrigate. "/>
    <m/>
    <m/>
    <x v="107"/>
    <s v="The scope of work includes phase 2  and 3 of construction. Phase 2 includes constructing the other 9 holes. Phase 3 is constructing the golf cart paths."/>
    <s v="SAICHEK, BRILL, SUDAR"/>
    <s v="1-FACILITIES MANAGEMENT (AE-EE-FM)"/>
    <s v="NA-0"/>
    <s v="2023-2"/>
    <s v="2023-4"/>
    <s v="2027-1"/>
    <s v="2027-4"/>
    <s v="2028-4"/>
    <s v="50"/>
    <s v=""/>
    <s v="LOW"/>
    <s v="Yes"/>
    <n v="0.9"/>
    <s v="NO"/>
    <s v="4/28/26"/>
    <s v="1-Facilities Management (AE-EE-FM)"/>
    <m/>
    <m/>
    <m/>
    <m/>
    <x v="1"/>
  </r>
  <r>
    <s v="PF_WP056601_DRETZKA PARK ELIMINATE HIGH VOLTAGE.XLSM"/>
    <s v="9010"/>
    <s v="9010_PARKS"/>
    <x v="17"/>
    <n v="1400"/>
    <x v="116"/>
    <s v="2 - Construction &amp; Implementation"/>
    <s v="2"/>
    <s v="None."/>
    <s v="None."/>
    <n v="957360"/>
    <n v="957360"/>
    <n v="1"/>
    <n v="0"/>
    <n v="0"/>
    <n v="1"/>
    <n v="957360"/>
    <s v="BOND"/>
    <n v="0"/>
    <n v="0"/>
    <n v="0"/>
    <n v="0"/>
    <n v="0"/>
    <n v="0"/>
    <n v="0"/>
    <n v="0"/>
    <s v="YES"/>
    <s v="YES_BUDGET MODULE ACCT IMPORT tab for SHERPA import is balanced"/>
    <b v="1"/>
    <n v="0"/>
    <s v="YES"/>
    <s v="YES"/>
    <x v="116"/>
    <n v="46120"/>
    <s v="SARAH TOOMSEN"/>
    <s v="414-257-7389"/>
    <s v="sarah.toomsen@milwaukeecountywi.gov"/>
    <x v="112"/>
    <s v="NO"/>
    <s v="NO__Please provide an explanation of why alternative options were not researched:  Due to the age and condition of the Dretzka Park high voltage system, updating, eliminating and replacing the current system is the safest and most cost effective option."/>
    <s v="02__YES__Annual financial impact includes: Parks spent ~$60k out of operation funds for the Chalet. The site is experiencing an increase in electrical outages. These outages impact revenue from golf due to the entire site being offline when power outages occur. "/>
    <s v="Other Capital"/>
    <s v="YES__https://milwaukeecountywi.sharepoint.com/:f:/r/sites/CapitalPlanning-Parks/Shared%20Documents/Parks/Funded/WP0566%20Dretzka%20Eliminate%20High%20Voltage?csf=1&amp;web=1&amp;e=FoBkLJ "/>
    <s v="NO__"/>
    <s v="00__Technology Security Risk(s) Addressed: "/>
    <s v="10__Safety-Risk Issue(s) Addressed:  Site has experienced leaking transformer. There has been an increase in power outages to the site. The high voltage fuses on the WE Energies poles are increasing blowing. Staff is unable to safely work on the existing equipment because of non-compliant clearances. System failure could cause serious injury along with fire hazards, groundwater contamination and soil pollution. This infrastructure is comparable to the former electrical system at the courthouse, which was replaced following a fire in 2013. "/>
    <s v="00__Safety-Risk Issue(s) Addressed:  "/>
    <s v="NO__Adopted Board File: __Agreement(s) Uploaded: __Partners and nature of Agreement(s): __Next Board cycle if agreement(s) not yet adopted: "/>
    <m/>
    <s v="00"/>
    <s v="NO"/>
    <s v="NO"/>
    <s v="00__Citations Addressed by Project?: NO__Description of Citation(s) addressed: "/>
    <s v="05__Primary Asset Zip Code: 53224__Total Pop Srvd: 20786__Minority Pop Srvd: 16353__Addresses Racial Equity by: Dretzka Park has a Park Equity Index Score of 8 out of 10, demonstrating a high equity need. Upgrading essential electrical infrastructure at Dretzka Park supports equitable access to safe, reliable park facilities and advances the County’s goal of becoming the healthiest county by achieving racial equity."/>
    <s v="YES"/>
    <s v="00__NO"/>
    <s v="03__YES__Yes, Page 219 of the most recent 5-YR CIP (2026-2030)."/>
    <s v="03__YES__Category 2 = Addresses Assets anticipated to fail within the next 12 - 24 months__Deferred Maint issues addressed by project: The current high-voltage electrical system at Dretzka Park reflects substantial deferred maintenance, as it is well beyond its 50+ year useful life and no longer reliable. The increasing frequency of outages suggests an underlying problem within the park’s electrical system. Comprehensive replacement is the safest and most cost-effective solution."/>
    <m/>
    <n v="53224"/>
    <s v=""/>
    <s v=""/>
    <s v=""/>
    <x v="13"/>
    <n v="0"/>
    <n v="0"/>
    <n v="0"/>
    <x v="1"/>
    <n v="0"/>
    <n v="0"/>
    <n v="0"/>
    <s v="11410 W Bradley Road"/>
    <n v="0"/>
    <n v="0"/>
    <n v="0"/>
    <s v="00"/>
    <s v="No Climate Reduction Impact reported by Requesting Department"/>
    <n v="0"/>
    <s v="00_No Climate Reduction Impact reported by Requesting Department"/>
    <m/>
    <m/>
    <x v="108"/>
    <s v="None"/>
    <s v="TROY WOHLT"/>
    <s v="1-FACILITIES MANAGEMENT (AE-EE-FM)"/>
    <s v="2024-4"/>
    <s v="2025-2"/>
    <s v="2025-2"/>
    <s v="2027-1"/>
    <s v="2028-2"/>
    <s v="2028-3"/>
    <s v="40"/>
    <s v=""/>
    <s v="LOW"/>
    <s v="Yes"/>
    <n v="0.9"/>
    <s v="NO"/>
    <s v="5/15/26"/>
    <s v="1-Facilities Management (AE-EE-FM)"/>
    <m/>
    <m/>
    <m/>
    <m/>
    <x v="1"/>
  </r>
  <r>
    <s v="PF_WP056901_NEW SERVICE BLDG AND SRVC YARD - WASHINGTON PARK.XLSM"/>
    <s v="9010"/>
    <s v="9010_PARKS"/>
    <x v="17"/>
    <n v="1400"/>
    <x v="117"/>
    <s v="1 - Basic Planning &amp; Design; 2 - Construction &amp; Implementation"/>
    <s v="1, 2"/>
    <s v="None."/>
    <s v="None."/>
    <n v="12958976"/>
    <n v="12958976"/>
    <n v="1"/>
    <n v="0"/>
    <n v="0"/>
    <n v="1"/>
    <n v="12958976"/>
    <s v="BOND"/>
    <n v="0"/>
    <n v="0"/>
    <n v="0"/>
    <n v="0"/>
    <n v="0"/>
    <n v="0"/>
    <n v="0"/>
    <n v="0"/>
    <s v="YES"/>
    <s v="YES_BUDGET MODULE ACCT IMPORT tab for SHERPA import is balanced"/>
    <b v="1"/>
    <n v="0"/>
    <s v="NO, Reduce YR 1 Scope to fit into Sherpa Admin Upload"/>
    <s v="YES"/>
    <x v="117"/>
    <n v="46106"/>
    <s v="SARAH TOOMSEN"/>
    <s v="414-257-7389"/>
    <s v="sarah.toomsen@milwaukeecountywi.gov"/>
    <x v="113"/>
    <s v="NO"/>
    <s v="NO__Please provide an explanation of why alternative options were not researched:  As a maintenance and support facility for a regional park and seven additional satellite parks replacement is the only viable option."/>
    <s v="02__YES__Annual financial impact includes: This service yard is 60 years old, and requires consistent repairs. Building systems are not efficient and have an opportunity to improve energy costs, emissions, and reduce footprint of total buildings as well as improvements to operational efficiency. "/>
    <s v="Facility_New Construction, Alteration, or Expansion"/>
    <s v="YES__https://milwaukeecountywi.sharepoint.com/:w:/r/sites/CapitalPlanning-Parks/_layouts/15/Doc.aspx?sourcedoc=%7BF7C4A425-C7D6-4887-8AC7-28E624468D6F%7D&amp;file=WP56901%20Washington%20Park%20Service%20Yard%20-%20Draft%20Charter.docx&amp;action=default&amp;mobileredirect=true"/>
    <s v="YES__Projects can be phased and operations can be shifted to accommodate construction."/>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4__Primary Asset Zip Code: 53208__Total Pop Srvd: 29644__Minority Pop Srvd: 20499__Addresses Racial Equity by: The Washington Park service yard serves a total of 8 parks on Milwaukee's near northwest side. This is an area in the county with some of the highest equity need scores, and this operational facility supports the safe function of public open spaces. This makes Washington Park and its service yard directly tied to the county's mission to achieve racial equity by becoming the healthiest county in the state."/>
    <s v="YES"/>
    <s v="00__NO"/>
    <s v="03__YES__See page 219 of the 2026 adopted budget."/>
    <s v="03__YES__Category 2 = Addresses Assets anticipated to fail within the next 12 - 24 months__Deferred Maint issues addressed by project: The Washington Service Yard does not have adequate shelter for equipment from precipitation, resulting in quicker deterioration and excessive wear and tear. This facility is currently shared with the Urban Ecology Center and is the only secure facility for county property. Maintenance functions are constrained to non-public footprint of parks that were established decades ago which do not account for modern circulation and safety concerns.  Older buildings co-mingle space for storage and working areas, creating conflicts during the work day. Adequate office space for meeting, training, and privacy for private conversations is needed. The pavement score for the service yard is 34/100 as rated in 2024, and is categorized as poor. "/>
    <m/>
    <n v="53208"/>
    <s v=""/>
    <s v=""/>
    <s v=""/>
    <x v="7"/>
    <n v="0"/>
    <n v="0"/>
    <n v="0"/>
    <x v="1"/>
    <n v="0"/>
    <n v="0"/>
    <n v="0"/>
    <s v="1859 N. 40th Street"/>
    <n v="0"/>
    <n v="0"/>
    <n v="0"/>
    <s v="03"/>
    <s v="Modernization of building materials and systems will yield a more sustainable work site. Alternative energy sources for site operation have been included in the design."/>
    <n v="1"/>
    <s v="03_Modernization of building materials and systems will yield a more sustainable work site. Alternative energy sources for site operation have been included in the design."/>
    <m/>
    <m/>
    <x v="109"/>
    <s v="None"/>
    <s v="SAICHEK, CONCORD, BRILL"/>
    <s v="1-FACILITIES MANAGEMENT (AE-EE-FM)"/>
    <s v="NA-0"/>
    <s v="2023-2"/>
    <s v="2024-2"/>
    <s v="2027-1"/>
    <s v="2027-4"/>
    <s v="2028-1"/>
    <s v="20"/>
    <s v=""/>
    <s v="LOW"/>
    <s v="Yes"/>
    <n v="0.9"/>
    <s v="NO"/>
    <s v="5/21/26"/>
    <s v="1-Facilities Management (AE-EE-FM)"/>
    <m/>
    <m/>
    <m/>
    <m/>
    <x v="1"/>
  </r>
  <r>
    <s v="PF_WP068201_WHITNALL CLUBHOUSE HVAC RPLCMNT AND KITCHEN-BATHROOM IMPRVS.XLSM"/>
    <s v="9010"/>
    <s v="9010_PARKS"/>
    <x v="17"/>
    <n v="1400"/>
    <x v="118"/>
    <s v="1 - Basic Planning &amp; Design; 2 - Construction &amp; Implementation"/>
    <s v="1, 2"/>
    <s v="None."/>
    <s v="None."/>
    <n v="1598370"/>
    <n v="1118370"/>
    <n v="1"/>
    <n v="480000"/>
    <n v="2"/>
    <n v="3"/>
    <n v="1598370"/>
    <s v="BOND+CASH: 2 Rows required, one for cash and one for bonds"/>
    <n v="0"/>
    <n v="0"/>
    <n v="0"/>
    <n v="0"/>
    <n v="0"/>
    <n v="0"/>
    <n v="0"/>
    <n v="0"/>
    <s v="YES"/>
    <s v="YES_BUDGET MODULE ACCT IMPORT tab for SHERPA import is balanced"/>
    <b v="1"/>
    <n v="0"/>
    <s v="YES"/>
    <s v="YES"/>
    <x v="118"/>
    <n v="46121"/>
    <s v="SARAH TOOMSEN"/>
    <s v="414-257-7389"/>
    <s v="sarah.toomsen@milwaukeecountywi.gov"/>
    <x v="114"/>
    <s v="NO"/>
    <s v="NO__Please provide an explanation of why alternative options were not researched:  The Whitnall HVAC system is outdated and ineffective, and associated ADA compliance needs have determined that replacement is the most effective, long-term option. The project has been planned and designed."/>
    <s v="00__NO__Annual financial impact includes: "/>
    <s v="Facility_Rehab or Major Maint"/>
    <s v="YES__A&amp;E Project Charter https://milwaukeecountywi.sharepoint.com/:f:/r/sites/CapitalPlanning-Parks/Shared%20Documents/Parks/Funded/WP0682%20Whitnall%20Clubhouse%20HVAC%20and%20Kitchen%20Remodel?csf=1&amp;web=1&amp;e=iYKBM6"/>
    <s v="NO__"/>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2__Primary Asset Zip Code: 53132__Total Pop Srvd: 36166__Minority Pop Srvd: 7475__Addresses Racial Equity by: Through meeting the needs of persons of all abilities, Parks will be making positive strides to achieve equity goals. This detailed assessment of existing conditions will help correct building deficiencies and achieve equitable goals."/>
    <s v="YES"/>
    <s v="00__NO"/>
    <s v="03__YES__Refer to Page 219 of the most recent 5-YR CIP (2026-2030)."/>
    <s v="03__YES__Category 2 = Addresses Assets anticipated to fail within the next 12 - 24 months__Deferred Maint issues addressed by project: The Whitnall Clubhouse HVAC requires a major kitchen upgrade to provide an efficient and effective HVAC system suitable for the building programmaing. These significant upgrades also triggered design for kitchen and ADA code compliance requirements, requiring kitchen modifications and the addition of access ramps and a new ADA accessible bathroom."/>
    <m/>
    <n v="53132"/>
    <s v=""/>
    <s v=""/>
    <s v=""/>
    <x v="2"/>
    <n v="0"/>
    <n v="0"/>
    <n v="0"/>
    <x v="2"/>
    <n v="0"/>
    <n v="0"/>
    <n v="0"/>
    <s v="6701 S 92nd Street"/>
    <n v="0"/>
    <n v="0"/>
    <n v="0"/>
    <s v="00"/>
    <s v="No Climate Reduction Impact reported by Requesting Department"/>
    <n v="0"/>
    <s v="00_No Climate Reduction Impact reported by Requesting Department"/>
    <m/>
    <m/>
    <x v="110"/>
    <s v="None."/>
    <s v="CONCORD , BRIL"/>
    <s v="1-FACILITIES MANAGEMENT (AE-EE-FM)"/>
    <s v="NA-0"/>
    <s v="2024-2"/>
    <s v="2025-2"/>
    <s v="2027-1"/>
    <s v="2027-3"/>
    <s v="2027-4"/>
    <s v="30"/>
    <s v=""/>
    <s v="MEDIUM"/>
    <s v="Yes"/>
    <n v="0.9"/>
    <s v="NO"/>
    <s v="5/30/26"/>
    <s v="1-Facilities Management (AE-EE-FM)"/>
    <m/>
    <m/>
    <m/>
    <m/>
    <x v="1"/>
  </r>
  <r>
    <s v="PF_WP070501 COOL WATERS HEATERS.XLSM"/>
    <s v="9010"/>
    <s v="9010_PARKS"/>
    <x v="17"/>
    <n v="1400"/>
    <x v="119"/>
    <s v="2 - Construction &amp; Implementation"/>
    <s v="2"/>
    <s v="None."/>
    <s v="None."/>
    <n v="1054500"/>
    <n v="1054500"/>
    <n v="1"/>
    <n v="0"/>
    <n v="0"/>
    <n v="1"/>
    <n v="1054500"/>
    <s v="BOND"/>
    <n v="0"/>
    <n v="0"/>
    <n v="0"/>
    <n v="0"/>
    <n v="0"/>
    <n v="0"/>
    <n v="0"/>
    <n v="0"/>
    <s v="YES"/>
    <s v="YES_BUDGET MODULE ACCT IMPORT tab for SHERPA import is balanced"/>
    <b v="1"/>
    <n v="0"/>
    <s v="YES"/>
    <s v="YES"/>
    <x v="119"/>
    <n v="46122"/>
    <s v="SARAH TOOMSEN"/>
    <s v="414-257-7389"/>
    <s v="sarah.toomsen@milwaukeecountywi.gov"/>
    <x v="115"/>
    <s v="NO"/>
    <s v="NO__Please provide an explanation of why alternative options were not researched:  Through the course of design, the most efficient and cost effective system was designed through a consultant effort in collaboration with DAS A&amp;E and Parks Trades. The completed design reflects those decisions."/>
    <s v="00__NO__Annual financial impact includes: As an existing facility, the operational costs related to the heaters does not effect the overall costs to run the facility."/>
    <s v="Facility_Rehab or Major Maint"/>
    <s v="YES__https://milwaukeecountywi.sharepoint.com/:f:/r/sites/CapitalPlanning-Parks/Shared%20Documents/Parks/Funded/WP070501-Cool%20Water%20Heaters?csf=1&amp;web=1&amp;e=p2Y0BI"/>
    <s v="YES__Construction would need to be implemented in such a way that open pool hours and operations are not impacted, including required testing or commissioning."/>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2__Primary Asset Zip Code: 53227__Total Pop Srvd: 939489__Minority Pop Srvd: 451291__Addresses Racial Equity by: Cool Waters is a countywide asset that is available to all residents in Milwaukee and the region. Based on 2020 census numbers, and applying the fact that Milwaukee County has a non-white population rate of 48%, it is evident that a large minority population is served by this aquatic feature. By providing affordable access to recreational swimming assets as well as heat relief, Milwaukee County Parks is providing services to all residents in a manner that includes equity goals for recreational access."/>
    <s v="YES"/>
    <s v="00__NO"/>
    <s v="03__YES__Page 219 of the adopted 2026 budget."/>
    <s v="00__NO____Deferred Maint issues addressed by project: "/>
    <m/>
    <n v="53227"/>
    <s v=""/>
    <s v=""/>
    <s v=""/>
    <x v="8"/>
    <n v="0"/>
    <n v="0"/>
    <n v="0"/>
    <x v="5"/>
    <n v="0"/>
    <n v="0"/>
    <n v="0"/>
    <s v="2028 S 124TH ST"/>
    <n v="0"/>
    <n v="0"/>
    <n v="0"/>
    <s v="01"/>
    <s v="As one of the few large-scale waterparks in the County, Cool Waters offers an important heat relief site for residents."/>
    <n v="1"/>
    <s v="01_As one of the few large-scale waterparks in the County, Cool Waters offers an important heat relief site for residents."/>
    <m/>
    <m/>
    <x v="111"/>
    <s v="None"/>
    <s v="NEVAN GUMIENY"/>
    <s v="1-FACILITIES MANAGEMENT (AE-EE-FM)"/>
    <s v="NA-0"/>
    <s v="2025-1"/>
    <s v="2025-4"/>
    <s v="2027-1"/>
    <s v="2027-2"/>
    <s v="2027-4"/>
    <s v="30"/>
    <s v=""/>
    <s v="LOW"/>
    <s v="Yes"/>
    <n v="1"/>
    <s v="NO"/>
    <s v="5/8/26"/>
    <s v="1-Facilities Management (AE-EE-FM)"/>
    <m/>
    <m/>
    <m/>
    <m/>
    <x v="1"/>
  </r>
  <r>
    <s v="PF_WP074101_SCHULZ AQUATIC CENTER – POOL GRATING.XLSM"/>
    <s v="9010"/>
    <s v="9010_PARKS"/>
    <x v="17"/>
    <n v="1400"/>
    <x v="120"/>
    <s v="2 - Construction &amp; Implementation"/>
    <s v="2"/>
    <s v="None."/>
    <s v="None."/>
    <n v="489750"/>
    <n v="489750"/>
    <n v="1"/>
    <n v="0"/>
    <n v="0"/>
    <n v="1"/>
    <n v="489750"/>
    <s v="BOND"/>
    <n v="0"/>
    <n v="0"/>
    <n v="0"/>
    <n v="0"/>
    <n v="0"/>
    <n v="0"/>
    <n v="0"/>
    <n v="0"/>
    <s v="YES"/>
    <s v="YES_BUDGET MODULE ACCT IMPORT tab for SHERPA import is balanced"/>
    <b v="1"/>
    <n v="0"/>
    <s v="YES"/>
    <s v="YES"/>
    <x v="120"/>
    <n v="46125"/>
    <s v="SARAH TOOMSEN"/>
    <s v="414-257-7389"/>
    <s v="sarah.toomsen@milwaukeecountywi.gov"/>
    <x v="116"/>
    <s v="NO"/>
    <s v="NO__Please provide an explanation of why alternative options were not researched:  As an existing asset, an in-kind replacement of the grating system is the only viable option.The completed design reflects a consultant effort as well as collaboration between DAS A&amp;E and Parks Trades."/>
    <s v="00__NO__Annual financial impact includes: As a componant system of an existing aquatic faciltiy, the grating system replacement will not have an impact on operational costs but will improve overall pool functionality and visitor experience."/>
    <s v="Facility_Rehab or Major Maint"/>
    <s v="YES__https://milwaukeecountywi.sharepoint.com/:f:/r/sites/CapitalPlanning-Parks/Shared%20Documents/Parks/Funded/WP074101-Schulz%20Aquatic%20Pool%20Grates?csf=1&amp;web=1&amp;e=Ksc88S"/>
    <s v="YES__Installation work will need to take place when conditions are seasonally appropriate so as to not interrupt the swimming season."/>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4__Primary Asset Zip Code: 53209__Total Pop Srvd: 939489__Minority Pop Srvd: 451291__Addresses Racial Equity by: Schulz Aquatic Center is a countywide asset that is available to all residents in Milwaukee and the region. Based on 2020 census numbers, and applying the fact that Milwaukee County has a non-white population rate of 48%, it is evident that a large minority population is served by this aquatic feature. By providing affordable access to recreational swimming assets as well as heat relief, Milwaukee County Parks is providing services to all residents in a manner that includes equity goals for recreational access."/>
    <s v="YES"/>
    <s v="00__NO"/>
    <s v="03__YES__See page 219 of the most recent 5-YR CIP (2026-2030)."/>
    <s v="00__NO____Deferred Maint issues addressed by project: "/>
    <m/>
    <n v="53209"/>
    <s v=""/>
    <s v=""/>
    <s v=""/>
    <x v="18"/>
    <n v="0"/>
    <n v="0"/>
    <n v="0"/>
    <x v="1"/>
    <n v="0"/>
    <n v="0"/>
    <n v="0"/>
    <s v="4700 N GREEN BAY AVE"/>
    <n v="0"/>
    <n v="0"/>
    <n v="0"/>
    <s v="01"/>
    <s v="As one of very few water park options in the County, Schulz Aquatic provides important heat relief for residents in summer months."/>
    <n v="1"/>
    <s v="01_As one of very few water park options in the County, Schulz Aquatic provides important heat relief for residents in summer months."/>
    <m/>
    <m/>
    <x v="112"/>
    <s v="None"/>
    <s v="NEVAN GUMIENY"/>
    <s v="1-FACILITIES MANAGEMENT (AE-EE-FM)"/>
    <s v="NA-0"/>
    <s v="2025-1"/>
    <s v="2025-4"/>
    <s v="2027-1"/>
    <s v="2027-2"/>
    <s v="2027-4"/>
    <s v="30"/>
    <s v=""/>
    <s v="LOW"/>
    <s v="Yes"/>
    <n v="1"/>
    <s v="NO"/>
    <s v="5/8/26"/>
    <s v="1-Facilities Management (AE-EE-FM)"/>
    <m/>
    <m/>
    <m/>
    <m/>
    <x v="1"/>
  </r>
  <r>
    <s v="PF_WP074201_GREENFIELD PARK – ELIMINATE HIGH VOLTAGE.XLSM"/>
    <s v="9010"/>
    <s v="9010_PARKS"/>
    <x v="17"/>
    <n v="1400"/>
    <x v="121"/>
    <s v="1 - Basic Planning &amp; Design; 2 - Construction &amp; Implementation"/>
    <s v="1, 2"/>
    <s v="None."/>
    <s v="None."/>
    <n v="527410"/>
    <n v="527410"/>
    <n v="1"/>
    <n v="0"/>
    <n v="0"/>
    <n v="1"/>
    <n v="527410"/>
    <s v="BOND"/>
    <n v="0"/>
    <n v="0"/>
    <n v="0"/>
    <n v="0"/>
    <n v="0"/>
    <n v="0"/>
    <n v="0"/>
    <n v="0"/>
    <s v="YES"/>
    <s v="YES_BUDGET MODULE ACCT IMPORT tab for SHERPA import is balanced"/>
    <b v="1"/>
    <n v="0"/>
    <s v="YES"/>
    <s v="YES"/>
    <x v="121"/>
    <n v="46114"/>
    <s v="SARAH TOOMSEN"/>
    <s v="414-257-7389"/>
    <s v="sarah.toomsen@milwaukeecountywi.gov"/>
    <x v="117"/>
    <s v="NO"/>
    <s v="NO__Please provide an explanation of why alternative options were not researched:  Due to the age and condition of the Greenfield Park high voltage system, updating, eliminating and replacing the current system is the safest and most cost effective option. "/>
    <s v="02__YES__Annual financial impact includes: Potential revenue loss to Cool Waters and park services if electrical goes out."/>
    <s v="Other Capital"/>
    <s v="YES__A&amp;E Project Charter https://milwaukeecountywi.sharepoint.com/:f:/r/sites/CapitalPlanning-Parks/Shared%20Documents/Parks/Funded/WP074201-Greenfield%20Park-Eliminate%20High%20Voltage?csf=1&amp;web=1&amp;e=6KozJ9"/>
    <s v="NO__"/>
    <s v="00__Technology Security Risk(s) Addressed: "/>
    <s v="10__Safety-Risk Issue(s) Addressed:  High voltage safety risk. Equipmental can more likely blow / electrical / fire when in use or worked on. High voltage systems include oil. Often these are in confidened space. Environmental leak risk.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14__Total Pop Srvd: 23310__Minority Pop Srvd: 5483__Addresses Racial Equity by: By eliminating and replacing outdated electrical service to this area, this project ensures that service to recreational amenities remains safe and reliable, aligning with Milwaukee County's goal of achieving racial equity for residents by improving health outcomes. "/>
    <s v="YES"/>
    <s v="00__NO"/>
    <s v="03__YES__Yes, Page 219 of the most recent 5-YR CIP (2026-2030)."/>
    <s v="03__YES__Category 2 = Addresses Assets anticipated to fail within the next 12 - 24 months__Deferred Maint issues addressed by project: The current Greenfield Park high voltage system is outdated and ineffective. The high voltage equipment is past its useful life and replacement parts are difficult to obtain. Updating, eliminating and replacing the current system is the safest and most cost effective option."/>
    <m/>
    <n v="53214"/>
    <s v=""/>
    <s v=""/>
    <s v=""/>
    <x v="8"/>
    <n v="0"/>
    <n v="0"/>
    <n v="0"/>
    <x v="5"/>
    <n v="0"/>
    <n v="0"/>
    <n v="0"/>
    <s v="12001 W Greenfield Avenue"/>
    <n v="0"/>
    <n v="0"/>
    <n v="0"/>
    <s v="00"/>
    <s v="No Climate Reduction Impact reported by Requesting Department"/>
    <n v="0"/>
    <s v="00_No Climate Reduction Impact reported by Requesting Department"/>
    <m/>
    <m/>
    <x v="113"/>
    <s v="None."/>
    <s v="BRILL, ANDY TRAN"/>
    <s v="1-FACILITIES MANAGEMENT (AE-EE-FM)"/>
    <s v="2024-3"/>
    <s v="2024-4"/>
    <s v="2025-1"/>
    <s v="2027-2"/>
    <s v="2027-3"/>
    <s v="2027-4"/>
    <s v="40"/>
    <s v=""/>
    <s v="LOW"/>
    <s v="Yes"/>
    <n v="0.9"/>
    <s v="NO"/>
    <s v="5/7/25"/>
    <s v="1-Facilities Management (AE-EE-FM)"/>
    <m/>
    <m/>
    <m/>
    <m/>
    <x v="1"/>
  </r>
  <r>
    <s v="PF_WP075201_SIMMONS BASEBALL AND SOFTBALL FIELDS LIGHTING.XLSM"/>
    <s v="9010"/>
    <s v="9010_PARKS"/>
    <x v="17"/>
    <n v="1400"/>
    <x v="122"/>
    <s v="1 - Basic Planning &amp; Design; 2 - Construction &amp; Implementation"/>
    <s v="1, 2"/>
    <s v="None."/>
    <s v="None."/>
    <n v="2346610"/>
    <n v="2346610"/>
    <n v="1"/>
    <n v="0"/>
    <n v="0"/>
    <n v="1"/>
    <n v="2346610"/>
    <s v="BOND"/>
    <n v="0"/>
    <n v="0"/>
    <n v="0"/>
    <n v="0"/>
    <n v="0"/>
    <n v="0"/>
    <n v="0"/>
    <n v="0"/>
    <s v="YES"/>
    <s v="YES_BUDGET MODULE ACCT IMPORT tab for SHERPA import is balanced"/>
    <b v="1"/>
    <n v="0"/>
    <s v="YES"/>
    <s v="YES"/>
    <x v="122"/>
    <n v="46114"/>
    <s v="SARAH TOOMSEN"/>
    <s v="414-257-7389"/>
    <s v="sarah.toomsen@milwaukeecountywi.gov"/>
    <x v="118"/>
    <s v="NO"/>
    <s v="NO__Please provide an explanation of why alternative options were not researched:  Due to the age and condition of the lighting systems, replacement is the most cost-effective and long-term solution. "/>
    <s v="00__NO__Annual financial impact includes: "/>
    <s v="Other Capital"/>
    <s v="YES__A&amp;E Project Charter https://milwaukeecountywi.sharepoint.com/:w:/r/sites/CapitalPlanning-Parks/Shared%20Documents/Parks/Funded/WP0752-Simmons%20Field%20Lighting/Project%20Charter%20WP0752-Simmons%20Field%20Lighting.docx?d=w717286de6b0f41b3b36049e59cf2a68a&amp;csf=1&amp;web=1&amp;e=CBy3eU"/>
    <s v="YES__Restoration activities will require seasonally-appropriate conditions."/>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4__Primary Asset Zip Code: 53215__Total Pop Srvd: 59359__Minority Pop Srvd: 42427__Addresses Racial Equity by: Simmons Fields are heavily utilized by members of the community and is located in a diverse region of the county. By eliminating and replacing outdated electrical service and distribution in this area, this project aligns with Milwaukee County's goal of achieving racial equity for residents by providing safe and reliable recreational amenities that support positive health outcomes."/>
    <s v="YES"/>
    <s v="00__NO"/>
    <s v="03__YES__Yes, Page 219 of the most recent 5-YR CIP (2026-2030). "/>
    <s v="03__YES__Category 2 = Addresses Assets anticipated to fail within the next 12 - 24 months__Deferred Maint issues addressed by project: The lighting system at Simmons Fields is outdated and suffers from routine outages.The field lighting is maintained by the City of Milwaukee’s Bureau of Electrical Services, and Milwaukee County is billed for their service. In previous years, the City has stated that a rewire of the poles would be needed to remedy these ongoing issues. "/>
    <m/>
    <n v="53215"/>
    <s v=""/>
    <s v=""/>
    <s v=""/>
    <x v="11"/>
    <n v="0"/>
    <n v="0"/>
    <n v="0"/>
    <x v="1"/>
    <n v="0"/>
    <n v="0"/>
    <n v="0"/>
    <s v="2100 W Oklahoma Avenue"/>
    <n v="0"/>
    <n v="0"/>
    <n v="0"/>
    <s v="02"/>
    <s v="Project implementation will include conversion to energy efficient LED lights."/>
    <n v="1"/>
    <s v="02_Project implementation will include conversion to energy efficient LED lights."/>
    <m/>
    <m/>
    <x v="114"/>
    <s v="None"/>
    <s v="CONCORD, BRILL"/>
    <s v="1-FACILITIES MANAGEMENT (AE-EE-FM)"/>
    <s v="NA-0"/>
    <s v="2025-1"/>
    <s v="2025-2"/>
    <s v="2027-1"/>
    <s v="2027-2"/>
    <s v="2027-4"/>
    <s v="30"/>
    <s v=""/>
    <s v="LOW"/>
    <s v="Yes"/>
    <n v="0.9"/>
    <s v="NO"/>
    <s v="5/30/25"/>
    <s v="1-Facilities Management (AE-EE-FM)"/>
    <m/>
    <m/>
    <m/>
    <m/>
    <x v="1"/>
  </r>
  <r>
    <s v="PF_WP079001_SCOUT LAKE PARKING LOT AND PATHS.XLSM"/>
    <s v="9010"/>
    <s v="9010_PARKS"/>
    <x v="17"/>
    <n v="1400"/>
    <x v="123"/>
    <s v="2 - Construction &amp; Implementation"/>
    <s v="2"/>
    <s v="None."/>
    <s v="None."/>
    <n v="1754060"/>
    <n v="1754060"/>
    <n v="1"/>
    <n v="0"/>
    <n v="0"/>
    <n v="1"/>
    <n v="1754060"/>
    <s v="BOND"/>
    <n v="0"/>
    <n v="0"/>
    <n v="0"/>
    <n v="0"/>
    <n v="0"/>
    <n v="0"/>
    <n v="0"/>
    <n v="0"/>
    <s v="YES"/>
    <s v="YES_BUDGET MODULE ACCT IMPORT tab for SHERPA import is balanced"/>
    <b v="1"/>
    <n v="0"/>
    <s v="YES"/>
    <s v="YES"/>
    <x v="123"/>
    <n v="46120"/>
    <s v="SARAH TOOMSEN"/>
    <s v="414-257-7389"/>
    <s v="Sarah.Toomsen@milwaukeecountywi.gov"/>
    <x v="119"/>
    <s v="NO"/>
    <s v="NO__Please provide an explanation of why alternative options were not researched:  As an existing asset, replacement is the only viable option. The alternative would be no investment which will leads to greater degradation and hazardous conditions over time. "/>
    <s v="00__NO__Annual financial impact includes: "/>
    <s v="Hard-Surface (Non-Roadway)"/>
    <s v="YES__A&amp;E Project charter https://milwaukeecountywi.sharepoint.com/:w:/r/sites/CapitalPlanning-Parks/_layouts/15/Doc.aspx?sourcedoc=%7B282EE0BA-2ECD-4D40-B517-91AB2A24815D%7D&amp;file=Project%20Charter%20WP079001%20Scout%20Lake%20Parking%20Lot.docx&amp;action=default&amp;mobileredirect=true&amp;isSPOFile=1&amp;ovuser=ab0c01f6-19e5-4e29-9dab-4d03f82b6495%2CSarah.Toomsen%40milwaukeecountywi.gov&amp;clickparams=eyJBcHBOYW1lIjoiVGVhbXMtRGVza3RvcCIsIkFwcFZlcnNpb24iOiI0OS8yNTAzMDIwMTAxMCIsIkhhc0ZlZGVyYXRlZFVzZXIiOmZhbHNlfQ%3D%3D"/>
    <s v="YES__Construction and restoration work will require seasonally appropriate conditions. "/>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129__Total Pop Srvd: 14793__Minority Pop Srvd: 2246__Addresses Racial Equity by: Scout Lake is available for use for all members of the community. A healthy population relies on outdoor recreational assets, which also improve overall quality of life in Milwaukee County. By becoming the healthiest county in the State, Milwaukee County can further its goal of achieving racial equity."/>
    <s v="YES"/>
    <s v="00__NO"/>
    <s v="03__YES__Refer to page 218 of the most recent 5-YR CIP (2026-2030). Additionally, Page 146 of the adopted Park and Open Space Plan (2050 Plan) identifies investment in facility needs to address deferred maintenance: Recommendation 2.2: Refine and update cost estimates for meeting park and open space site and facility needs and addressing deferred maintenance. "/>
    <s v="03__YES__Category 2 = Addresses Assets anticipated to fail within the next 12 - 24 months__Deferred Maint issues addressed by project: Scout Lake parking lot and pathways have not seen significant investment in many years, causing consistent downward condition of the pavement surfaces."/>
    <m/>
    <n v="53129"/>
    <s v=""/>
    <s v=""/>
    <s v=""/>
    <x v="17"/>
    <n v="0"/>
    <n v="0"/>
    <n v="0"/>
    <x v="11"/>
    <n v="0"/>
    <n v="0"/>
    <n v="0"/>
    <s v="5902 W LOOMIS RD"/>
    <n v="0"/>
    <n v="0"/>
    <n v="0"/>
    <s v="01"/>
    <s v="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n v="1"/>
    <s v="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m/>
    <m/>
    <x v="115"/>
    <s v="None"/>
    <s v="ELIEZER RAMIREZ"/>
    <s v="1-FACILITIES MANAGEMENT (AE-EE-FM)"/>
    <s v="NA-0"/>
    <s v="2025-3"/>
    <s v="2026-3"/>
    <s v="2027-1"/>
    <s v="2027-3"/>
    <s v="2027-4"/>
    <s v="25"/>
    <s v=""/>
    <s v="LOW"/>
    <s v="Yes"/>
    <n v="0.9"/>
    <s v="NO"/>
    <s v="5/20/26"/>
    <s v="1-Facilities Management (AE-EE-FM)"/>
    <m/>
    <m/>
    <m/>
    <m/>
    <x v="1"/>
  </r>
  <r>
    <s v="PF_WP065801_CURRIE PARK REPLACE PARKING LOT AND CART PATH IMPROVEMENTS.XLSM"/>
    <s v="9010"/>
    <s v="9010_PARKS"/>
    <x v="17"/>
    <n v="1400"/>
    <x v="124"/>
    <s v="2 - Construction &amp; Implementation"/>
    <s v="2"/>
    <s v="None."/>
    <s v="None."/>
    <n v="6800510"/>
    <n v="6800510"/>
    <n v="1"/>
    <n v="0"/>
    <n v="0"/>
    <n v="1"/>
    <n v="6800510"/>
    <s v="BOND"/>
    <n v="0"/>
    <n v="0"/>
    <n v="0"/>
    <n v="0"/>
    <n v="0"/>
    <n v="0"/>
    <n v="0"/>
    <n v="0"/>
    <s v="YES"/>
    <s v="YES_BUDGET MODULE ACCT IMPORT tab for SHERPA import is balanced"/>
    <b v="1"/>
    <n v="0"/>
    <s v="YES"/>
    <s v="YES"/>
    <x v="124"/>
    <n v="46119"/>
    <s v="SARAH TOOMSEN"/>
    <s v="414-257-7389"/>
    <s v="sarah.toomsen@milwaukeecountywi.gov"/>
    <x v="120"/>
    <s v="YES"/>
    <s v="YES__Alternative solutions would maintain existing conditions, which are subpar.  Alternative solutions would maintain existing conditions, which are subpar."/>
    <s v="00__NO__Annual financial impact includes: As an existing golf course with seasonal operations, costs are expected to be the same for this site."/>
    <s v="Hard-Surface (Non-Roadway)"/>
    <s v="YES__https://milwaukeecountywi.sharepoint.com/:w:/r/sites/CapitalPlanning-Parks/_layouts/15/Doc.aspx?sourcedoc=%7B702AA70A-96ED-4C17-8D7D-C1971000F07E%7D&amp;file=WP0658%20Currie%20Golf%20Carts%20Path%20%26%20Currie%20Golf%20Parking%20Lot%20and%20Road.20191113.docx&amp;action=default&amp;mobileredirect=true&amp;DefaultItemOpen=1"/>
    <s v="YES__Construction should take into account seasonal conditions required for construction and restoration."/>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53222__Total Pop Srvd: 25422__Minority Pop Srvd: 11103__Addresses Racial Equity by: Golf is a popular recreational activity for all residents of Milwaukee County, and provides an opportunity for investment in active recreation as a means of achieving racial equity by becoming the healthiest county in the State."/>
    <s v="YES"/>
    <s v="00__NO"/>
    <s v="03__YES__See page 220 of the adopted 2026 budget."/>
    <s v="03__YES__Category 2 = Addresses Assets anticipated to fail within the next 12 - 24 months__Deferred Maint issues addressed by project: Pavement improvements will limit expenditures on turf repairs and related damages."/>
    <m/>
    <n v="53222"/>
    <s v=""/>
    <s v=""/>
    <s v=""/>
    <x v="3"/>
    <n v="0"/>
    <n v="0"/>
    <n v="0"/>
    <x v="3"/>
    <n v="0"/>
    <n v="0"/>
    <n v="0"/>
    <s v="3535 N Mayfair Rd"/>
    <n v="0"/>
    <n v="0"/>
    <n v="0"/>
    <s v="01"/>
    <s v="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
    <n v="1"/>
    <s v="01_Each pavement project is evaluated for footprint reduction. Additionally, new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
    <m/>
    <m/>
    <x v="116"/>
    <s v="None"/>
    <s v="CLIFTON JANSSEN, P.E."/>
    <s v="1-FACILITIES MANAGEMENT (AE-EE-FM)"/>
    <s v="NA-0"/>
    <s v="2025-1"/>
    <s v="2026-4"/>
    <s v="2026-4"/>
    <s v="2027-4"/>
    <s v="2028-2"/>
    <s v="20"/>
    <s v=""/>
    <s v="LOW"/>
    <s v="Yes"/>
    <n v="0.9"/>
    <s v="NO"/>
    <s v="5/28/26"/>
    <s v="1-Facilities Management (AE-EE-FM)"/>
    <m/>
    <m/>
    <m/>
    <m/>
    <x v="1"/>
  </r>
  <r>
    <s v="PF_WP054901_BENDER PARK-BREAKWATER RECONFIGURATION.XLSM"/>
    <s v="9010"/>
    <s v="9010_PARKS"/>
    <x v="17"/>
    <n v="1400"/>
    <x v="125"/>
    <s v="1 - Basic Planning &amp; Design"/>
    <s v="1"/>
    <s v="2 - Construction &amp; Implementation"/>
    <s v="2"/>
    <n v="671900"/>
    <n v="671900"/>
    <n v="1"/>
    <n v="0"/>
    <n v="0"/>
    <n v="1"/>
    <n v="671900"/>
    <s v="BOND"/>
    <n v="0"/>
    <n v="5724370"/>
    <n v="0"/>
    <n v="5724370"/>
    <n v="0"/>
    <n v="0"/>
    <n v="5724370"/>
    <n v="0"/>
    <s v="YES"/>
    <s v="YES_BUDGET MODULE ACCT IMPORT tab for SHERPA import is balanced"/>
    <b v="1"/>
    <n v="0"/>
    <s v="YES"/>
    <s v="YES"/>
    <x v="125"/>
    <n v="46119"/>
    <s v="SARAH TOOMSEN"/>
    <s v="414-257-7389"/>
    <s v="sarah.toomsen@milwaukeecountywi.gov"/>
    <x v="121"/>
    <s v="NO"/>
    <s v="YES__A JJR study completed in 2007 investigated 6 possible strategies for improving the functionality of Bender boat launch and harbor. This project will evaluate the strategies and further evaluate lake conditions to determine the solution that has the greatest probability of long-term success with regard to maintaining a safe, open harbor.   A JJR study completed in 2007 investigated 6 possible strategies for improving the functionality of Bender boat launch and harbor. This project will evaluate the strategies and further evaluate lake conditions to determine the solution that has the greatest probability of long-term success with regard to maintaining a safe, open harbor. "/>
    <s v="00__NO__Annual financial impact includes: Bender boat launch is an existing amenity, therefore operating costs should remian unchanged. When Bender boat launch returns to a consistent, usable amenity, the launch will provide additional revenue to Milwaukee County Parks through boat launch fees."/>
    <s v="Other Capital"/>
    <s v="YES__A&amp;E Project Charter: https://milwaukeecountywi.sharepoint.com/:w:/s/CapitalPlanning-Parks/IQAfLZFFXWnZQaUimmj5K3OVAY-6blY-0YbaaLP79rqxIyQ?e=hBJqKW"/>
    <s v="YES__The design component of this project can be accomplished at any time. Data collection and construction activities require seasonally appropriate conditions to access the boat launch and harbor (spring to fall). "/>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154__Total Pop Srvd: 36497__Minority Pop Srvd: 7782__Addresses Racial Equity by: The Bender Park boat launch and harbor serves the entire southern region of Milwaukee County. The next closest Milwaukee County boat launch is located at South Shore Park, an approximate 13 mile drive from Bender Park. The goal of this project is reconfigure the boat launch to allow consistent access and safe harbor to Lake Michigan and recreational opportunities for all Milwaukee County residents. "/>
    <s v="NO"/>
    <s v="00__NO"/>
    <s v="03__YES__Refer to page 226 of the most recent 5-YR CIP (2026-2030)."/>
    <s v="03__YES__Category 2 = Addresses Assets anticipated to fail within the next 12 - 24 months__Deferred Maint issues addressed by project: Bender boat launch has been unusable for several years to do ongoing sedimentation within the harbor. This harbor cannot be consistently utilized by boaters unless a long-term solution for the accumulated sediment is addressed. "/>
    <m/>
    <n v="53154"/>
    <s v=""/>
    <s v=""/>
    <s v=""/>
    <x v="16"/>
    <n v="0"/>
    <n v="0"/>
    <n v="0"/>
    <x v="8"/>
    <n v="0"/>
    <n v="0"/>
    <n v="0"/>
    <s v="4015 East Lake Vista Blvd"/>
    <n v="0"/>
    <n v="0"/>
    <n v="0"/>
    <s v="01"/>
    <s v="Part of the requested capital project will evaluate extreme weather events, flooding, and other climate hazards as part of the reconfiguration of the boat launch and harbor. "/>
    <n v="1"/>
    <s v="01_Part of the requested capital project will evaluate extreme weather events, flooding, and other climate hazards as part of the reconfiguration of the boat launch and harbor. "/>
    <m/>
    <m/>
    <x v="117"/>
    <s v="The scope of the work includes the construction of the design."/>
    <s v="JANSSEN, P.E., BRILL"/>
    <s v="1-FACILITIES MANAGEMENT (AE-EE-FM)"/>
    <s v="NA-0"/>
    <s v="2027-2"/>
    <s v="2028-1"/>
    <s v="2029-1"/>
    <s v="2030-1"/>
    <s v="2030-3"/>
    <s v="75"/>
    <s v=""/>
    <s v="HIGH"/>
    <s v="Yes"/>
    <s v="Conceptual"/>
    <s v="YES"/>
    <s v="5/22/26"/>
    <s v="1-Facilities Management (AE-EE-FM)"/>
    <m/>
    <m/>
    <m/>
    <m/>
    <x v="1"/>
  </r>
  <r>
    <s v="PF_WP080301_MITCHELL PARK DOMES REPAIRS.XLSM"/>
    <s v="9010"/>
    <s v="9010_PARKS"/>
    <x v="17"/>
    <n v="1400"/>
    <x v="126"/>
    <s v="2 - Construction &amp; Implementation"/>
    <s v="2"/>
    <s v="2 - Construction &amp; Implementation"/>
    <s v="2"/>
    <n v="5000000"/>
    <n v="5000000"/>
    <n v="1"/>
    <n v="0"/>
    <n v="0"/>
    <n v="1"/>
    <n v="5000000"/>
    <s v="BOND"/>
    <n v="0"/>
    <n v="20000000"/>
    <n v="5000000"/>
    <n v="5000000"/>
    <n v="5000000"/>
    <n v="5000000"/>
    <n v="20000000"/>
    <n v="0"/>
    <s v="YES"/>
    <s v="YES_BUDGET MODULE ACCT IMPORT tab for SHERPA import is balanced"/>
    <b v="1"/>
    <n v="0"/>
    <s v="YES"/>
    <s v="YES"/>
    <x v="126"/>
    <n v="46121"/>
    <s v="JIM TARANTINO"/>
    <s v="414 208 6087"/>
    <s v="james.tarantino@milwaukeecountywi.gov"/>
    <x v="122"/>
    <s v="NO"/>
    <s v="YES__Please provide a brief listing of options/alternatives researched and why the option your are requesting for this Cost Est is the best alternative:  The Domes Task Force met for over three years and considered various options for the future of the Domes.  The selected alternative was one of over 20 potential alternatives for the Domes and the recommendation was confirmed by the Milwaukee County Board in 2025 budget amendment 06."/>
    <s v="02__YES__Annual financial impact includes: The Domes Reimagined Campaign includes the commitment by the supportive friends group to assume day to day control of the facility which includes the ongoing financial commitment to repair and maintenance of the structures."/>
    <s v="Facility_Rehab or Major Maint"/>
    <s v="NO"/>
    <s v="YES__Exterior construction will likely require the long-term staging of a crane in the park, while most elements of the project involve interior construction there will be weather related impacts to repairs of the exterior of the facility.  It is assumed that repair and replacement of the exterior structures would occur in warmer months while interior repairs can occur year-round."/>
    <s v="00__Technology Security Risk(s) Addressed: "/>
    <s v="00__Safety-Risk Issue(s) Addressed:  "/>
    <s v="05__Safety-Risk Issue(s) Addressed:  Prior planning studies have identified the need to repair the Domes concrete structures, which is accomplished by this project and the Domes Reimagined Campaign.  The presence of a wire mesh netting system in each of the three Domes mitigates the immediate safety hazard to the public, but the concrete structures still require repair as identified in prior planning studies to eliminate the safety hazard that is posed by chipping concrete and broken glass.  Water infiltration inside of the Domes structures causes slip hazards to visitors and continually damages the interior improvements."/>
    <s v="YES__Adopted Board File: 25-553__Agreement(s) Uploaded: YES__Partners and nature of Agreement(s): The Milwaukee Domes Alliance (i.e. the Friends of the Domes) is partnering with Milwaukee County by separate agreement to manage the Domes Reimagined Campaign.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25-553__SD Uploaded: YES__Detail:  Page 17, section 4(c) details the County's financial commitment to the Milwaukee Domes Alliance project."/>
    <s v="00__Citations Addressed by Project?: NO__Description of Citation(s) addressed: "/>
    <s v="04__Primary Asset Zip Code: 53215__Total Pop Srvd: 939489__Minority Pop Srvd: 488198__Addresses Racial Equity by: The Mitchell Park Domes are located in Mitchell Park which ranks as a 10 out of 10 on the Park Equity Index ranking.  This ranking is a composite score of social vulnerability data, tree canopy data, walkability, and personal crime in an effort to prioritize funding to support racial equity throughout the parks system.  The Domes are one of the few civic institutions located in Milwaukee's near south side neighborhood which is one of the most racially diverse areas with the highest populations of non-white individuals and in particular children that are in the State of Wisconsin."/>
    <s v="NO"/>
    <s v="03__YES_It is anticipated that the repair and replacement of Domes infrastructure will require several years and several financial contributions by Milwaukee County to complete.  The County commitment of $30 million is spread over successive years and contributions in future capital budgets."/>
    <s v="03__YES__See page 218 of the adopted 2026 capital budget."/>
    <s v="05__YES__Category 1 = Immediately Addresses Failing Assets__Deferred Maint issues addressed by project: The Mitchell Park Domes represent one of the most major deferred maintenance issues in Milwaukee County's building portfolio by size, scale, cultural significance and dollar value.  The facility has been failing for approximately 40 years with active water infiltration through the glass and aluminum structures causing damage to the collection and infrastructure inside of the facility."/>
    <m/>
    <n v="53215"/>
    <s v=""/>
    <s v=""/>
    <s v=""/>
    <x v="11"/>
    <n v="0"/>
    <n v="0"/>
    <n v="0"/>
    <x v="1"/>
    <n v="0"/>
    <n v="0"/>
    <n v="0"/>
    <s v="524 S Layton Blvd"/>
    <n v="0"/>
    <n v="0"/>
    <n v="0"/>
    <s v="00"/>
    <s v="No Climate Reduction Impact reported by Requesting Department"/>
    <n v="0"/>
    <s v="00_No Climate Reduction Impact reported by Requesting Department"/>
    <m/>
    <m/>
    <x v="118"/>
    <s v="Years 2 - 5 represent the anticipated $20.0M total County contribution ($5.0M annually). Beyond the 5-Year Plan, 2031 reflects the final county contribution of $5.0M, bringing the total anticipated County funding to $30.0M over six years. "/>
    <s v="TOOMSEN, BRILL"/>
    <s v="4-SAME AS REQUESTING DEPT/AGENCY (EXCLUDES DOT, FCLTY MNGMNT, AND IMSD)"/>
    <s v="NA-0"/>
    <s v="NA-0"/>
    <s v="NA-0"/>
    <s v="NA-0"/>
    <s v="2026-4"/>
    <s v="2026-4"/>
    <s v="30"/>
    <s v=""/>
    <s v="HIGH"/>
    <s v="NO"/>
    <s v="Conceptual"/>
    <s v="NO"/>
    <s v="5/21/26"/>
    <s v="4-Same as Requesting Dept/Agency (Excludes DOT, Fclty Mngmnt, and IMSD)"/>
    <m/>
    <m/>
    <m/>
    <m/>
    <x v="1"/>
  </r>
  <r>
    <s v="PF_WP052301_LAKE PARK STEEL ARCH BRIDGE.XLSM"/>
    <s v="9010"/>
    <s v="9010_PARKS"/>
    <x v="17"/>
    <n v="1400"/>
    <x v="127"/>
    <s v="1 - Basic Planning &amp; Design"/>
    <s v="1"/>
    <s v="2 - Construction &amp; Implementation"/>
    <s v="2"/>
    <n v="307880"/>
    <n v="307880"/>
    <n v="1"/>
    <n v="0"/>
    <n v="0"/>
    <n v="1"/>
    <n v="307880"/>
    <s v="BOND"/>
    <n v="0"/>
    <n v="1537940"/>
    <n v="0"/>
    <n v="1537940"/>
    <n v="0"/>
    <n v="0"/>
    <n v="1537940"/>
    <n v="0"/>
    <s v="YES"/>
    <s v="YES_BUDGET MODULE ACCT IMPORT tab for SHERPA import is balanced"/>
    <b v="1"/>
    <n v="0"/>
    <s v="YES"/>
    <s v="YES"/>
    <x v="127"/>
    <n v="46099"/>
    <s v="SARAH TOOMSEN"/>
    <s v="414-257-7389"/>
    <s v="sarah.toomsen@milwaukeecountywi.gov"/>
    <x v="123"/>
    <s v="NO"/>
    <s v="YES__Please provide a brief listing of options/alternatives researched and why the option your are requesting for this Cost Est is the best alternative:  Repairs to the existing bridge were discussed. However, the inspections indicated that the repair work would be extensive and subject to potential unknown conditions and would have a relatively short life span. The bridge currently is wide enough to carry vehicles, but has been closed to vehicular traffic for years due to reconfiguration of roadways in the park and concern over the structural integrity of the bridge for vehicular use. The project can reduce the bridge in width to accommodate pedestrian traffic only, thereby significantly reducing the project cost while maintaining its functionality. The reconstructed bridge can incorporate the existing steel arches and other historical aspects of the bridge. It is anticipated the stone abutments can be rehabilitated to restore structural integrity and appearance. "/>
    <s v="00__NO__Annual financial impact includes: While operating cost reductions cannot be forecasted, this work would mitigate the need for work orders to address immediate bridge issues as they arise. This project will also allow Parks to spend and forecast bridge needs in line with short- and long-term funding plans."/>
    <s v="Traffic, Roadways, &amp; Bridges (Non-Airport)"/>
    <s v="YES__A&amp;E Project Charter https://milwaukeecountywi.sharepoint.com/:w:/r/sites/CapitalPlanning-Parks/Shared%20Documents/Parks/WP052301-Lake%20Park%20Steel%20Arch%20Bridge/Project%20Charter%20Lake%20Park%20Steel%20Arch%20Bridge%20WP052301.docx?d=wa3180f4acacc45508e6c609cc44851c7&amp;csf=1&amp;web=1&amp;e=dlV1gz"/>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11__Total Pop Srvd: 36327__Minority Pop Srvd: 6880__Addresses Racial Equity by: Bridges function as part of the public transit and trail system, which are owned by all people in the State of Wisconsin for their use and enjoyment. By providing access and functionality, bridges create recreational connections. Recreational opportunities provide a healthier lifestyle for residents, thereby aligning with the County's mission of achieving racial equity by becoming the healthiest County in the State."/>
    <s v="NO"/>
    <s v="00__NO"/>
    <s v="03__YES__Refer to Page 220 of the most recent 5-YR CIP (2026-2030). "/>
    <s v="03__YES__Category 2 = Addresses Assets anticipated to fail within the next 12 - 24 months__Deferred Maint issues addressed by project: Funding for this bridge project has been requested and recommended for several years. Inspections have resulted in a recommendation for complete rehabilitation or replacement due to the age and condition of the bridge."/>
    <m/>
    <n v="53211"/>
    <s v=""/>
    <s v=""/>
    <s v=""/>
    <x v="1"/>
    <n v="0"/>
    <n v="0"/>
    <n v="0"/>
    <x v="1"/>
    <n v="0"/>
    <n v="0"/>
    <n v="0"/>
    <s v="3233 E. Kenwood"/>
    <n v="0"/>
    <n v="0"/>
    <n v="0"/>
    <s v="00"/>
    <s v="No Climate Reduction Impact reported by Requesting Department"/>
    <n v="0"/>
    <s v="00_No Climate Reduction Impact reported by Requesting Department"/>
    <m/>
    <m/>
    <x v="119"/>
    <s v="The scope of work includes construction based on completed design."/>
    <s v="JANSSEN, P.E., BRILL"/>
    <s v="1-FACILITIES MANAGEMENT (AE-EE-FM)"/>
    <s v="NA-0"/>
    <s v="2027-2"/>
    <s v="2028-1"/>
    <s v="2029-1"/>
    <s v="2029-4"/>
    <s v="2030-1"/>
    <s v="75"/>
    <s v=""/>
    <s v="HIGH"/>
    <s v="Yes"/>
    <s v="Conceptual"/>
    <s v="YES"/>
    <s v="5/22/26"/>
    <s v="1-Facilities Management (AE-EE-FM)"/>
    <m/>
    <m/>
    <m/>
    <m/>
    <x v="1"/>
  </r>
  <r>
    <s v="PF_WP070602_BAY VIEW PARK - REVETMENT.XLSM"/>
    <s v="9010"/>
    <s v="9010_PARKS"/>
    <x v="17"/>
    <n v="1400"/>
    <x v="128"/>
    <s v="1 - Basic Planning &amp; Design; 2 - Construction &amp; Implementation"/>
    <s v="1, 2"/>
    <s v="None."/>
    <s v="None."/>
    <n v="12320890"/>
    <n v="12320890"/>
    <n v="1"/>
    <n v="0"/>
    <n v="0"/>
    <n v="1"/>
    <n v="12320890"/>
    <s v="BOND"/>
    <n v="0"/>
    <n v="0"/>
    <n v="0"/>
    <n v="0"/>
    <n v="0"/>
    <n v="0"/>
    <n v="0"/>
    <n v="0"/>
    <s v="YES"/>
    <s v="YES_BUDGET MODULE ACCT IMPORT tab for SHERPA import is balanced"/>
    <b v="1"/>
    <n v="0"/>
    <s v="YES"/>
    <s v="YES"/>
    <x v="128"/>
    <n v="46119"/>
    <s v="SARAH TOOMSEN"/>
    <s v="414-257-7389"/>
    <s v="sarah.toomsen@milwaukeecountywi.gov"/>
    <x v="124"/>
    <s v="NO"/>
    <s v="YES__Please provide a brief listing of options/alternatives researched and why the option your are requesting for this Cost Est is the best alternative:  A feasibility study was completed for the south section of the breakwater to determine the most cost-effective alternative to protect the shoreline from erosion and potential environmental concerns. The study recommended constructing a revetment along the shore of Bay View Park. "/>
    <s v="00__NO__Annual financial impact includes: "/>
    <s v="Other Capital"/>
    <s v="YES__A&amp;E Project Charter https://milwaukeecountywi.sharepoint.com/:f:/r/sites/CapitalPlanning-Parks/Shared%20Documents/Parks/WP070602-South%20Shore%20Breakwater-South%20Segment?csf=1&amp;web=1&amp;e=bxDPbx"/>
    <s v="YES__Construction activities and collection of data will require seasonally appropriate conditions. "/>
    <s v="00__Technology Security Risk(s) Addressed: "/>
    <s v="00__Safety-Risk Issue(s) Addressed:  "/>
    <s v="05__Safety-Risk Issue(s) Addressed:  Conditions at Bay View Park, immediately behind the south segment of the South Shore Breakwater, are deteriorating at a dangerous rate of land loss. Hazards to park users exist all along the top of the bluff, see supporting document photos. Only through stabilization of the bluff toe will the hazard be resolved. "/>
    <s v="NO__Adopted Board File: __Agreement(s) Uploaded: __Partners and nature of Agreement(s): __Next Board cycle if agreement(s) not yet adopted: "/>
    <m/>
    <s v="00"/>
    <s v="NO"/>
    <s v="NO"/>
    <s v="00__Citations Addressed by Project?: NO__Description of Citation(s) addressed: "/>
    <s v="03__Primary Asset Zip Code: 53207__Total Pop Srvd: 34292__Minority Pop Srvd: 7984__Addresses Racial Equity by: The South Shore breakwater area is utilized by a diverse population for boating, swimming, and recreation. The immediate population of the surrounding zip code 53207 is 34,292 total with a minority population of 7,984 (US Census Bureau, 2020). The breakwater protects shoreline assets including South Shore Park, Bay View Park, and adjacent properties."/>
    <s v="NO"/>
    <s v="00__NO"/>
    <s v="03__YES__Refer to Page 219 of the most recent 5-YR CIP (2026-2030)."/>
    <s v="03__YES__Category 2 = Addresses Assets anticipated to fail within the next 12 - 24 months__Deferred Maint issues addressed by project: The south segment of breakwater is aging and it's condition is deteriorating. Voids are appearing in the breakwater over time, which consequently will cause less protection for the shoreline assets. Shoreline assets such as the bluffs at Bay View Park are weathering and eroding, causing damage to the Park and safety hazards to assets on top of the bluffs. "/>
    <m/>
    <n v="53207"/>
    <s v=""/>
    <s v=""/>
    <s v=""/>
    <x v="9"/>
    <n v="0"/>
    <n v="0"/>
    <n v="0"/>
    <x v="12"/>
    <n v="0"/>
    <n v="0"/>
    <n v="0"/>
    <s v="3120 S Lake Drive"/>
    <n v="0"/>
    <n v="0"/>
    <n v="0"/>
    <s v="01"/>
    <s v="The requested capital project protects the shoreline assets at Bay View Park and adjacent properties from waves and severe storms that have caused continued bluff erosion."/>
    <n v="1"/>
    <s v="01_The requested capital project protects the shoreline assets at Bay View Park and adjacent properties from waves and severe storms that have caused continued bluff erosion."/>
    <m/>
    <m/>
    <x v="120"/>
    <s v="None."/>
    <s v="MAX SAICHEK"/>
    <s v="1-FACILITIES MANAGEMENT (AE-EE-FM)"/>
    <s v="NA-0"/>
    <s v="2024-2"/>
    <s v="2027-1"/>
    <s v="2027-1"/>
    <s v="2027-4"/>
    <s v="2028-1"/>
    <s v="50"/>
    <s v=""/>
    <s v="MEDIUM"/>
    <s v="Yes"/>
    <n v="0.9"/>
    <s v="NO"/>
    <s v="5/11/26"/>
    <s v="1-Facilities Management (AE-EE-FM)"/>
    <m/>
    <m/>
    <m/>
    <m/>
    <x v="1"/>
  </r>
  <r>
    <s v="PF_WP085001_PLAYGROUND AND SPLASHPAD SURFACING REPLACEMENT.XLSM"/>
    <s v="9010"/>
    <s v="9010_PARKS"/>
    <x v="17"/>
    <n v="1400"/>
    <x v="129"/>
    <s v="2 - Construction &amp; Implementation"/>
    <s v="2"/>
    <s v="None."/>
    <s v="None."/>
    <n v="588507"/>
    <n v="588507"/>
    <n v="1"/>
    <n v="0"/>
    <n v="0"/>
    <n v="1"/>
    <n v="588507"/>
    <s v="BOND"/>
    <n v="0"/>
    <n v="0"/>
    <n v="0"/>
    <n v="0"/>
    <n v="0"/>
    <n v="0"/>
    <n v="0"/>
    <n v="0"/>
    <s v="YES"/>
    <s v="YES_BUDGET MODULE ACCT IMPORT tab for SHERPA import is balanced"/>
    <b v="1"/>
    <n v="0"/>
    <s v="YES"/>
    <s v="YES"/>
    <x v="129"/>
    <n v="46121"/>
    <s v="SARAH TOOMSEN"/>
    <s v="414-257-7389"/>
    <s v="sarah.toomsen@milwaukeecountywi.gov"/>
    <x v="125"/>
    <s v="NO"/>
    <s v="NO__As existing facilities used regularly by the public, updating surfacing is the only viable option.  As existing facilities used regularly by the public, updating surfacing is the only viable option."/>
    <s v="02__YES__Annual financial impact includes: Surfacing improvements will limit the extent of repairs necessary at these sites throughout the year."/>
    <s v="Other Capital"/>
    <s v="NO"/>
    <s v="YES__Poured in Place surfacing requires temperatures above 45 degrees for installation."/>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88198__Addresses Racial Equity by: All residents of Milwaukee County, including the 23% that are children (ACS 2021), deserve the opportunity to play and recreate as a part of their physical and emotional health.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See Recommendation 2.1 of the Parks and Open Space Plan to maintain and improve as necessary existing County-owned parks and outdoor recreation sites; File uploaded as SD_WP085001_Parks 2050 Plan."/>
    <s v="03__YES__Category 2 = Addresses Assets anticipated to fail within the next 12 - 24 months__Deferred Maint issues addressed by project: Degraded surfacing affects impact attenuation, as well as the longevity of the amenity overall. Maintenance needs for up-to-date surfacing are far less than aged surfacing."/>
    <n v="0"/>
    <s v="Countywide"/>
    <s v=""/>
    <s v=""/>
    <s v=""/>
    <x v="0"/>
    <n v="0"/>
    <n v="0"/>
    <n v="0"/>
    <x v="4"/>
    <n v="0"/>
    <n v="0"/>
    <n v="0"/>
    <n v="0"/>
    <n v="0"/>
    <n v="0"/>
    <n v="0"/>
    <s v="01"/>
    <s v="Splashpads are an important free heat relief offering as our community experiences rising temperatures due to climate change as well as urban heat islands."/>
    <n v="1"/>
    <s v="01_Splashpads are an important free heat relief offering as our community experiences rising temperatures due to climate change as well as urban heat islands."/>
    <m/>
    <m/>
    <x v="121"/>
    <s v="None."/>
    <s v="CHRIS KUBACKI"/>
    <s v="4-SAME AS REQUESTING DEPT/AGENCY (EXCLUDES DOT, FCLTY MNGMNT, AND IMSD)"/>
    <s v="NA-N/A"/>
    <s v="NA-N/A"/>
    <s v="2027-2"/>
    <s v="2027-3"/>
    <s v="2027-4"/>
    <s v="NA-N/A"/>
    <s v="10"/>
    <s v=""/>
    <s v="LOW"/>
    <s v="NO"/>
    <s v="Conceptual"/>
    <s v="NO"/>
    <s v="5/19/26"/>
    <s v="4-Same as Requesting Dept/Agency (Excludes DOT, Fclty Mngmnt, and IMSD)"/>
    <m/>
    <m/>
    <m/>
    <m/>
    <x v="1"/>
  </r>
  <r>
    <s v="PF_WP084901_COMPREHENSIVE ATHLETIC FIELD PLANNING STUDY.XLSM"/>
    <s v="9010"/>
    <s v="9010_PARKS"/>
    <x v="17"/>
    <n v="1400"/>
    <x v="130"/>
    <s v="2 - Construction &amp; Implementation"/>
    <s v="2"/>
    <s v="None."/>
    <s v="None."/>
    <n v="101600"/>
    <n v="0"/>
    <n v="0"/>
    <n v="101600"/>
    <n v="2"/>
    <n v="2"/>
    <n v="101600"/>
    <s v="CASH"/>
    <n v="0"/>
    <n v="0"/>
    <n v="0"/>
    <n v="0"/>
    <n v="0"/>
    <n v="0"/>
    <n v="0"/>
    <n v="0"/>
    <s v="YES"/>
    <s v="YES_BUDGET MODULE ACCT IMPORT tab for SHERPA import is balanced"/>
    <b v="1"/>
    <n v="0"/>
    <s v="YES"/>
    <s v="YES"/>
    <x v="130"/>
    <n v="46125"/>
    <s v="SARAH TOOMSEN"/>
    <s v="414-257-7389"/>
    <s v="Sarah.Toomsen@milwaukeecountywi.gov"/>
    <x v="126"/>
    <s v="NO"/>
    <s v="NO__As existing assets, replacement or removal are the only viable options. The alternative would be no investment which leads to greater degradation and limited playability over time. The goal of the project is to establish a framework to prioritize investments based not only on condition, but also on demand, accessibility, equity, operational efficiency, and long-term sustainability. The final outcome will provide clear recommendations on where to invest, maintain, repurpose, or consolidate field assets.  As existing assets, replacement or removal are the only viable options. The alternative would be no investment which leads to greater degradation and limited playability over time. The goal of the project is to establish a framework to prioritize investments based not only on condition, but also on demand, accessibility, equity, operational efficiency, and long-term sustainability. The final outcome will provide clear recommendations on where to invest, maintain, repurpose, or consolidate field assets."/>
    <s v="00__NO__Annual financial impact includes: "/>
    <s v="Other Capital"/>
    <s v="YES__https://milwaukeecountywi.sharepoint.com/:w:/s/CapitalPlanning-Parks/IQBFpy4AyL6rQ6mLCu3z5Wd4AU4KS1ZwjLn-KZ0j9rmkltE?e=moF8XS"/>
    <s v="NO__"/>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51291__Addresses Racial Equity by: A healthy population relies on outdoor recreational uses, which also improve overall quality of life in Milwaukee County. By becoming the healthiest county in the State, Milwaukee County can further its goal of achieving racial equity."/>
    <s v="NO"/>
    <s v="00__NO"/>
    <s v="03__YES__Refer to page 224 of the most recent 5-YR CIP (2026-2030). Page 145 of the adopted Park and Open Space Plan (Master Plan) identifies investment in existing recreation sites as a priority, specifically through Recommendation 2.1: Maintain and improve as necessary existing County-owned parks and outdoor recreation sites; File uploaded as SD_WP084901_Parks 2050 Plan"/>
    <s v="00__NO____Deferred Maint issues addressed by project: With limited resources and a growing list of deferred maintenance needs, this study ensures that future investment is directed toward athletic fields that deliver the greatest community benefit and can be sustainably maintained over time."/>
    <m/>
    <s v="Countywide"/>
    <s v=""/>
    <s v=""/>
    <s v=""/>
    <x v="4"/>
    <n v="0"/>
    <n v="0"/>
    <n v="0"/>
    <x v="4"/>
    <n v="0"/>
    <n v="0"/>
    <n v="0"/>
    <s v="Countywide"/>
    <n v="0"/>
    <n v="0"/>
    <n v="0"/>
    <s v="00"/>
    <s v="No Climate Reduction Impact reported by Requesting Department"/>
    <n v="0"/>
    <s v="00_No Climate Reduction Impact reported by Requesting Department"/>
    <m/>
    <m/>
    <x v="122"/>
    <s v="None. Future separate projects to be based on study"/>
    <s v="BRILL"/>
    <s v="1-FACILITIES MANAGEMENT (AE-EE-FM)"/>
    <s v="NA-0"/>
    <s v="2027-2"/>
    <s v="2028-2"/>
    <s v="NA-0"/>
    <s v="NA-0"/>
    <s v="NA-0"/>
    <s v="30"/>
    <s v=""/>
    <s v="LOW"/>
    <s v="Yes"/>
    <s v="Conceptual"/>
    <s v="NO"/>
    <s v="5/20/26"/>
    <s v="1-Facilities Management (AE-EE-FM)"/>
    <m/>
    <m/>
    <m/>
    <m/>
    <x v="1"/>
  </r>
  <r>
    <s v="PF_WP084801_LAND RESOURCES &amp; WOOD WASTE RECYCLING FACILITY STUDY &amp; DESIGN.XLSM"/>
    <s v="9010"/>
    <s v="9010_PARKS"/>
    <x v="17"/>
    <n v="1400"/>
    <x v="131"/>
    <s v="1 - Basic Planning &amp; Design"/>
    <s v="1"/>
    <s v="2 - Construction &amp; Implementation"/>
    <s v="2"/>
    <n v="510980"/>
    <n v="0"/>
    <n v="0"/>
    <n v="510980"/>
    <n v="2"/>
    <n v="2"/>
    <n v="510980"/>
    <s v="CASH"/>
    <n v="0"/>
    <n v="10415590"/>
    <n v="0"/>
    <n v="10415590"/>
    <n v="0"/>
    <n v="0"/>
    <n v="10415590"/>
    <n v="0"/>
    <s v="YES"/>
    <s v="YES_BUDGET MODULE ACCT IMPORT tab for SHERPA import is balanced"/>
    <b v="1"/>
    <n v="0"/>
    <s v="YES"/>
    <s v="YES"/>
    <x v="131"/>
    <n v="46127"/>
    <s v="SARAH TOOMSEN"/>
    <s v="414-257-7389"/>
    <s v="Sarah.Toomsen@milwaukeecountywi.gov"/>
    <x v="127"/>
    <s v="YES"/>
    <s v="YES__Due to the lack of a long-term solution for managing increasing wood waste in the system, and based on findings from the 2024 Service Yard Facility Study, a new Land Resources facility is the most suitable alternative to meet long-term space and operational needs.   Due to the lack of a long-term solution for managing increasing wood waste in the system, and based on findings from the 2024 Service Yard Facility Study, a new Land Resources facility is the most suitable alternative to meet long-term space and operational needs. "/>
    <s v="00__NO__Annual financial impact includes: "/>
    <s v="Facility_New Construction, Alteration, or Expansion"/>
    <s v="YES__https://milwaukeecountywi.sharepoint.com/:w:/s/CapitalPlanning-Parks/IQC1YCdwRuQqQZJ_HUne7BDbAQ4RJy74RLQZR_3OTO9_Hok?e=49f2uP"/>
    <s v="YES__The design component can be completed year round. Construction will require seasonally appropriate conditions. "/>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3__Primary Asset Zip Code: Countywide__Total Pop Srvd: 939489__Minority Pop Srvd: 451291__Addresses Racial Equity by: A healthy population depends on well-maintained recreational sites and clean air. Addressing wood waste across Milwaukee County’s park system through solutions such as an air curtain burner can reduce emissions from large wood chip stockpiles and improve air quality. These improvements enhance overall quality of life and support Milwaukee County’s goal of becoming the healthiest county in Wisconsin."/>
    <s v="NO"/>
    <s v="00__NO"/>
    <s v="03__YES__Page 145 of the Park and Open Space Plan Recommendation 2.1 Maintain and improve as necessary existing County-owned parks and outdoor recreation sites including the repair or replacement of maintenance and service buildings; File uploaded as SD_WP084801_Parks 2050 Plan"/>
    <s v="00__NO____Deferred Maint issues addressed by project: "/>
    <n v="0"/>
    <s v="Countywide"/>
    <s v=""/>
    <s v=""/>
    <s v=""/>
    <x v="4"/>
    <n v="0"/>
    <n v="0"/>
    <n v="0"/>
    <x v="4"/>
    <n v="0"/>
    <n v="0"/>
    <n v="0"/>
    <n v="0"/>
    <n v="0"/>
    <n v="0"/>
    <n v="0"/>
    <s v="02"/>
    <s v="A key component of the project will be the incorporation of an air burner system. An air burner is a high-efficiency, curtain-style incineration system that uses forced air to achieve clean combustion of wood waste. This process produces biochar, a stable, carbon-rich material that can be reused to improve soil health, enhance water retention, and sequester carbon, while also reducing particulate emissions compared to open burning. "/>
    <n v="1"/>
    <s v="02_A key component of the project will be the incorporation of an air burner system. An air burner is a high-efficiency, curtain-style incineration system that uses forced air to achieve clean combustion of wood waste. This process produces biochar, a stable, carbon-rich material that can be reused to improve soil health, enhance water retention, and sequester carbon, while also reducing particulate emissions compared to open burning. "/>
    <m/>
    <m/>
    <x v="123"/>
    <s v="The scope includes construction of the design. "/>
    <s v="BRILL, BARRIENTOS"/>
    <s v="1-FACILITIES MANAGEMENT (AE-EE-FM)"/>
    <s v="NA-0"/>
    <s v="2027-3"/>
    <s v="2028-2"/>
    <s v="2029-2"/>
    <s v="2029-3"/>
    <s v="2029-4"/>
    <s v="50"/>
    <s v=""/>
    <s v="HIGH"/>
    <s v="Yes"/>
    <s v="Conceptual"/>
    <s v="YES"/>
    <s v="5/27/26"/>
    <s v="1-Facilities Management (AE-EE-FM)"/>
    <m/>
    <m/>
    <m/>
    <m/>
    <x v="1"/>
  </r>
  <r>
    <s v="PF_WP084701_MCKINLEY MARINA DOCK AND PEDESTAL REPLACEMENT.XLSM"/>
    <s v="9010"/>
    <s v="9010_PARKS"/>
    <x v="17"/>
    <n v="1400"/>
    <x v="132"/>
    <s v="1 - Basic Planning &amp; Design"/>
    <s v="1"/>
    <s v="2 - Construction &amp; Implementation"/>
    <s v="2"/>
    <n v="1278840"/>
    <n v="1278840"/>
    <n v="1"/>
    <n v="0"/>
    <n v="0"/>
    <n v="1"/>
    <n v="1278840"/>
    <s v="BOND"/>
    <n v="0"/>
    <n v="40851390"/>
    <n v="0"/>
    <n v="20000000"/>
    <n v="20851390"/>
    <n v="0"/>
    <n v="40851390"/>
    <n v="0"/>
    <s v="YES"/>
    <s v="YES_BUDGET MODULE ACCT IMPORT tab for SHERPA import is balanced"/>
    <b v="1"/>
    <n v="0"/>
    <s v="YES"/>
    <s v="YES"/>
    <x v="132"/>
    <n v="46119"/>
    <s v="SARAH TOOMSEN"/>
    <s v="414-257-7389"/>
    <s v="Sarah.Toomsen@milwaukeecountywi.gov"/>
    <x v="128"/>
    <s v="NO"/>
    <s v="YES__As an existing revenue generating asset, replacement is the only option.  As an existing revenue generating asset, replacement is the only option."/>
    <s v="02__YES__Annual financial impact includes: Parks has spent $155,000 from 2021–2026 on inspection and replacement of dock chains and $116,000 from 2021–2025 on resetting and weld repair of pilings supporting pedestals."/>
    <s v="Other Capital"/>
    <s v="YES__https://milwaukeecountywi.sharepoint.com/:w:/s/CapitalPlanning-Parks/IQApo7IGWnXzRJwdYOqy4RXBAe98oa5JSiTy3FnBzz55qxs?e=e2Hga7"/>
    <s v="YES__Construction work requires seasonally appropriate conditions. "/>
    <s v="00__Technology Security Risk(s) Addressed: "/>
    <s v="00__Safety-Risk Issue(s) Addressed:  "/>
    <s v="05__Safety-Risk Issue(s) Addressed:  The site fails to meet current safety standards due to the absence of safety ladders."/>
    <s v="NO__Adopted Board File: __Agreement(s) Uploaded: __Partners and nature of Agreement(s): __Next Board cycle if agreement(s) not yet adopted: "/>
    <m/>
    <s v="00"/>
    <s v="NO"/>
    <s v="NO"/>
    <s v="00__Citations Addressed by Project?: NO__Description of Citation(s) addressed: "/>
    <s v="02__Primary Asset Zip Code: 53202__Total Pop Srvd: 27897__Minority Pop Srvd: 6008__Addresses Racial Equity by: Milwaukee County’s only public lakefront marina generates $2.8M annually (2025) and plays an important role in advancing racial equity goals at a system level. By providing access and functionality, recreational opportunities provide a healthier lifestyle for residents, thereby aligning with the County's mission of achieving racial equity by becoming the healthiest County in the State."/>
    <s v="NO"/>
    <s v="00__NO"/>
    <s v="03__YES__See Recommendation 2.1 of the Parks and Open Space Plan to maintain and improve as necessary existing County-owned parks and outdoor recreation sites; File uploaded as SD_WP084701_Parks 2050 Plan."/>
    <s v="03__YES__Category 2 = Addresses Assets anticipated to fail within the next 12 - 24 months__Deferred Maint issues addressed by project: The facility is experiencing increasing structural failures, including deteriorating dock boards, failing steel piping, recurring chain breaks and significant electrical deficiencies. The marina has approximately 390 power pedestals which provides electrical power and water for tenants. Outdated pedestals do not meet current GFI safety standards and are no longer manufactured, making repairs impractical. _x000a__x000a_Due to rising water levels, the dock ramps are no longer ADA-compliant, and the site fails to meet current safety standards due to the absence of safety ladders. The marina experiences approximately 50 water leaks a year."/>
    <m/>
    <n v="53202"/>
    <s v=""/>
    <s v=""/>
    <s v=""/>
    <x v="1"/>
    <n v="0"/>
    <n v="0"/>
    <n v="0"/>
    <x v="1"/>
    <n v="0"/>
    <n v="0"/>
    <n v="0"/>
    <s v="1750 N Lincoln Memorial Drive"/>
    <n v="0"/>
    <n v="0"/>
    <n v="0"/>
    <s v="00"/>
    <s v="No Climate Reduction Impact reported by Requesting Department"/>
    <n v="0"/>
    <s v="00_No Climate Reduction Impact reported by Requesting Department"/>
    <m/>
    <m/>
    <x v="124"/>
    <s v="The scope of the work includes construction of the design"/>
    <s v="CLIFTON JANSSEN, P.E."/>
    <s v="1-FACILITIES MANAGEMENT (AE-EE-FM)"/>
    <s v="NA-0"/>
    <s v="2027-2"/>
    <s v="2028-1"/>
    <s v="2029-1"/>
    <s v="2030-4"/>
    <s v="2031-1"/>
    <s v="30"/>
    <s v=""/>
    <s v="HIGH"/>
    <s v="Yes"/>
    <s v="Conceptual"/>
    <s v="YES"/>
    <s v="5/28/26"/>
    <s v="1-Facilities Management (AE-EE-FM)"/>
    <m/>
    <m/>
    <m/>
    <m/>
    <x v="1"/>
  </r>
  <r>
    <s v="PF_WP084601_PARK PATHS - WAHL TO BRADFORD BRIDGE, WAHL TO NEWBERRY.XLSM"/>
    <s v="9010"/>
    <s v="9010_PARKS"/>
    <x v="17"/>
    <n v="1400"/>
    <x v="133"/>
    <s v="1 - Basic Planning &amp; Design"/>
    <s v="1"/>
    <s v="2 - Construction &amp; Implementation"/>
    <s v="2"/>
    <n v="171160"/>
    <n v="0"/>
    <n v="0"/>
    <n v="171160"/>
    <n v="2"/>
    <n v="2"/>
    <n v="171160"/>
    <s v="CASH"/>
    <n v="0"/>
    <n v="1581180"/>
    <n v="0"/>
    <n v="1581180"/>
    <n v="0"/>
    <n v="0"/>
    <n v="1581180"/>
    <n v="0"/>
    <s v="YES"/>
    <s v="YES_BUDGET MODULE ACCT IMPORT tab for SHERPA import is balanced"/>
    <b v="1"/>
    <n v="0"/>
    <s v="YES"/>
    <s v="YES"/>
    <x v="133"/>
    <n v="46121"/>
    <s v="SARAH TOOMSEN"/>
    <s v="414-257-7389"/>
    <s v="sarah.toomsen@milwaukeecountywi.gov"/>
    <x v="129"/>
    <s v="NO"/>
    <s v="NO__Regular repair work on these trail sections have not been a lasting solution. As an existing asset that functions as part of the Oak Leaf Trail network system, replacement is the only viable option.   Regular repair work on these trail sections have not been a lasting solution. As an existing asset that functions as part of the Oak Leaf Trail network system, replacement is the only viable option. "/>
    <s v="02__YES__Annual financial impact includes: Operational costs will be reduced as staff perform annual patching and repair work. "/>
    <s v="Hard-Surface (Non-Roadway)"/>
    <s v="YES__A&amp;E Project Charter https://milwaukeecountywi.sharepoint.com/:w:/s/CapitalPlanning-Parks/IQCI6Npg_uJqQrBmDbNXGL2bAQdoCfJ1PmVJ3RBSxjkDeEs?e=p6UDkd"/>
    <s v="YES__The design component can be completed year round. Construction of asphalt pavement and vegetation restoration will require seasonally appropriate conditions. "/>
    <s v="00__Technology Security Risk(s) Addressed: "/>
    <s v="00__Safety-Risk Issue(s) Addressed:  "/>
    <s v="05__Safety-Risk Issue(s) Addressed:  These highly utilized trail sections in Lake Park have deteriorated pavement and fencing requiring constant repairs and patch work with sections of the trail eroding off the bluff."/>
    <s v="NO__Adopted Board File: __Agreement(s) Uploaded: __Partners and nature of Agreement(s): __Next Board cycle if agreement(s) not yet adopted: "/>
    <m/>
    <s v="00"/>
    <s v="NO"/>
    <s v="NO"/>
    <s v="00__Citations Addressed by Project?: NO__Description of Citation(s) addressed: "/>
    <s v="02__Primary Asset Zip Code: 53211__Total Pop Srvd: 36327__Minority Pop Srvd: 6880__Addresses Racial Equity by: These trail segments function as part of the Oak Leaf Trail network providing recreational connections to all County residents. An active and healthy resident base is aligned with the County's goal of achieving racial equality. "/>
    <s v="NO"/>
    <s v="00__NO"/>
    <s v="03__YES__Page 146 of the adopted Park and Open Space Plan (Master Plan) identifies investment in facility needs to address deferred maintenance: Recommendation 2.2 - Refine and update cost estimates for meeting park and open space site and facility needs and addressing deferred maintenance. "/>
    <s v="03__YES__Category 2 = Addresses Assets anticipated to fail within the next 12 - 24 months__Deferred Maint issues addressed by project: These trail sections have been patched multiple times and repairs are becoming less viable as the overall condition of the trails deteriorate. Full reconstruction is necessary as the pavement has a failed condition rating. "/>
    <m/>
    <n v="53211"/>
    <s v=""/>
    <s v=""/>
    <s v=""/>
    <x v="1"/>
    <n v="0"/>
    <n v="0"/>
    <n v="0"/>
    <x v="1"/>
    <n v="0"/>
    <n v="0"/>
    <n v="0"/>
    <s v="3233 E Kenwood Blvd"/>
    <n v="0"/>
    <n v="0"/>
    <n v="0"/>
    <s v="01"/>
    <s v="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or drains onto the bluff will be investigated and result in increased preparedness for flooding events. "/>
    <n v="1"/>
    <s v="01_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or drains onto the bluff will be investigated and result in increased preparedness for flooding events. "/>
    <m/>
    <m/>
    <x v="125"/>
    <s v="The scope includes construction of the design."/>
    <s v="SE H , BRILL"/>
    <s v="1-FACILITIES MANAGEMENT (AE-EE-FM)"/>
    <s v="NA-0"/>
    <s v="2027-3"/>
    <s v="2027-4"/>
    <s v="2029-1"/>
    <s v="2029-2"/>
    <s v="2029-4"/>
    <s v="10"/>
    <s v=""/>
    <s v="HIGH"/>
    <s v="Yes"/>
    <s v="Conceptual"/>
    <s v="YES"/>
    <s v="5/20/26"/>
    <s v="1-Facilities Management (AE-EE-FM)"/>
    <m/>
    <m/>
    <m/>
    <m/>
    <x v="1"/>
  </r>
  <r>
    <s v="PF_WP084501 - COUNTY PARKS LIGHTING AND ELECTRICAL SERVICE CONVERSIONS - PHASE 1.XLSM"/>
    <s v="9010"/>
    <s v="9010_PARKS"/>
    <x v="17"/>
    <n v="1400"/>
    <x v="134"/>
    <s v=""/>
    <s v=""/>
    <s v="None."/>
    <s v="None."/>
    <n v="0"/>
    <n v="0"/>
    <n v="0"/>
    <n v="0"/>
    <n v="0"/>
    <n v="0"/>
    <n v="0"/>
    <n v="0"/>
    <n v="0"/>
    <n v="0"/>
    <n v="0"/>
    <n v="0"/>
    <n v="0"/>
    <n v="0"/>
    <n v="0"/>
    <n v="0"/>
    <s v="YES"/>
    <s v="YES_BUDGET MODULE ACCT IMPORT tab for SHERPA import is balanced"/>
    <b v="1"/>
    <n v="0"/>
    <s v="YES"/>
    <s v="YES"/>
    <x v="134"/>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1-FACILITIES MANAGEMENT (AE-EE-FM)"/>
    <s v="NA-0"/>
    <s v="NA-0"/>
    <s v="NA-0"/>
    <s v="NA-0"/>
    <s v="NA-0"/>
    <s v="NA-0"/>
    <s v="00"/>
    <s v=""/>
    <s v=""/>
    <s v="Yes"/>
    <s v=""/>
    <s v="YES"/>
    <s v="00/00/20XX"/>
    <s v="1-Facilities Management (AE-EE-FM)"/>
    <m/>
    <m/>
    <m/>
    <m/>
    <x v="0"/>
  </r>
  <r>
    <s v="PF_WP084401_MITCHELL BOULEVARD PARK PLAYGROUND RENOVATION.XLSM"/>
    <s v="9010"/>
    <s v="9010_PARKS"/>
    <x v="17"/>
    <n v="1400"/>
    <x v="135"/>
    <s v="2 - Construction &amp; Implementation"/>
    <s v="2"/>
    <s v="None."/>
    <s v="None."/>
    <n v="422020"/>
    <n v="422020"/>
    <n v="1"/>
    <n v="0"/>
    <n v="0"/>
    <n v="1"/>
    <n v="422020"/>
    <s v="BOND"/>
    <n v="0"/>
    <n v="0"/>
    <n v="0"/>
    <n v="0"/>
    <n v="0"/>
    <n v="0"/>
    <n v="0"/>
    <n v="0"/>
    <s v="YES"/>
    <s v="YES_BUDGET MODULE ACCT IMPORT tab for SHERPA import is balanced"/>
    <b v="1"/>
    <n v="0"/>
    <s v="YES"/>
    <s v="YES"/>
    <x v="135"/>
    <n v="46121"/>
    <s v="SARAH TOOMSEN"/>
    <s v="414-257-7389"/>
    <s v="sarah.toomsen@milwaukeecountywi.gov"/>
    <x v="130"/>
    <s v="NO"/>
    <s v="NO__Mitchell Boulevard Park playground is a popular and valued neighborhood park amenity, therefore replacement is the only viable option.  Mitchell Boulevard Park playground is a popular and valued neighborhood park amenity, therefore replacement is the only viable option."/>
    <s v="02__YES__Annual financial impact includes: Replacement of the playground and its surfacing will allow Parks Operations and Trades staff to focus staff hours and operating budget resources elsewhere in the Parks system rather than on surfacing and equipment repairs."/>
    <s v="Other Capital"/>
    <s v="NO"/>
    <s v="YES__Poured-in-place rubber surfacing and concrete elements will require seasonally appropriate conditions, as will vegetation establishment."/>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NO__Description of Citation(s) addressed: "/>
    <s v="04__Primary Asset Zip Code: 53208__Total Pop Srvd: 29644__Minority Pop Srvd: 20499__Addresses Racial Equity by: Milwaukee County has a rate of 52% non-white residents per 2020 census data. Approximately 23% of county residents are children (ACS 2021). By providing free and open playgrounds that foster a safe play environment, the Milwaukee County Parks Department is promoting the opportunity for Milwaukee County to pursue it's goal of becoming the healthiest county in the state, which also aligns with achievements in racial equity for County residents."/>
    <s v="NO"/>
    <s v="00__NO"/>
    <s v="03__YES__See page 227 of the 2026 adopted budget."/>
    <s v="03__YES__Category 2 = Addresses Assets anticipated to fail within the next 12 - 24 months__Deferred Maint issues addressed by project: The playground has maximized its useful life and requires replacement."/>
    <m/>
    <n v="53208"/>
    <s v=""/>
    <s v=""/>
    <s v=""/>
    <x v="7"/>
    <n v="0"/>
    <n v="0"/>
    <n v="0"/>
    <x v="1"/>
    <n v="0"/>
    <n v="0"/>
    <n v="0"/>
    <s v="5115 W Bluemound Rd"/>
    <n v="0"/>
    <n v="0"/>
    <n v="0"/>
    <s v="00"/>
    <s v="No Climate Reduction Impact reported by Requesting Department"/>
    <n v="0"/>
    <s v="00_No Climate Reduction Impact reported by Requesting Department"/>
    <m/>
    <m/>
    <x v="99"/>
    <s v="None."/>
    <s v="CHRIS KUBACKI"/>
    <s v="4-SAME AS REQUESTING DEPT/AGENCY (EXCLUDES DOT, FCLTY MNGMNT, AND IMSD)"/>
    <s v="NA-N/A"/>
    <s v="NA-N/A"/>
    <s v="2027-2"/>
    <s v="2027-3"/>
    <s v="2028-2"/>
    <s v="2028-3"/>
    <s v="20"/>
    <s v=""/>
    <s v="LOW"/>
    <s v="NO"/>
    <s v="Conceptual"/>
    <s v="NO"/>
    <s v="5/19/26"/>
    <s v="4-Same as Requesting Dept/Agency (Excludes DOT, Fclty Mngmnt, and IMSD)"/>
    <m/>
    <m/>
    <m/>
    <m/>
    <x v="1"/>
  </r>
  <r>
    <s v="PF_WP083701_BASKETBALL COURT RECONSTRUCTION (VARIOUS PARKS).XLSM"/>
    <s v="9010"/>
    <s v="9010_PARKS"/>
    <x v="17"/>
    <n v="1400"/>
    <x v="136"/>
    <s v="2 - Construction &amp; Implementation"/>
    <s v="2"/>
    <s v="None."/>
    <s v="None."/>
    <n v="708750"/>
    <n v="0"/>
    <n v="0"/>
    <n v="708750"/>
    <n v="2"/>
    <n v="2"/>
    <n v="708750"/>
    <s v="CASH"/>
    <n v="0"/>
    <n v="0"/>
    <n v="0"/>
    <n v="0"/>
    <n v="0"/>
    <n v="0"/>
    <n v="0"/>
    <n v="0"/>
    <s v="YES"/>
    <s v="YES_BUDGET MODULE ACCT IMPORT tab for SHERPA import is balanced"/>
    <b v="1"/>
    <n v="0"/>
    <s v="YES"/>
    <s v="YES"/>
    <x v="136"/>
    <n v="46107"/>
    <s v="SARAH TOOMSEN"/>
    <s v="414-257-7389"/>
    <s v="Sarah.Toomsen@milwaukeecountywi.gov"/>
    <x v="131"/>
    <s v="NO"/>
    <s v="NO__Please provide an explanation of why alternative options were not researched:  As existing assets, replacement or removal are the only viable options. The alternative would be no investment which leads to greater degradation and limited playability over time. "/>
    <s v="00__NO__Annual financial impact includes: "/>
    <s v="Other Capital"/>
    <s v="YES__https://milwaukeecountywi.sharepoint.com/:f:/r/sites/CapitalPlanning-Parks/Shared%20Documents/Parks/WP083701%20Basketball%20Court%20Reconstruction%20(Various%20Parks)?csf=1&amp;web=1&amp;e=phorQY"/>
    <s v="YES__Construction and restoration work will require seasonally appropriate conditions. "/>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51291__Addresses Racial Equity by: A healthy population relies on outdoor recreational uses, which also improve overall quality of life in Milwaukee County. By becoming the healthiest county in the State, Milwaukee County can further its goal of achieving racial equity. "/>
    <s v="NO"/>
    <s v="00__NO"/>
    <s v="03__YES__Yes, Page 217 of the most recent 5-YR CIP (2026-2030). Also, page 145 of the adopted Park and Open Space Plan (Master Plan) identifies investment in existing recreation sites as a priority, specifically through Recommendation 2.1: Maintain and improve as necessary existing County-owned parks and outdoor recreation sites, including the resurfacing of basketball courts."/>
    <s v="03__YES__Category 2 = Addresses Assets anticipated to fail within the next 12 - 24 months__Deferred Maint issues addressed by project: Limited investment has left basketball courts throughout the parks system in deteriorating condition. Because court repairs fall outside the scope of current operational funding, the lack of regular resurfacing and maintenance has led to further decline. _x000a_"/>
    <m/>
    <s v="Countywide"/>
    <s v=""/>
    <s v=""/>
    <s v=""/>
    <x v="4"/>
    <n v="0"/>
    <n v="0"/>
    <n v="0"/>
    <x v="4"/>
    <n v="0"/>
    <n v="0"/>
    <n v="0"/>
    <n v="0"/>
    <n v="0"/>
    <n v="0"/>
    <n v="0"/>
    <s v="00"/>
    <s v="No Climate Reduction Impact reported by Requesting Department"/>
    <n v="0"/>
    <s v="00_No Climate Reduction Impact reported by Requesting Department"/>
    <m/>
    <m/>
    <x v="126"/>
    <s v="None, however Parks may have additional phases or basketball court requests in 5 year CIP. "/>
    <s v="BRILL, GULGOWSKI, ELI"/>
    <s v="1-FACILITIES MANAGEMENT (AE-EE-FM)"/>
    <s v="NA-0"/>
    <s v="2027-1"/>
    <s v="2027-2"/>
    <s v="2027-3"/>
    <s v="2027-4"/>
    <s v="2027-4"/>
    <s v="20"/>
    <s v=""/>
    <s v="MEDIUM"/>
    <s v="Yes"/>
    <s v="Conceptual"/>
    <s v="NO"/>
    <s v="5/12/26"/>
    <s v="1-Facilities Management (AE-EE-FM)"/>
    <m/>
    <m/>
    <m/>
    <m/>
    <x v="1"/>
  </r>
  <r>
    <s v="PF_WP074701_PARKS RIPARIAN WALLS – INVENTORY AND ASSESSMENT.XLSM"/>
    <s v="9010"/>
    <s v="9010_PARKS"/>
    <x v="17"/>
    <n v="1400"/>
    <x v="137"/>
    <s v="1 - Basic Planning &amp; Design; 2 - Construction &amp; Implementation"/>
    <s v="1, 2"/>
    <s v="None."/>
    <s v="None."/>
    <n v="144810"/>
    <n v="0"/>
    <n v="0"/>
    <n v="144810"/>
    <n v="2"/>
    <n v="2"/>
    <n v="144810"/>
    <s v="CASH"/>
    <n v="0"/>
    <n v="0"/>
    <n v="0"/>
    <n v="0"/>
    <n v="0"/>
    <n v="0"/>
    <n v="0"/>
    <n v="0"/>
    <s v="YES"/>
    <s v="YES_BUDGET MODULE ACCT IMPORT tab for SHERPA import is balanced"/>
    <b v="1"/>
    <n v="0"/>
    <s v="YES"/>
    <s v="YES"/>
    <x v="137"/>
    <n v="46120"/>
    <s v="SARAH TOOMSEN"/>
    <s v="414-257-7389"/>
    <s v="sarah.toomsen@milwaukeecountywi.gov"/>
    <x v="132"/>
    <s v="NO"/>
    <s v="NO__Please provide an explanation of why alternative options were not researched:  An assessment of the riparian walls throughout the County is the initial step in understanding the inventory and condition of the walls."/>
    <s v="00__NO__Annual financial impact includes: This project will allow Parks to spend and forecast wall needs in line with short- and long-term funding plans."/>
    <s v="Other Capital"/>
    <s v="YES__A&amp;E Project Charter;  See AE TEAMS site: https://milwaukeecountywi.sharepoint.com/:f:/r/sites/CapitalPlanning-Parks/Shared%20Documents/Parks/WP074701-Parks%20Riparian%20Walls%20-Inventory%20%26%20Assessment?csf=1&amp;web=1&amp;e=bf60Im  "/>
    <s v="YES__Assessment of wall conditions will be most efficient when conditions are seasonally favorable."/>
    <s v="00__Technology Security Risk(s) Addressed: "/>
    <s v="00__Safety-Risk Issue(s) Addressed:  "/>
    <s v="05__Safety-Risk Issue(s) Addressed:  Riparian walls throughout the County are decades old and in varying conditions. A condition assessment is needed as walls may be deteriorating and causing a potential safety hazard."/>
    <s v="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51291__Addresses Racial Equity by: Riparian walls function as a part of public waterways, which are owned by all people in the State of Wisconsin for their enjoyment. By providing access and alignment of waterways, riparian walls also create parallel recreational connections. Recreational opportunities provide a healthier lifestyle for residents, thereby aligning with the County's mission of achieving racial equity by becoming the healthiest county in the State."/>
    <s v="NO"/>
    <s v="00__NO"/>
    <s v="03__YES__Refer to page 219 of the most recent 5-YR CIP (2026-2030). Additionally, Page 150 of the adopted Park and Open Space Plan (2050 Plan) identifies investment in facility needs to address deferred maintenance: &quot;Recommendation 1.7: Refine and update cost estimates for meeting park and open space site and facility needs and addressing def-rred maintenance.&quot;"/>
    <s v="03__YES__Category 2 = Addresses Assets anticipated to fail within the next 12 - 24 months__Deferred Maint issues addressed by project: This project is the first step to identify the inventory and condition of the riparian walls throughout the County to understand maintenance needs."/>
    <n v="0"/>
    <s v="Countywide"/>
    <s v=""/>
    <s v=""/>
    <s v=""/>
    <x v="4"/>
    <n v="0"/>
    <n v="0"/>
    <n v="0"/>
    <x v="4"/>
    <n v="0"/>
    <n v="0"/>
    <n v="0"/>
    <s v="Countywide"/>
    <n v="0"/>
    <n v="0"/>
    <n v="0"/>
    <s v="01"/>
    <s v="The riparian walls that will be the subject of this study are directly impacted by climate change and resiliency needs. As storm events become more severe and frequent, flooding, including flash flooding has become more common along Milwaukee's waterways. These floods impact and undermine some of the aged walls along these park corridors."/>
    <n v="1"/>
    <s v="01_The riparian walls that will be the subject of this study are directly impacted by climate change and resiliency needs. As storm events become more severe and frequent, flooding, including flash flooding has become more common along Milwaukee's waterways. These floods impact and undermine some of the aged walls along these park corridors."/>
    <m/>
    <m/>
    <x v="127"/>
    <s v="None"/>
    <s v="JANSSEN, P.E., BRILL"/>
    <s v="1-FACILITIES MANAGEMENT (AE-EE-FM)"/>
    <s v="NA-0"/>
    <s v="2027-1"/>
    <s v="2027-1"/>
    <s v="2027-2"/>
    <s v="2027-3"/>
    <s v="2027-4"/>
    <s v="20"/>
    <s v=""/>
    <s v="LOW"/>
    <s v="Yes"/>
    <s v="Conceptual"/>
    <s v="NO"/>
    <s v="5/22/26"/>
    <s v="1-Facilities Management (AE-EE-FM)"/>
    <m/>
    <m/>
    <m/>
    <m/>
    <x v="1"/>
  </r>
  <r>
    <s v="PF_WP085101_PARKS MAINTENANCE HIGH VOLTAGE SERVICE UPDATE.XLSM"/>
    <s v="9010"/>
    <s v="9010_PARKS"/>
    <x v="17"/>
    <n v="1400"/>
    <x v="138"/>
    <s v="1 - Basic Planning &amp; Design"/>
    <s v="1"/>
    <s v="2 - Construction &amp; Implementation"/>
    <s v="2"/>
    <n v="172180"/>
    <n v="172180"/>
    <n v="1"/>
    <n v="0"/>
    <n v="0"/>
    <n v="1"/>
    <n v="172180"/>
    <s v="BOND"/>
    <n v="0"/>
    <n v="2302560"/>
    <n v="0"/>
    <n v="2302560"/>
    <n v="0"/>
    <n v="0"/>
    <n v="2302560"/>
    <n v="0"/>
    <s v="YES"/>
    <s v="YES_BUDGET MODULE ACCT IMPORT tab for SHERPA import is balanced"/>
    <b v="1"/>
    <n v="0"/>
    <s v="YES"/>
    <s v="YES"/>
    <x v="138"/>
    <n v="46120"/>
    <s v="SARAH TOOMSEN"/>
    <s v="414-257-7389"/>
    <s v="Sarah.Toomsen@milwaukeecountywi.gov"/>
    <x v="133"/>
    <s v="NO"/>
    <s v="YES__Due to the age and conditon of the infrastructure, replacement is the safest and most cost effective solution.   Due to the age and conditon of the infrastructure, replacement is the safest and most cost effective solution. "/>
    <s v="00__NO__Annual financial impact includes: "/>
    <s v="Other Capital"/>
    <s v="YES__https://milwaukeecountywi.sharepoint.com/:w:/s/CapitalPlanning-Parks/IQAlhdkexiHGSompWnveavQMAexNJV7GC6dyV3BQd9QI2OQ?e=Fy6LfN"/>
    <s v="NO__"/>
    <s v="00__Technology Security Risk(s) Addressed: "/>
    <s v="00__Safety-Risk Issue(s) Addressed:  "/>
    <s v="05__Safety-Risk Issue(s) Addressed:  The facility currently receives high voltage electrical service via an overhead riser pole that supplies the building. The riser pole is deteriorated, and the feeder electrical line is damaged and beyond its useful life. The site is at risk of leaking transformers and power outages. Leaking transformers can release dielectric oil, creating serious safety risks, including fire hazards, groundwater contamination and soil pollution."/>
    <s v="NO__Adopted Board File: __Agreement(s) Uploaded: __Partners and nature of Agreement(s): __Next Board cycle if agreement(s) not yet adopted: "/>
    <m/>
    <s v="00"/>
    <s v="NO"/>
    <s v="NO"/>
    <s v="00__Citations Addressed by Project?: NO__Description of Citation(s) addressed: "/>
    <s v="02__Primary Asset Zip Code: 53213__Total Pop Srvd: 939489__Minority Pop Srvd: 451291__Addresses Racial Equity by: This service upgrade is critical to maintaining uninterrupted Trades and Forestry operations. As the main hub for Forestry and Trades Divisions, the facility houses vehicles, equipment, materials and the fabrication shop. Any disruption to electrical service at Parks Maintenance would have widespread impacts, including interruption of daily park operations across the system. A healthy population relies on outdoor recreational uses, which also improve overall quality of life in Milwaukee County. By becoming the healthiest county in the State, Milwaukee County can further its goal of achieving racial equity. "/>
    <s v="NO"/>
    <s v="00__NO"/>
    <s v="03__YES__See Recommendation 2.1 of the Park and Open Space Plan to improve existing County-owned parks and outdoor recreation sites including maintenance and service buildings; File uploaded as SD_WP085101_Parks 2050 Plan"/>
    <s v="03__YES__Category 2 = Addresses Assets anticipated to fail within the next 12 - 24 months__Deferred Maint issues addressed by project: The facility currently receives high voltage electrical service via an overhead riser pole that supplies the building. The riser pole is deteriorated, and the feeder electrical line is damaged and beyond its useful life. The site is at risk of leaking transformers and power outages."/>
    <m/>
    <n v="53213"/>
    <s v=""/>
    <s v=""/>
    <s v=""/>
    <x v="3"/>
    <n v="0"/>
    <n v="0"/>
    <n v="0"/>
    <x v="3"/>
    <n v="0"/>
    <n v="0"/>
    <n v="0"/>
    <s v="1150 N 68th Street "/>
    <n v="0"/>
    <n v="0"/>
    <n v="0"/>
    <s v="00"/>
    <s v="No Climate Reduction Impact reported by Requesting Department"/>
    <n v="0"/>
    <s v="00_No Climate Reduction Impact reported by Requesting Department"/>
    <m/>
    <m/>
    <x v="128"/>
    <s v="The scope of work includes construction of the design"/>
    <s v="HGA, BRILL"/>
    <s v="1-FACILITIES MANAGEMENT (AE-EE-FM)"/>
    <s v="NA-0"/>
    <s v="2027-2"/>
    <s v="2027-4"/>
    <s v="2029-1"/>
    <s v="2029-2"/>
    <s v="2029-4"/>
    <s v="20"/>
    <s v=""/>
    <s v="HIGH"/>
    <s v="Yes"/>
    <s v="Conceptual"/>
    <s v="YES"/>
    <s v="5/27/26"/>
    <s v="1-Facilities Management (AE-EE-FM)"/>
    <m/>
    <m/>
    <m/>
    <m/>
    <x v="1"/>
  </r>
  <r>
    <s v="PF_WP076101_PARK WALKWAY REPLACEMENTS PHASE 1.XLSM"/>
    <s v="9010"/>
    <s v="9010_PARKS"/>
    <x v="17"/>
    <n v="1400"/>
    <x v="139"/>
    <s v="2 - Construction &amp; Implementation"/>
    <s v="2"/>
    <s v="None."/>
    <s v="None."/>
    <n v="944390"/>
    <n v="744390"/>
    <n v="1"/>
    <n v="200000"/>
    <n v="2"/>
    <n v="3"/>
    <n v="944390"/>
    <s v="BOND+CASH: 2 Rows required, one for cash and one for bonds"/>
    <n v="0"/>
    <n v="0"/>
    <n v="0"/>
    <n v="0"/>
    <n v="0"/>
    <n v="0"/>
    <n v="0"/>
    <n v="0"/>
    <s v="YES"/>
    <s v="YES_BUDGET MODULE ACCT IMPORT tab for SHERPA import is balanced"/>
    <b v="1"/>
    <n v="0"/>
    <s v="YES"/>
    <s v="YES"/>
    <x v="139"/>
    <n v="46122"/>
    <s v="SARAH TOOMSEN"/>
    <s v="414-257-7389"/>
    <s v="sarah.toomsen@milwaukeecountywi.gov"/>
    <x v="134"/>
    <s v="NO"/>
    <s v="NO__Regular repair work on these trail sections has not been a lasting solution. As existing assets that function as part of the park connectivity network, replacement is the only viable option.   Regular repair work on these trail sections has not been a lasting solution. As existing assets that function as part of the park connectivity network, replacement is the only viable option. "/>
    <s v="02__YES__Annual financial impact includes: Operational costs will be reduced as staff perform regular patching and repairs to these pathways. "/>
    <s v="Hard-Surface (Non-Roadway)"/>
    <s v="YES__A&amp;E Project Charter https://milwaukeecountywi.sharepoint.com/:f:/s/CapitalPlanning-Parks/IgBJ73eFugcgQbeM1MyPd1APAelvQomqAJ2sXpTC_wvwgbo?e=vYihFr"/>
    <s v="YES__Construction with asphalt pavement and restoration activities will require seasonally appropriate conditions. "/>
    <s v="00__Technology Security Risk(s) Addressed: "/>
    <s v="00__Safety-Risk Issue(s) Addressed:  "/>
    <s v="05__Safety-Risk Issue(s) Addressed:  These highly utilized trail sections have deteriorated and eroded sections that have become safety hazards to pedestrian traffic. "/>
    <s v="NO__Adopted Board File: __Agreement(s) Uploaded: __Partners and nature of Agreement(s): __Next Board cycle if agreement(s) not yet adopted: "/>
    <m/>
    <s v="00"/>
    <s v="NO"/>
    <s v="NO"/>
    <s v="00__Citations Addressed by Project?: NO__Description of Citation(s) addressed: "/>
    <s v="03__Primary Asset Zip Code: Countywide__Total Pop Srvd: 939489__Minority Pop Srvd: 488198__Addresses Racial Equity by: These trails and pathways provide recreational connections to all County residents. An active and healthy resident base is aligned with the County's goal of achieving racial equality. "/>
    <s v="YES"/>
    <s v="00__NO"/>
    <s v="03__YES__Page 146 of the adopted Park and Open Space Plan (2050 Plan) identifies investment in facility needs to address deferred maintenance. Recommendation 2.2: refine and update cost estimates for meeting park and open spae site and facility needs and addressing deferred maintenance. "/>
    <s v="03__YES__Category 2 = Addresses Assets anticipated to fail within the next 12 - 24 months__Deferred Maint issues addressed by project: These pathways have been patched multiple times and repairs are less viable as the overall condition of the pathways deteriorate. Full reconstruction is necessary as the pavement has failed. "/>
    <n v="0"/>
    <s v="Countywide"/>
    <s v=""/>
    <s v=""/>
    <s v=""/>
    <x v="4"/>
    <n v="0"/>
    <n v="0"/>
    <n v="0"/>
    <x v="4"/>
    <n v="0"/>
    <n v="0"/>
    <n v="0"/>
    <s v="Countywide"/>
    <n v="0"/>
    <n v="0"/>
    <n v="0"/>
    <s v="01"/>
    <s v="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
    <n v="1"/>
    <s v="01_Each pavement project is evaluated for footprint reduction. Additionally, construction requires adherence to the most up-to-date stormwater guidelines, reductions in total suspended solids (TSS) and compliance with the County MS4 permit. Green infrastructure to reduce the amount of rainwater that enters the storm sewer will be investigated and result in increased preparedness for flooding events. "/>
    <m/>
    <m/>
    <x v="129"/>
    <s v="None"/>
    <s v="NEVAN GUMIENY"/>
    <s v="1-FACILITIES MANAGEMENT (AE-EE-FM)"/>
    <s v="NA-0"/>
    <s v="2025-1"/>
    <s v="2026-4"/>
    <s v="2027-1"/>
    <s v="2027-3"/>
    <s v="2027-4"/>
    <s v="20"/>
    <s v=""/>
    <s v="LOW"/>
    <s v="Yes"/>
    <n v="0.9"/>
    <s v="NO"/>
    <s v="5/21/26"/>
    <s v="1-Facilities Management (AE-EE-FM)"/>
    <m/>
    <m/>
    <m/>
    <m/>
    <x v="1"/>
  </r>
  <r>
    <s v="PF_WU030207_WMC CONDO AGRMNT-BASE CANOPIES AND BIRDCAGE REPAIRS.XLSM"/>
    <s v="1914"/>
    <s v="1914_CULT_WAR MEMORIAL"/>
    <x v="18"/>
    <n v="1452"/>
    <x v="140"/>
    <s v="1 - Basic Planning &amp; Design"/>
    <s v="1"/>
    <s v="1 - Basic Planning &amp; Design; 2 - Construction &amp; Implementation; 4 - Equipment"/>
    <s v="1; 2; 4"/>
    <n v="49890"/>
    <n v="0"/>
    <n v="0"/>
    <n v="49890"/>
    <n v="2"/>
    <n v="2"/>
    <n v="49890"/>
    <s v="CASH"/>
    <n v="0"/>
    <n v="274000"/>
    <n v="274000"/>
    <n v="0"/>
    <n v="0"/>
    <n v="0"/>
    <n v="274000"/>
    <n v="0"/>
    <s v="YES"/>
    <s v="YES_BUDGET MODULE ACCT IMPORT tab for SHERPA import is balanced"/>
    <b v="1"/>
    <n v="0"/>
    <s v="YES"/>
    <s v="YES"/>
    <x v="140"/>
    <n v="46129"/>
    <s v="LAURIE KILDEGAARD"/>
    <s v="414-273-5533"/>
    <s v="lkildegaard@warmemorialcenter.org"/>
    <x v="135"/>
    <s v=""/>
    <s v=""/>
    <s v="00____Annual financial impact includes: "/>
    <s v="Facility_Rehab or Major Maint"/>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2__Primary Asset Zip Code: 53202__Total Pop Srvd: __Minority Pop Srvd: __Addresses Racial Equity by: "/>
    <s v="NO"/>
    <s v="00__NO"/>
    <s v="00__NO"/>
    <s v="00______Deferred Maint issues addressed by project: "/>
    <n v="0"/>
    <n v="53202"/>
    <s v=""/>
    <s v=""/>
    <s v=""/>
    <x v="1"/>
    <n v="0"/>
    <n v="0"/>
    <n v="0"/>
    <x v="1"/>
    <n v="0"/>
    <n v="0"/>
    <n v="0"/>
    <s v="750 N. Lincoln Memorial Drive"/>
    <n v="0"/>
    <n v="0"/>
    <n v="0"/>
    <s v="00"/>
    <s v="No Climate Reduction Impact reported by Requesting Department"/>
    <n v="0"/>
    <s v="00_No Climate Reduction Impact reported by Requesting Department"/>
    <m/>
    <m/>
    <x v="130"/>
    <s v="Construction Repairs to Birdcage Rooftop, North and South Entrance Canopies. "/>
    <s v="WALSH"/>
    <s v="1-FACILITIES MANAGEMENT (AE-EE-FM)"/>
    <s v="NA-0"/>
    <s v="2027-2"/>
    <s v="2027-4"/>
    <s v="2028-1"/>
    <s v="2029-3"/>
    <s v="2030-2"/>
    <s v="10"/>
    <s v=""/>
    <s v="MEDIUM"/>
    <s v="Yes"/>
    <n v="0.6"/>
    <s v="YES"/>
    <s v="5/14/26"/>
    <s v="1-Facilities Management (AE-EE-FM)"/>
    <m/>
    <m/>
    <m/>
    <m/>
    <x v="1"/>
  </r>
  <r>
    <s v="PF_WU030201_WMC CONDO AGRMNT-EXT PEDESTAL-CONCRETE REPAIR AND REPLACE.XLSM"/>
    <s v="1914"/>
    <s v="1914_CULT_WAR MEMORIAL"/>
    <x v="18"/>
    <n v="1452"/>
    <x v="141"/>
    <s v="2 - Construction &amp; Implementation"/>
    <s v="2"/>
    <s v="None."/>
    <s v="None."/>
    <n v="1110770"/>
    <n v="0"/>
    <n v="0"/>
    <n v="1110770"/>
    <n v="2"/>
    <n v="2"/>
    <n v="1110770"/>
    <s v="CASH"/>
    <n v="0"/>
    <n v="0"/>
    <n v="0"/>
    <n v="0"/>
    <n v="0"/>
    <n v="0"/>
    <n v="0"/>
    <n v="0"/>
    <s v="YES"/>
    <s v="YES_BUDGET MODULE ACCT IMPORT tab for SHERPA import is balanced"/>
    <b v="1"/>
    <n v="0"/>
    <s v="YES"/>
    <s v="YES"/>
    <x v="141"/>
    <n v="46129"/>
    <s v="LAURIE KILDEGAARD"/>
    <s v="414.273.5533 "/>
    <s v="lkildegaard@warmemorialcenter.org"/>
    <x v="136"/>
    <s v="NO"/>
    <s v="YES__Please provide a brief listing of options/alternatives researched and why the option your are requesting for this Cost Est is the best alternative:  Repair costs now will prevent replacement costs if this project is not completed in a reasonable period of time.  Patchwork maintenance may extend and delay the need for repair, however that was already accomplished just over 5-years ago."/>
    <s v="02__YES__Annual financial impact includes: Exterior repairs of the War Memorial Center will have no impact on the annual operating costs of the Center.  The only way this would impact is if the area outside of the Center were to remain closed and rentals were not able to occur.  That would impact revenue, not costs."/>
    <s v="Facility_Rehab or Major Maint"/>
    <s v="NO"/>
    <s v="YES__Exterior work on a historic building will require some consideration for weather conditions outside"/>
    <s v="00__Technology Security Risk(s) Addressed: "/>
    <s v="10__Safety-Risk Issue(s) Addressed:  Sections of concrete are falling from the elevated &quot;pedestal&quot; exterior areas of the cantilevered War Memorial Center.  The area below the east end of this section is currently marked off, however there are other areas that will impact pubic walkway areas under the Eero Saarinen building."/>
    <s v="00__Safety-Risk Issue(s) Addressed:  Temporary fixes may address this safety hazard and extend out major costs to repair if addressed in the next year.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16-229__SD Uploaded: YES__Detail:  Please see (PDF) page 53, Row 4 (in the table) for file SD_WMC Cond Declaration Executed 12-2017._x000a__x000a_Please see first tab Row 7 (in the table) for file SD_WMC Condo Agreement 2017."/>
    <s v="00__Citations Addressed by Project?: NO__Description of Citation(s) addressed: "/>
    <s v="02__Primary Asset Zip Code: 53202__Total Pop Srvd: 444000__Minority Pop Srvd: 157000__Addresses Racial Equity by: The War Memorial Center’s educational programs are designed to help students and the general public understand the significance of military service and the history behind the War Memorial Center. Students and visitors learn how local history is directly connected to our United States, and military history through the courage and sacrifice of service members and their families.  Our exhibits and programs engage members of Milwaukee County, including the Black, Latino and Asian community.  Our African American Veteran and Latino Veteran exhibits are two specific educational elements here at the War Memorial Center that focuses on celebrating stories of honor, integrity and sacrifice intended to inspire and lift up students of all ages and racial background. The population/customers shown above are the combined War Memorial Center and the Milwaukee Art Museum's number for each section."/>
    <s v="YES"/>
    <s v="00__NO"/>
    <s v="00__NO"/>
    <s v="05__YES__Category 1 = Immediately Addresses Failing Assets__Deferred Maint issues addressed by project: Concrete scaling has been occurring over the past 5-years, mostly due to deferred maintenance.  The source of water intrusion was to be fixed in a 2017 roof repair project which was approved, and completed in 2021.  Due to budget overruns because of the delayed project completion, the repairs were removed from the roof project to save money, that would have address this problem."/>
    <n v="0"/>
    <n v="53202"/>
    <s v=""/>
    <s v=""/>
    <s v=""/>
    <x v="1"/>
    <n v="0"/>
    <n v="0"/>
    <n v="0"/>
    <x v="1"/>
    <n v="0"/>
    <n v="0"/>
    <n v="0"/>
    <s v="750 N. Lincoln Memorial Drive "/>
    <n v="0"/>
    <n v="0"/>
    <n v="0"/>
    <s v="00"/>
    <s v="No Climate Reduction Impact reported by Requesting Department"/>
    <n v="0"/>
    <s v="00_No Climate Reduction Impact reported by Requesting Department"/>
    <m/>
    <m/>
    <x v="131"/>
    <s v="None."/>
    <s v="MICHELLE JOHNSON"/>
    <s v="1-FACILITIES MANAGEMENT (AE-EE-FM)"/>
    <s v="NA-0"/>
    <s v="2025-1"/>
    <s v="2025-2"/>
    <s v="2026-2"/>
    <s v="2027-3"/>
    <s v="2027-3"/>
    <s v="15"/>
    <s v=""/>
    <s v="LOW"/>
    <s v="Yes"/>
    <n v="1"/>
    <s v="NO"/>
    <s v="5/30/26"/>
    <s v="1-Facilities Management (AE-EE-FM)"/>
    <m/>
    <m/>
    <m/>
    <m/>
    <x v="1"/>
  </r>
  <r>
    <s v="PF_WU030103_WMC SAARINEN FREIGHT ELEVATOR.XLSM"/>
    <s v="1914"/>
    <s v="1914_CULT_WAR MEMORIAL"/>
    <x v="18"/>
    <n v="1452"/>
    <x v="142"/>
    <s v="1 - Basic Planning &amp; Design; 2 - Construction &amp; Implementation"/>
    <s v="1, 2"/>
    <s v="None."/>
    <s v="None."/>
    <n v="1012180"/>
    <n v="1012180"/>
    <n v="1"/>
    <n v="0"/>
    <n v="0"/>
    <n v="1"/>
    <n v="1012180"/>
    <s v="BOND"/>
    <n v="0"/>
    <n v="0"/>
    <n v="0"/>
    <n v="0"/>
    <n v="0"/>
    <n v="0"/>
    <n v="0"/>
    <n v="0"/>
    <s v="YES"/>
    <s v="YES_BUDGET MODULE ACCT IMPORT tab for SHERPA import is balanced"/>
    <b v="1"/>
    <n v="0"/>
    <s v="YES"/>
    <s v="YES"/>
    <x v="142"/>
    <s v="*"/>
    <s v="DAN SOMERS"/>
    <s v="414-224-3242"/>
    <s v="dan.somers@mam.org"/>
    <x v="137"/>
    <s v="NO"/>
    <s v=""/>
    <s v="00__NO__Annual financial impact includes: "/>
    <s v="Facility_Rehab or Major Maint"/>
    <s v="Proj Charter indicated by Dept (as YES), but NOT uploaded. Check with Dept that Charter type has been indicated AND that the Charter file has been uploaded to the Capital SharePoint site."/>
    <s v="NO__"/>
    <s v="00__Technology Security Risk(s) Addressed: "/>
    <s v="10__Safety-Risk Issue(s) Addressed:  This elevator is a safety hazard because of the clamshell type of door closing system controls. Just before the door closes, a bell rings and if you’re not out of the way you’ll get struck on the head. The elevator is very unreliable because of its age"/>
    <s v="00__Safety-Risk Issue(s) Addressed:  Temporary fixes may address this safety hazard and extend out major costs to repair if addressed in the next year.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13-647__SD Uploaded: NO__Detail:  2013 County-WMC-MAM development agreement, section 8.1."/>
    <s v="00__Citations Addressed by Project?: NO__Description of Citation(s) addressed: "/>
    <s v="02__Primary Asset Zip Code: 53202__Total Pop Srvd: 444000__Minority Pop Srvd: 157000__Addresses Racial Equity by: The War Memorial Center’s educational programs are designed to help students and the general public understand the significance of military service and the history behind the War Memorial Center. Students and visitors learn how local history is directly connected to our United States, and military history through the courage and sacrifice of service members and their families.  Our exhibits and programs engage members of Milwaukee County, including the Black, Latino and Asian community.  Our African American Veteran and Latino Veteran exhibits are two specific educational elements here at the War Memorial Center that focuses on celebrating stories of honor, integrity and sacrifice intended to inspire and lift up students of all ages and racial background. The population/customers shown above are the combined War Memorial Center and the Milwaukee Art Museum's number for each section."/>
    <s v="NO"/>
    <s v="00__NO"/>
    <s v="00__NO"/>
    <s v="03__YES__Category 2 = Addresses Assets anticipated to fail within the next 12 - 24 months__Deferred Maint issues addressed by project: According to the 2013 Development agreement between the Art Museum and Milwaukee county this elevator and six others we’re supposed to be modernized as part of the agreement and was part of the original RFP. After the bids were received, it was determined that the project was over budget and the small Freight elevator was eliminated from the project to be completed in a later budget cycle which has not happened yet."/>
    <n v="0"/>
    <n v="53202"/>
    <s v=""/>
    <s v=""/>
    <s v=""/>
    <x v="1"/>
    <n v="0"/>
    <n v="0"/>
    <n v="0"/>
    <x v="1"/>
    <n v="0"/>
    <n v="0"/>
    <n v="0"/>
    <s v="750 N. Lincoln Memorial Drive "/>
    <n v="0"/>
    <n v="0"/>
    <n v="0"/>
    <s v="00"/>
    <s v="No Climate Reduction Impact reported by Requesting Department"/>
    <n v="0"/>
    <s v="00_No Climate Reduction Impact reported by Requesting Department"/>
    <m/>
    <m/>
    <x v="132"/>
    <s v="None."/>
    <s v="MICHELLE JOHNSON"/>
    <s v="1-FACILITIES MANAGEMENT (AE-EE-FM)"/>
    <s v="NA-0"/>
    <s v="2026-1"/>
    <s v="2026-2"/>
    <s v="2027-2"/>
    <s v="2027-4"/>
    <s v="2028-1"/>
    <s v="10"/>
    <s v=""/>
    <s v="LOW"/>
    <s v="Yes"/>
    <n v="0.9"/>
    <s v="NO"/>
    <s v="5/30/25"/>
    <s v="1-Facilities Management (AE-EE-FM)"/>
    <m/>
    <m/>
    <m/>
    <m/>
    <x v="1"/>
  </r>
  <r>
    <s v="PF_WZ021701_ZOO NEW WAREHOUSE.XLSM"/>
    <s v="9551"/>
    <s v="9551_ZOO"/>
    <x v="19"/>
    <n v="1575"/>
    <x v="143"/>
    <s v=""/>
    <s v=""/>
    <s v="None."/>
    <s v="None."/>
    <n v="0"/>
    <n v="0"/>
    <n v="0"/>
    <n v="0"/>
    <n v="0"/>
    <n v="0"/>
    <n v="0"/>
    <n v="0"/>
    <n v="0"/>
    <n v="0"/>
    <n v="0"/>
    <n v="0"/>
    <n v="0"/>
    <n v="0"/>
    <n v="0"/>
    <n v="0"/>
    <s v="YES"/>
    <s v="YES_BUDGET MODULE ACCT IMPORT tab for SHERPA import is balanced"/>
    <b v="1"/>
    <n v="0"/>
    <s v="YES"/>
    <s v="YES"/>
    <x v="143"/>
    <s v="*"/>
    <s v="PLEASE ENTER PRIMARY DEPT STAFF CONTACT RESPONSIBLE FOR REQ"/>
    <s v="Enter Phone #"/>
    <s v="Please enter email"/>
    <x v="36"/>
    <s v=""/>
    <s v=""/>
    <s v="00____Annual financial impact includes: "/>
    <s v=""/>
    <s v="NO"/>
    <s v="__"/>
    <s v="00__Technology Security Risk(s) Addressed: "/>
    <s v="00__Safety-Risk Issue(s) Addressed:  "/>
    <s v="00__Safety-Risk Issue(s) Addressed:  "/>
    <s v="__Adopted Board File: __Agreement(s) Uploaded: __Partners and nature of Agreement(s): __Next Board cycle if agreement(s) not yet adopted: "/>
    <m/>
    <s v="00"/>
    <s v="NO"/>
    <s v="NO"/>
    <s v="00__Citations Addressed by Project?: __Description of Citation(s) addressed: "/>
    <s v="00__Primary Asset Zip Code: __Total Pop Srvd: __Minority Pop Srvd: __Addresses Racial Equity by: "/>
    <s v="NO"/>
    <s v="00__NO"/>
    <s v="00__NO"/>
    <s v="00______Deferred Maint issues addressed by project: "/>
    <n v="0"/>
    <s v=""/>
    <s v=""/>
    <s v=""/>
    <s v=""/>
    <x v="0"/>
    <n v="0"/>
    <n v="0"/>
    <n v="0"/>
    <x v="0"/>
    <n v="0"/>
    <n v="0"/>
    <n v="0"/>
    <n v="0"/>
    <n v="0"/>
    <n v="0"/>
    <n v="0"/>
    <s v="00"/>
    <s v="No Climate Reduction Impact reported by Requesting Department"/>
    <n v="0"/>
    <s v="00_No Climate Reduction Impact reported by Requesting Department"/>
    <m/>
    <m/>
    <x v="0"/>
    <s v="Enter description of out-year(s) project scope of work. _x000a_*If no out-years, enter 'None.' in this text box._x000a_*PUBLIC FACING for Electeds, Public, Cnty Staff"/>
    <s v="0"/>
    <s v="1-FACILITIES MANAGEMENT (AE-EE-FM)"/>
    <s v="NA-0"/>
    <s v="NA-0"/>
    <s v="NA-0"/>
    <s v="NA-0"/>
    <s v="NA-0"/>
    <s v="NA-0"/>
    <s v="00"/>
    <s v=""/>
    <s v=""/>
    <s v="Yes"/>
    <s v=""/>
    <s v="YES"/>
    <s v="00/00/20XX"/>
    <s v="1-Facilities Management (AE-EE-FM)"/>
    <m/>
    <m/>
    <m/>
    <m/>
    <x v="0"/>
  </r>
  <r>
    <s v="PF_WZ020301_ZOO OCEAN CONNECTIONS POOL AREA IMPROVEMENTS.XLSM"/>
    <s v="9551"/>
    <s v="9551_ZOO"/>
    <x v="19"/>
    <n v="1575"/>
    <x v="144"/>
    <s v="1 - Basic Planning &amp; Design"/>
    <s v="1"/>
    <s v="2 - Construction &amp; Implementation"/>
    <s v="2"/>
    <n v="274370"/>
    <n v="274370"/>
    <n v="1"/>
    <n v="0"/>
    <n v="0"/>
    <n v="1"/>
    <n v="274370"/>
    <s v="BOND"/>
    <n v="0"/>
    <n v="2675000"/>
    <n v="2675000"/>
    <n v="0"/>
    <n v="0"/>
    <n v="0"/>
    <n v="2675000"/>
    <n v="0"/>
    <s v="YES"/>
    <s v="YES_BUDGET MODULE ACCT IMPORT tab for SHERPA import is balanced"/>
    <b v="1"/>
    <n v="0"/>
    <s v="YES"/>
    <s v="YES"/>
    <x v="144"/>
    <n v="46114"/>
    <s v="VERA WESTPHAL (BUDGET) AMOS MORRIS (PROJECT)"/>
    <s v="414-256-5404"/>
    <s v="vera.westphal@milwaukeecountywi.gov"/>
    <x v="138"/>
    <s v="NO"/>
    <s v="NO__Please provide an explanation of why alternative options were not researched:  No alternatives evaluated other than leaving site as existing. See SD020301Octagon park Shelter supporting documentation for a visual drawing of the request."/>
    <s v="02__YES__Annual financial impact includes: The net annual operating impact will be a reduction of $26,500 in utility and chlorine costs.  It will also provide school field trip lunch area making the Zoo more attractiv for school field trips.  In 2025, $715,571 was generated from field trips."/>
    <s v="Facility_Replacement"/>
    <s v="YES__AE Charter; Original Document in AE SharePoint folder: https://milwaukeecountywi.sharepoint.com/:w:/r/sites/CapitalPlanning-Zoo/_layouts/15/Doc.aspx?sourcedoc=%7B50419813-C917-43A8-B12F-842A0A6D1778%7D&amp;file=WZ020301%20Zoo%20Ocean%20Connections%20Pool%20Area.docx&amp;action=default&amp;mobileredirect=true"/>
    <s v="NO__"/>
    <s v="00__Technology Security Risk(s) Addressed: "/>
    <s v="10__Safety-Risk Issue(s) Addressed:  Water retention in the pool area could be a risk to the Zoo.  In addition, the public could be at risk for an open space (20’ deep pool).  The pool also poses a risk of being a breeding ground for mosquitos or harmful insects (diseases spreading to the animal collection, guests, and staff).  If the Zoo has operating budget funds available, we could do asbestos/lead testing prior to capital funding to save time / determine costs."/>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26__Total Pop Srvd: 1213095__Minority Pop Srvd: 582286__Addresses Racial Equity by: The minority population/customers served by the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_x000a__x000a_This project directly advances the County’s strategic priorities of Create Intentional Inclusion, Bridge the Gap, and Invest in Equity by improving access, safety, and quality of experience for one of the County’s most diverse and high-impact public assets._x000a__x000a_Create Intentional Inclusion:  The proposed picnic shelter creates a welcoming, safe, and functional space for all guests, with a particular emphasis on school groups that reflect the full diversity of Milwaukee County. By replacing an unusable and unsafe structure with an accessible, weather-protected environment, the Zoo ensures that students, regardless of background or resources, have equitable access to a positive, dignified experience. _x000a__x000a_Bridge the Gap:  This investment addresses real and current service gaps impacting student visitors, particularly during inclement weather and high-volume periods. The lack of adequate, dedicated lunch space disproportionately affects school groups, limiting their ability to fully engage in educational programming. By creating a purpose-built facility, the Zoo enhances service delivery, improves the overall guest experience, and supports educational access. The project also reflects a coordinated, cross-functional approach to planning for the Zoo’s new entrance operations, ensuring that space constraints do not create unintended barriers for school-based programming._x000a__x000a_Invest in Equity:  The project represents an upstream investment in infrastructure that removes longstanding barriers to access and participation. By prioritizing safe, inclusive, and year-round amenities, the Zoo is addressing root causes of inequitable experiences, such as lack of adequate facilities for large, diverse student populations. At the same time, the project supports long-term fiscal sustainability by reinvesting in underutilized space to better serve a growing audience segment that drives attendance and community engagement. This intentional reinvestment strengthens both the Zoo’s operational resilience and Milwaukee County’s commitment to equitable public spaces._x000a__x000a_ "/>
    <s v="NO"/>
    <s v="00__NO"/>
    <s v="03__YES__2026-2030 Adopted 5-YR Capital Plan page 228"/>
    <s v="05__YES__Category 1 = Immediately Addresses Failing Assets__Deferred Maint issues addressed by project: This project demolishes the old Oceans Connections pool.  With the removal, deferred maintenance funds will no longer be needed as the pool will be leveled and the area will be used for school field trips."/>
    <n v="0"/>
    <n v="53226"/>
    <s v=""/>
    <s v=""/>
    <s v=""/>
    <x v="8"/>
    <n v="0"/>
    <n v="0"/>
    <n v="0"/>
    <x v="1"/>
    <n v="0"/>
    <n v="0"/>
    <n v="0"/>
    <s v="10001 W Bluemound Rd"/>
    <n v="0"/>
    <n v="0"/>
    <n v="0"/>
    <s v="01"/>
    <s v="Climate Resiliency: Without demolition, the Zoo will need to devote staff time and fiscal resources to ensure the pool does not become a threat to staff, guests and animals. The Zoo may have to run pumps and/or water filtration to prevent standing water in the case of projected more frequent extreme weather events and/or wetter conditions, needlessly expending energy and burdening the sewer systems."/>
    <n v="1"/>
    <s v="01_Climate Resiliency: Without demolition, the Zoo will need to devote staff time and fiscal resources to ensure the pool does not become a threat to staff, guests and animals. The Zoo may have to run pumps and/or water filtration to prevent standing water in the case of projected more frequent extreme weather events and/or wetter conditions, needlessly expending energy and burdening the sewer systems."/>
    <m/>
    <m/>
    <x v="133"/>
    <s v="The scope of work includes construction of the design."/>
    <s v="TROY WOHLT"/>
    <s v="1-FACILITIES MANAGEMENT (AE-EE-FM)"/>
    <s v="NA-0"/>
    <s v="2027-1"/>
    <s v="2027-2"/>
    <s v="2028-2"/>
    <s v="2028-3"/>
    <s v="2028-4"/>
    <s v="30"/>
    <s v=""/>
    <s v="HIGH"/>
    <s v="Yes"/>
    <s v="Conceptual"/>
    <s v="YES"/>
    <s v="5/14/26"/>
    <s v="1-Facilities Management (AE-EE-FM)"/>
    <m/>
    <m/>
    <m/>
    <m/>
    <x v="1"/>
  </r>
  <r>
    <s v="PF_WZ020101_WATERMAIN PIPE REPLACEMENT - ZOO GROUNDS.XLSM"/>
    <s v="9551"/>
    <s v="9551_ZOO"/>
    <x v="19"/>
    <n v="1575"/>
    <x v="145"/>
    <s v="1 - Basic Planning &amp; Design; 2 - Construction &amp; Implementation"/>
    <s v="1, 2"/>
    <s v="2 - Construction &amp; Implementation"/>
    <s v="2"/>
    <n v="3604820"/>
    <n v="3604820"/>
    <n v="1"/>
    <n v="0"/>
    <n v="0"/>
    <n v="1"/>
    <n v="3604820"/>
    <s v="BOND"/>
    <n v="0"/>
    <n v="3000000"/>
    <n v="3000000"/>
    <n v="0"/>
    <n v="0"/>
    <n v="0"/>
    <n v="3000000"/>
    <n v="0"/>
    <s v="YES"/>
    <s v="YES_BUDGET MODULE ACCT IMPORT tab for SHERPA import is balanced"/>
    <b v="1"/>
    <n v="0"/>
    <s v="YES"/>
    <s v="YES"/>
    <x v="145"/>
    <n v="45735"/>
    <s v="VERA WESTPHAL (BUDGET)/ MATTHEW HASEMAN (PROJECT)"/>
    <s v="414-256-5404"/>
    <s v="vera.westphal@milwaukeecountywi.gov"/>
    <x v="139"/>
    <s v="NO"/>
    <s v="NO__Please provide an explanation of why alternative options were not researched:  There are no alternatives."/>
    <s v="02__YES__Annual financial impact includes: Directional boring all the watermain pipes will prevent breaks in the water lines, which will free up repair funds to be used on other deferred maintenance projects, approx. $80-$120k annually.  See link below for more information on the state of the nation’s drinking water infrastructure. _x000a_Water Infrastructure | ASCE's 2021 Infrastructure Report Card -- https://infrastructurereportcard.org/cat-item/drinking-water-infrastructure/"/>
    <s v="Facility_Rehab or Major Maint"/>
    <s v="YES__AE Project Charter; original document in AE Sharepoint folder:  https://milwaukeecountywi.sharepoint.com/:w:/r/sites/CapitalPlanning-Zoo/_layouts/15/Doc.aspx?sourcedoc=%7BDFE0E641-6E90-454A-992B-8FC18AB3C3D5%7D&amp;file=Project%20Charter%20WZ020101%20Watermain%20Pipe%20Replacement-Zoo%20Grounds.docx&amp;action=default&amp;mobileredirect=true"/>
    <s v="YES__This can be started in winter months but the asphalt work once the pipes have been replaced needs to occur after the asphalt plants have opened for the season."/>
    <s v="00__Technology Security Risk(s) Addressed: "/>
    <s v="00__Safety-Risk Issue(s) Addressed:  "/>
    <s v="05__Safety-Risk Issue(s) Addressed:  Loss of water during watermain breaks and repairs is especially detrimental to our animal collection.  When there is a water main break that affects our Aquarium and Reptile Center, it can lead to devastating consequences and loss of our animal collection when we can't replace the aquarium water.  If we experience water loss in revenue-generating facilities, like our food outlets, it will limit our concessionaire partner's ability to open those locations and generate income. This could result in a loss of revenue for the Zoo. We receive a 25% commission on food sales up to $2M, and a 28% commission rate on sales above that amount.   Restroom closures due to water loss will negatively impact customer experience.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 to facility water standards which affect the life safety of our animals; PDF pgs 213, 246, 292, 308."/>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 to required facility water standards; PDF pgs 213, 246, 292, 308. _x000a__x000a_We also lease concession space to SSA.  We have a binding agreement in which the County is responsible for repairing any major breakdown or system malfunction not caused by the negligence of the Lessee.  Please see pg 21, Section 12, Maintenance of the lease uploaded as SD_WZ020101-WZ020901_LegalAgreement_SSALease.   "/>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 to required facility water standards; PDF pgs 213, 246, 292, 308. _x000a__x000a_We also lease concession space to SSA.  We have a binding agreement in which the County is responsible for repairing any major breakdown or system malfunction not caused by the negligence of the Lessee.  Please see pg 21, Section 12, Maintenance of the lease uploaded as SD_WZ020101-WZ020901_LegalAgreement_SSALease.   "/>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Extensive repair costs we are incurring on an annual basis are a direct impact on the County's goal of Investing in Equity (3b - Enhance the County's fiscal health and sustainability).  In addition, when we need to close exhibits and areas of the Zoo due to repairs and flooding, we are not upholding the County's goals of Creating Intentional Inclusion (1b - Create and nurture an inclusive culture across the County) and Bridging the Gap (2b - Break down silos across County government to maximize access to and quality of services offered) by not offering all of areas of the Zoo to the public. "/>
    <s v="NO"/>
    <s v="00__NO"/>
    <s v="03__YES__2026-2030 Adopted 5_YR Capital Plan page 228"/>
    <s v="05__YES__Category 1 = Immediately Addresses Failing Assets__Deferred Maint issues addressed by project: We are experiencing four to five watermain breaks per year, a couple of which were 10-20+ feet below the pavement surface and incurred additional costs to repair pavement. Beyond the repair costs, breaks sometimes go years before detection, costing the Zoo thousands of dollars for unused water and undermining Zoo paths, buildings and habitats, requiring further repairs.  "/>
    <n v="0"/>
    <n v="53226"/>
    <s v=""/>
    <s v=""/>
    <s v=""/>
    <x v="8"/>
    <n v="0"/>
    <n v="0"/>
    <n v="0"/>
    <x v="1"/>
    <n v="0"/>
    <n v="0"/>
    <n v="0"/>
    <s v="10001 W Bluemound Rd"/>
    <n v="0"/>
    <n v="0"/>
    <n v="0"/>
    <s v="01"/>
    <s v="Climate Resiliency: If the Zoo had a watermain break that coincided with accelerated precipitation, animals whose indoor or outdoor habitats are below surface level will be threatened. For animals whose pools need to be kept within certain water quality parameters, water main breaks can alter the water levels and chemistry of habitat pools, threatening the animals' health. "/>
    <n v="1"/>
    <s v="01_Climate Resiliency: If the Zoo had a watermain break that coincided with accelerated precipitation, animals whose indoor or outdoor habitats are below surface level will be threatened. For animals whose pools need to be kept within certain water quality parameters, water main breaks can alter the water levels and chemistry of habitat pools, threatening the animals' health. "/>
    <m/>
    <m/>
    <x v="134"/>
    <s v="The scope of work includes phase 2 final distribution watermain replacement."/>
    <s v="CLIFTON JANSSEN, P.E., BRILL"/>
    <s v="1-FACILITIES MANAGEMENT (AE-EE-FM)"/>
    <s v="NA-0"/>
    <s v="2027-2"/>
    <s v="2027-3"/>
    <s v="2028-3"/>
    <s v="2028-4"/>
    <s v="2029-1"/>
    <s v="40"/>
    <s v=""/>
    <s v="HIGH"/>
    <s v="Yes"/>
    <s v="Conceptual"/>
    <s v="NO"/>
    <s v="5/22/26"/>
    <s v="1-Facilities Management (AE-EE-FM)"/>
    <m/>
    <m/>
    <m/>
    <m/>
    <x v="1"/>
  </r>
  <r>
    <s v="PF_WZ019001_NEW CAROUSEL.XLSM"/>
    <s v="9551"/>
    <s v="9551_ZOO"/>
    <x v="19"/>
    <n v="1575"/>
    <x v="146"/>
    <s v="1 - Basic Planning &amp; Design"/>
    <s v="1"/>
    <s v="2 - Construction &amp; Implementation"/>
    <s v="2"/>
    <n v="1975640"/>
    <n v="1975640"/>
    <n v="1"/>
    <n v="0"/>
    <n v="0"/>
    <n v="1"/>
    <n v="1975640"/>
    <s v="BOND"/>
    <n v="0"/>
    <n v="2100000"/>
    <n v="2100000"/>
    <n v="0"/>
    <n v="0"/>
    <n v="0"/>
    <n v="2100000"/>
    <n v="0"/>
    <s v="YES"/>
    <s v="YES_BUDGET MODULE ACCT IMPORT tab for SHERPA import is balanced"/>
    <b v="1"/>
    <n v="0"/>
    <s v="NO, Reduce YR 1 Scope to fit into Sherpa Admin Upload"/>
    <s v="YES"/>
    <x v="146"/>
    <n v="45734"/>
    <s v="VERA WESTPHAL (BUDGET)/ANDREW STOCKEL (CONSTRUCTION)"/>
    <s v="256-5404"/>
    <s v="vera.westphal@milwaukeecountywi.gov"/>
    <x v="140"/>
    <s v="YES"/>
    <s v="YES__Please provide a brief listing of options/alternatives researched and why the option your are requesting for this Cost Est is the best alternative:  The Zoo’s existing Carousel has exceeded its useful lifespan and no longer meets guest experience needs of the facility. Although it has been meticulously maintained, the age of the equipment has made replacement parts increasingly difficult to obtain. Many components now require long lead times, which will extended to become periods of downtime, rising maintenance expenses, and reduced reliability. Continuing to repair the current carousel is no longer a sustainable long-term plan. The carousel’s current location near the Zoo Terrace aligns well with guest traffic patterns and supports overall visitor engagement. However, retaining the aging structure in place—whether through continued repair or partial refurbishment—would not resolve the fundamental challenges of obsolete parts, operational disruptions, weather, and safety considerations. None of the available repair alternatives will enhance the visitor experience in a meaningful way. Given the combination of aging infrastructure, forecasting an increase in maintenance expense, longer lead times, and the operational limitations of the existing ride, no viable alternatives exist that can maintain safe operations while meeting modern expectations for guest experience. Full replacement is the only solution that satisfies safety, operational efficiency, and guest service goals while enabling the Zoo to continue offering a high quality attraction to the community.                                                                "/>
    <s v="02__YES__Annual financial impact includes: See attached SD_WZ019001_Operational Cost Impact (ARPA Carousel application Fiscal Health section): Pages 2 &amp; 5 for detailed information regarding annual operating costs and revenues."/>
    <s v="Facility_New Construction, Alteration, or Expansion"/>
    <s v="YES__https://milwaukeecountywi.sharepoint.com/:w:/r/sites/CapitalPlanning-Zoo/Shared%20Documents/Zoo/WZ019001_NewCarousel-Rental-Facility/Project%20Charter%20New%20Carousel%20Rental%20Facility.docx?d=wad3ff3555c2144a6adffb87da93e529f&amp;csf=1&amp;web=1&amp;e=hAUiKF"/>
    <s v="YES__Winter construction would be ideal due to seasonal Zoo volume."/>
    <s v="00__Technology Security Risk(s) Addressed: "/>
    <s v="00__Safety-Risk Issue(s) Addressed:  "/>
    <s v="00__Safety-Risk Issue(s) Addressed:  "/>
    <s v="NO__Adopted Board File: __Agreement(s) Uploaded: __Partners and nature of Agreement(s): __Next Board cycle if agreement(s) not yet adopted: "/>
    <m/>
    <s v="01__Provides a community service as a seasonal facility (major park shelters, outdoor aquatic facilities, concession stands)*Provides a minor maintenance function (facility and vehicle maintenance shops)* Provides a minor site mission function (animal exhibit-holding facilities)"/>
    <s v="NO"/>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Enclosing the Zoo’s carousel will directly advance all three of Milwaukee County’s Racial Equity Goals: Creating Intentional Inclusion, Bridging the Gap, and Investing in Equity. It will create and nurture an inclusive culture across Milwaukee County Government. By allowing the carousel to operate in all weather conditions, this project expands access and ensures a more inclusive, year round experience for all visitors._x000a_This project will help break down silos across Milwaukee County Government to maximize access to and quality of services offered._x000a_A year round attraction increases opportunities for community engagement and cross departmental programming while strengthening service delivery throughout the year. Finally, this project will enhance Milwaukee County’s fiscal health and sustainability._x000a_The proposed improvements elevate the customer experience, expand access for the community, and support the Zoo’s ability to generate sustained revenue, contributing to long term financial stability."/>
    <s v="NO"/>
    <s v="00__NO"/>
    <s v="03__YES__Please see pg 32 of the Strategic/ Master Plan; File uploaded as SD_WZ017401-WZ019001_Strategic-Master Plan."/>
    <s v="03__YES__Category 2 = Addresses Assets anticipated to fail within the next 12 - 24 months__Deferred Maint issues addressed by project: The current carousel, built in 1994, has reached the end of its useful life. Wear and tear over the years has made it increasingly difficult and costly to maintain. Not only does it no longer meet modern safety and efficiency standards, but it also presents a growing risk of failure. Continued use of an aging piece of equipment is a liability for both the zoo and its visitors.  On an annual basis, the zoo is spending $20,000 on constant repairs. This includes replacing failing mechanics, lighting, and animal replacements. These costs are not only draining resources but also reflect the fact that the carousel is in a state of continuous decline. This investment in repairs is becoming less efficient, as the carousel’s core structure and components are reaching their limit. Every year, the zoo is essentially patching up a system that is no longer sustainable. "/>
    <n v="0"/>
    <n v="53226"/>
    <s v=""/>
    <s v=""/>
    <s v=""/>
    <x v="8"/>
    <n v="0"/>
    <n v="0"/>
    <n v="0"/>
    <x v="1"/>
    <n v="0"/>
    <n v="0"/>
    <n v="0"/>
    <s v="10001 W Bluemound Rd"/>
    <n v="0"/>
    <n v="0"/>
    <n v="0"/>
    <s v="00"/>
    <s v="No Climate Reduction Impact reported by Requesting Department"/>
    <n v="0"/>
    <s v="00_No Climate Reduction Impact reported by Requesting Department"/>
    <m/>
    <m/>
    <x v="135"/>
    <s v="Demoltion of the existing carousel. Construction of the carousel enclosure and related site work, including utilties and landscaping.  Installation of carousel unit procured in Year 1."/>
    <s v="TROY WOHLT"/>
    <s v="1-FACILITIES MANAGEMENT (AE-EE-FM)"/>
    <s v="NA-0"/>
    <s v="2027-2"/>
    <s v="2027-4"/>
    <s v="2028-2"/>
    <s v="2029-1"/>
    <s v="2029-2"/>
    <s v="30"/>
    <s v=""/>
    <s v="HIGH"/>
    <s v="Yes"/>
    <s v="Conceptual"/>
    <s v="YES"/>
    <s v="5/13/26"/>
    <s v="1-Facilities Management (AE-EE-FM)"/>
    <m/>
    <m/>
    <m/>
    <m/>
    <x v="1"/>
  </r>
  <r>
    <s v="PF_WZ020401_PRIMATE BUILDING - NEW AIR CONDITIONING SYSTEM.XLSM"/>
    <s v="9551"/>
    <s v="9551_ZOO"/>
    <x v="19"/>
    <n v="1575"/>
    <x v="147"/>
    <s v="1 - Basic Planning &amp; Design"/>
    <s v="1"/>
    <s v="2 - Construction &amp; Implementation"/>
    <s v="2"/>
    <n v="100930"/>
    <n v="100930"/>
    <n v="1"/>
    <n v="0"/>
    <n v="0"/>
    <n v="1"/>
    <n v="100930"/>
    <s v="BOND"/>
    <n v="0"/>
    <n v="890950"/>
    <n v="0"/>
    <n v="890950"/>
    <n v="0"/>
    <n v="0"/>
    <n v="890950"/>
    <n v="0"/>
    <s v="YES"/>
    <s v="YES_BUDGET MODULE ACCT IMPORT tab for SHERPA import is balanced"/>
    <b v="1"/>
    <n v="0"/>
    <s v="YES"/>
    <s v="YES"/>
    <x v="147"/>
    <n v="45390"/>
    <s v="VERA WESTPHAL (BUDGET) MATTHEW HASEMAN (PROJECT)"/>
    <s v="414-256-5404"/>
    <s v="vera.westphal@milwaukeecountywi.gov"/>
    <x v="141"/>
    <s v="YES"/>
    <s v="NO__Please provide an explanation of why alternative options were not researched:  There aren't any other alternatives to air conditioning.  Currently we leave doors ajar overnight to allow for air circulation. "/>
    <s v="02__YES__Annual financial impact includes: Without a design load calculation, it would be very difficult to estimate the energy impacts of this HVAC project request; however, the request could increase the building energy use by 30-50%."/>
    <s v="Facility_New Construction, Alteration, or Expansion"/>
    <s v="YES__AE Charter; Original Document in AE SharePoint folder: https://milwaukeecountywi.sharepoint.com/:w:/r/sites/CapitalPlanning-Zoo/Shared%20Documents/Zoo/WZ019501_Primates%20of%20the%20World%20HVAC/Charter%20Lite%20WZ019501_Primates%20of%20the%20World%20HVAC.docx?d=w7fe1a0c9ef0c4ab783bcf9b51a40d6ba&amp;csf=1&amp;web=1&amp;e=4HQRbh"/>
    <s v="NO__Although the project can be completed any time, it would be ideal if it could be completed by spring or summer."/>
    <s v="00__Technology Security Risk(s) Addressed: "/>
    <s v="00__Safety-Risk Issue(s) Addressed:  "/>
    <s v="05__Safety-Risk Issue(s) Addressed:  In order to circulate air in the warmer months, keeper access doors to indoor holding areas are propped open overnight to allow air flow.  This allows staff working in the buildings overnight to have access to animal areas.  This increases safety risk to animals and non-animal staff."/>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SD_WZ020401_SFMandate_AZA is attached.  If we do not adhere to AZA Accreditation Standards, we could lose AZA Accreditation status.  Please see pgs 36-37, Section 10.2. Equipment.  _x000a_SD_WZ020401_SFMandate_USDA Mandate is attached.  If we do not adhere to USDA compliance standards, we could be issued a non-compliance violation.  Please see pg 202 where it discusses temperature requirements for primates.  "/>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This project Invests in Equity (3b- Enhance the County's fiscal health and sustainability) by saving on repair costs and gaining efficiencies.  "/>
    <s v="NO"/>
    <s v="00__NO"/>
    <s v="03__YES__2026-2030 Adopted 5-YR Capital Plan page 229"/>
    <s v="00__NO____Deferred Maint issues addressed by project: "/>
    <n v="0"/>
    <n v="53226"/>
    <s v=""/>
    <s v=""/>
    <s v=""/>
    <x v="8"/>
    <n v="0"/>
    <n v="0"/>
    <n v="0"/>
    <x v="1"/>
    <n v="0"/>
    <n v="0"/>
    <n v="0"/>
    <s v="10001 W Bluemound Rd"/>
    <n v="0"/>
    <n v="0"/>
    <n v="0"/>
    <s v="01"/>
    <s v="The need for air conditioning in this space will worsen as we see more frequent extreme heat events as predicted by current models. Current mitigation efforts (propping of access doors and running exhaust fans overnight) will happen more frequently, exacerbating an already bad situation. Adding an A/C unit to this space will support Zoo functions and better animal care while reducing the effects of extreme heat and air quality events on animals, staff and Zoo guests.  Adding A/C would be an additional layer of protection for these species, some of which are endangered or critically endangered globally and many of which are susceptible to the same respiratory issues humans are."/>
    <n v="1"/>
    <s v="01_The need for air conditioning in this space will worsen as we see more frequent extreme heat events as predicted by current models. Current mitigation efforts (propping of access doors and running exhaust fans overnight) will happen more frequently, exacerbating an already bad situation. Adding an A/C unit to this space will support Zoo functions and better animal care while reducing the effects of extreme heat and air quality events on animals, staff and Zoo guests.  Adding A/C would be an additional layer of protection for these species, some of which are endangered or critically endangered globally and many of which are susceptible to the same respiratory issues humans are."/>
    <m/>
    <m/>
    <x v="136"/>
    <s v="The scope of work includes construction of the design."/>
    <s v="TROY WOHLT, BRILL"/>
    <s v="1-FACILITIES MANAGEMENT (AE-EE-FM)"/>
    <s v="NA-0"/>
    <s v="2027-2"/>
    <s v="2027-4"/>
    <s v="2029-2"/>
    <s v="2029-3"/>
    <s v="2029-4"/>
    <s v="20"/>
    <s v=""/>
    <s v="HIGH"/>
    <s v="Yes"/>
    <s v="Conceptual"/>
    <s v="YES"/>
    <s v="5/10/26"/>
    <s v="1-Facilities Management (AE-EE-FM)"/>
    <m/>
    <m/>
    <m/>
    <m/>
    <x v="1"/>
  </r>
  <r>
    <s v="PF_WZ020801_UNDERGROUND VOLTAGE FEEDER REPLACEMENTS.XLSM"/>
    <s v="9551"/>
    <s v="9551_ZOO"/>
    <x v="19"/>
    <n v="1575"/>
    <x v="148"/>
    <s v="1 - Basic Planning &amp; Design; 2 - Construction &amp; Implementation"/>
    <s v="1, 2"/>
    <s v="None."/>
    <s v="None."/>
    <n v="193080"/>
    <n v="193080"/>
    <n v="1"/>
    <n v="0"/>
    <n v="0"/>
    <n v="1"/>
    <n v="193080"/>
    <s v="BOND"/>
    <n v="0"/>
    <n v="0"/>
    <n v="0"/>
    <n v="0"/>
    <n v="0"/>
    <n v="0"/>
    <n v="0"/>
    <n v="0"/>
    <s v="YES"/>
    <s v="YES_BUDGET MODULE ACCT IMPORT tab for SHERPA import is balanced"/>
    <b v="1"/>
    <n v="0"/>
    <s v="YES"/>
    <s v="YES"/>
    <x v="148"/>
    <n v="45727"/>
    <s v="VERA WESTPHAL (BUDGET)/ MATTHEW HASEMAN (PROJECT)"/>
    <s v="414-256-5404"/>
    <s v="vera.westphal@milwaukeecountywi.gov"/>
    <x v="142"/>
    <s v="NO"/>
    <s v="NO__Please provide an explanation of why alternative options were not researched:  No alternatives are available."/>
    <s v="02__YES__Annual financial impact includes: The Zoo's 2026 revenue budget totals $22.67 million and depending on the severity of a power outage, there will be a negative impact on revenues."/>
    <s v="Facility_Rehab or Major Maint"/>
    <s v="YES__AE Charter; Orginal Document in AE SharePoint folder: https://milwaukeecountywi.sharepoint.com/:w:/r/sites/CapitalPlanning-Zoo/Shared%20Documents/Zoo/WZ020801_Underground%20Voltage%20Feeder%20Replacements/Project%20Charter%20WZ020801_Underground%20Voltage%20Feeder%20Replacements.docx?d=w095160676bc84877a29d99872e9157e8&amp;csf=1&amp;web=1&amp;e=YP2Rgp"/>
    <s v="NO__"/>
    <s v="00__Technology Security Risk(s) Addressed: "/>
    <s v="10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 to facility electrical standards which affect the life safety of our animals; PDF pgs 130, 213, 246, 292, 308."/>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 to required facility electrical standards; PDF pgs 130, 213, 246, 292, 308."/>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_x000a__x000a_This project touches on all three of the County's goals.  If we have a complete loss of power, we would not be able to provide service to the public, essential staff would be required to work sub-par working conditions, non-essential staff would not be able to work (unless they have permission to telework) and we would have an extensive loss in revenue.  Investing in Equity (3b - Enhance the County's fiscal health and sustainability).  In addition, when we need to close exhibits and areas of the Zoo due to repairs or loss of electric we are not upholding the County's goals of Creating Intentional Inclusion (1b - Create and nurture an inclusive culture across the County) and Bridging the Gap (2b - Break down silos across County government to maximize access to and quality of services offered) by not offering all of areas of the Zoo to the public.  "/>
    <s v="NO"/>
    <s v="00__NO"/>
    <s v="00__NO"/>
    <s v="05__YES__Category 1 = Immediately Addresses Failing Assets__Deferred Maint issues addressed by project: The underground voltage feeders are failing and not passing testing.  This could result in a complete power outage.  "/>
    <n v="0"/>
    <n v="53226"/>
    <s v=""/>
    <s v=""/>
    <s v=""/>
    <x v="8"/>
    <n v="0"/>
    <n v="0"/>
    <n v="0"/>
    <x v="1"/>
    <n v="0"/>
    <n v="0"/>
    <n v="0"/>
    <s v="10001 W Bluemound Rd"/>
    <n v="0"/>
    <n v="0"/>
    <n v="0"/>
    <s v="00"/>
    <s v="No Climate Reduction Impact reported by Requesting Department"/>
    <n v="0"/>
    <s v="00_No Climate Reduction Impact reported by Requesting Department"/>
    <m/>
    <m/>
    <x v="137"/>
    <s v="None."/>
    <s v="ANDY TRAN, BRILL"/>
    <s v="1-FACILITIES MANAGEMENT (AE-EE-FM)"/>
    <s v="0-0"/>
    <s v="2027-1"/>
    <s v="2027-3"/>
    <s v="2028-1"/>
    <s v="2028-4"/>
    <s v="2029-1"/>
    <s v="50"/>
    <s v=""/>
    <s v="LOW"/>
    <s v="Yes"/>
    <n v="0.3"/>
    <s v="NO"/>
    <s v="5/15/26"/>
    <s v="1-Facilities Management (AE-EE-FM)"/>
    <m/>
    <m/>
    <m/>
    <m/>
    <x v="1"/>
  </r>
  <r>
    <s v="PF_WZ020901_ZOOFARI BUILDING - ROOF AND HVAC REPLACEMENT.XLSM"/>
    <s v="9551"/>
    <s v="9551_ZOO"/>
    <x v="19"/>
    <n v="1575"/>
    <x v="149"/>
    <s v="2 - Construction &amp; Implementation"/>
    <s v="2"/>
    <s v="None."/>
    <s v="None."/>
    <n v="2985640"/>
    <n v="2985640"/>
    <n v="1"/>
    <n v="0"/>
    <n v="0"/>
    <n v="1"/>
    <n v="2985640"/>
    <s v="BOND"/>
    <n v="0"/>
    <n v="0"/>
    <n v="0"/>
    <n v="0"/>
    <n v="0"/>
    <n v="0"/>
    <n v="0"/>
    <n v="0"/>
    <s v="YES"/>
    <s v="YES_BUDGET MODULE ACCT IMPORT tab for SHERPA import is balanced"/>
    <b v="1"/>
    <n v="0"/>
    <s v="NO, Reduce YR 1 Scope to fit into Sherpa Admin Upload"/>
    <s v="YES"/>
    <x v="149"/>
    <n v="45735"/>
    <s v="VERA WESTPHAL (BUDGET) MATTHEW HASEMAN (PROJECT)"/>
    <s v="414-256-5404"/>
    <s v="vera.westphal@milwaukeecountywi.gov"/>
    <x v="143"/>
    <s v="NO"/>
    <s v="NO__Please provide an explanation of why alternative options were not researched:  AC UNITS:  There are no alternatives; repairs and downtime of units would continue._x000a__x000a_ROOF:  No alternatives available, we would continue to repair the leaks and have potential downtime with the facility.  "/>
    <s v="02__YES__Annual financial impact includes: AC UNITS:  The requested capital project for replacement of the AC unit is projected to save approx. 66% in electrical costs and $7,000 in maintenance fees.  In addition, this is a revenue generating facility that could have an impact on $80,000-$100,000 annual revenue.  _x000a__x000a_ROOF:  The requested capital project for replacement of the roof is project to save approx. $4,000 in annual roof and wall repairs (based on last 5 yrs avg actuals of temporary repairs to fix leaking areas).  In addition, this is a revenue generating facility that could have an impact on $80,000-$100,000 annual revenue.  "/>
    <s v="Facility_Rehab or Major Maint"/>
    <s v="YES__AE Charter (AC UNITS ONLY); Original document in AE Sharepoint folder: https://milwaukeecountywi.sharepoint.com/:b:/r/sites/external/capitalrequests/Zoo/SD_WZ020901_Zoofari_%20AC%20Unit%20Replacement-Project%20Charter.pdf?csf=1&amp;web=1&amp;e=SXFl0A"/>
    <s v="YES__Although replacement can occur at anytime, it would be optimal to replace it during the winter or spring months so it is ready for summer.  We also need to work around the Zoofari's Group Sales rental schedule as this is a revenue generating facility._x000a__x000a_Although replacement can occur at anytime, we need to work around the Zoofari's Group Sales rental schedule as this is a revenue generating facility and noise would be a factor."/>
    <s v="00__Technology Security Risk(s) Addressed: "/>
    <s v="00__Safety-Risk Issue(s) Addressed:  "/>
    <s v="05__Safety-Risk Issue(s) Addressed:  Constant leaks into the Zoofari Conference center is impacting the wall integrity and could lead to a potential mold situation.  As roof leaks occur, there is also a risk to the Lessee's property, such as inventory damage and loss. See pg. 21 of SD_WZ020901_LegalAgreement_SSALease supporting documentation, #12a Maintenance/Zoo Faciliti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__SD Uploaded: YES__Detail:  Each client signs a legally binding rental agreement to reserve the Zoofari Conference Center, sample uploaded as SD_WZ020901-WZ021101 _LegalAgreement_Sales-contract (all pages).  If the A/C fails, an event may need to be canceled or heavily discounted during extreme heat.  If the roof experiences a major leak, an event may need to be canceled or heavily discounted.  Events are often scheduled years in advance.  _x000a__x000a_In addition to the Zoo's Group Sales rentals, we also lease warehouse space in the Zoofari Conference Center which includes storage of retail and food inventory.  We have a binding agreement in which the County is responsible for repairing any major breakdown or system malfunction not caused by the negligence of the Lessee.  As roof leaks occur, there is also a risk to the Lessee's property, such as inventory damage and loss.  Please see pg 21, Section 12, Maintenance of the lease uploaded as SD_WZ020101-WZ020901_LegalAgreement_SSALease.  "/>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The Zoofari conference center is a valuable revenue generating facility, which invests in equity by enhancing the County's fiscal health and sustainability.  In addition, it creates and promotes intentional inclusion by increasing the number of County contracts awarded to minority and women-owned businesses through our Group Sales RFP catering contracts.  If we cannot have this space functional year-round for Group Sales, it will impact alignment to both County goals listed."/>
    <s v="NO"/>
    <s v="00__NO"/>
    <s v="03__YES__2026-2030 Adopted 5-YR Capital Plan page 228"/>
    <s v="03__YES__Category 2 = Addresses Assets anticipated to fail within the next 12 - 24 months__Deferred Maint issues addressed by project: AC UNITS:  The three current a/c units are several years past their useful life with temporary repairs expected to 12-24 months before full replacements are needed._x000a__x000a_ROOF: The roofing area has been failing over the past 3 years with water leaks into the ceiling tiles and interior walls."/>
    <n v="0"/>
    <n v="53226"/>
    <s v=""/>
    <s v=""/>
    <s v=""/>
    <x v="8"/>
    <n v="0"/>
    <n v="0"/>
    <n v="0"/>
    <x v="1"/>
    <n v="0"/>
    <n v="0"/>
    <n v="0"/>
    <s v="10001 W Bluemound Rd"/>
    <n v="0"/>
    <n v="0"/>
    <n v="0"/>
    <s v="03"/>
    <s v="AC UNITS:  Replacement unit will be newer and more energy-efficient than existing, failing unit. With expected shifts to a warmer climate, burdens on this system will increase in order to keep building usable for its core functions._x000a_ROOF:  The Climate Action 2050 Plan Vulnerability Assessment identified expected changes in precipitation patterns, including increased frequency of extreme weather events such as rainstorms and tornados. Replacing the roof now will prevent further damage to the building from known leaks and allow for identification of weaknesses. Delays may cause roof leaks to worsen and result in further significant damage to the building and potential mold growth, which would add an additional health risk to guests who rent the space and Zoo staff whose work areas are at Zoofari."/>
    <n v="1"/>
    <s v="03_AC UNITS:  Replacement unit will be newer and more energy-efficient than existing, failing unit. With expected shifts to a warmer climate, burdens on this system will increase in order to keep building usable for its core functions._x000a_ROOF:  The Climate Action 2050 Plan Vulnerability Assessment identified expected changes in precipitation patterns, including increased frequency of extreme weather events such as rainstorms and tornados. Replacing the roof now will prevent further damage to the building from known leaks and allow for identification of weaknesses. Delays may cause roof leaks to worsen and result in further significant damage to the building and potential mold growth, which would add an additional health risk to guests who rent the space and Zoo staff whose work areas are at Zoofari."/>
    <m/>
    <m/>
    <x v="138"/>
    <s v="None"/>
    <s v="WOHLT/BRILL/HGA"/>
    <s v="1-FACILITIES MANAGEMENT (AE-EE-FM)"/>
    <s v="NA-0"/>
    <s v="2026-1"/>
    <s v="2026-3"/>
    <s v="2027-1"/>
    <s v="2027-3"/>
    <s v="2027-4"/>
    <s v="20"/>
    <s v=""/>
    <s v="LOW"/>
    <s v="Yes"/>
    <n v="0.9"/>
    <s v="NO"/>
    <s v="5/30/26"/>
    <s v="1-Facilities Management (AE-EE-FM)"/>
    <m/>
    <m/>
    <m/>
    <m/>
    <x v="1"/>
  </r>
  <r>
    <s v="PF_WZ021101_ZOO – PECK WELCOME CENTER – MECHANICALS REPLACEMENT.XLSM"/>
    <s v="9551"/>
    <s v="9551_ZOO"/>
    <x v="19"/>
    <n v="1575"/>
    <x v="150"/>
    <s v="1 - Basic Planning &amp; Design"/>
    <s v="1"/>
    <s v="2 - Construction &amp; Implementation"/>
    <s v="2"/>
    <n v="156100"/>
    <n v="149070"/>
    <n v="1"/>
    <n v="0"/>
    <n v="0"/>
    <n v="1"/>
    <n v="149070"/>
    <s v="BOND"/>
    <n v="0"/>
    <n v="925000"/>
    <n v="0"/>
    <n v="925000"/>
    <n v="0"/>
    <n v="0"/>
    <n v="925000"/>
    <n v="0"/>
    <s v="NO_Correct the FUNDING SOURCE 1 tab"/>
    <s v="NO_BUDGET MODULE ACCT IMPORT tab needs to be REFRESHED for SHERPA import; FUNDING SOURCE 1 tab may need to be corrected before REFRESHING"/>
    <b v="1"/>
    <n v="0"/>
    <s v="NO, Reduce YR 1 Scope to fit into Sherpa Admin Upload"/>
    <s v="YES"/>
    <x v="150"/>
    <n v="45735"/>
    <s v="VERA WESTPHAL (BUDGET)/MATT HASEMAN (PROJECT)"/>
    <s v="256-5404"/>
    <s v="vera.westphal@milwaukeecountywi.gov"/>
    <x v="144"/>
    <s v="NO"/>
    <s v="YES__Please provide a brief listing of options/alternatives researched and why the option your are requesting for this Cost Est is the best alternative:  Multiple heat pumps would be an alternative option to the current air conditioning unit replacements; however they would be more costly to install.  "/>
    <s v="02__YES__Annual financial impact includes: With new air conditioning units, we anticipate saving energy costs.  We wouldn't know the operational cost differences until design phase.  The rental of the Peck Welcome Center generates over $200,000 in Group Sales revenues and this amount could be in jeopardy if we do not have a working AC system."/>
    <s v="Facility_Rehab or Major Maint"/>
    <s v="NO"/>
    <s v="YES__Work should begin in fall to be completed by spring."/>
    <s v="00__Technology Security Risk(s) Addressed: "/>
    <s v="00__Safety-Risk Issue(s) Addressed:  "/>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YES__Board File: __SD Uploaded: YES__Detail:  Each client signs a legally binding rental agreement to reserve the Peck Welcome Center, sample uploaded as SD_WZ020901-WZ021101 _LegalAgreement_Sales-contract (all pages).  If the A/C fails, an event may need to be canceled or heavily discounted during extreme heat.  Events are often scheduled years in advance.  In addition, we are obligated to provide proper working conditions for the Zoological Society, who leases space in the Peck Welcome Center.  SD_WZ021101 _LegalAgreement_MOU_ZSM (pg 3 and 17-18)."/>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Upgrading the Zoo’s mechanical systems is also a direct investment in Milwaukee County’s racial equity goals. Reliable HVAC, electrical, and plumbing infrastructure help ensure that all employees—particularly those in frontline and facility-based roles, who are more likely to come from diverse and historically underrepresented communities—work in safe, healthy, and consistent conditions. Eliminating temperature extremes, poor air quality, and service disruptions reduces disparities in workplace experience that can disproportionately affect these staff._x000a__x000a_For visitors, dependable climate control and fully functioning facilities create an inclusive and welcoming environment for all members of the community, including families from neighborhoods that have historically faced barriers to access public amenities. A well-maintained, comfortable Zoo experience encourages broader community participation and reinforces the County’s commitment to equitable access to public spaces._x000a__x000a_In addition, modern, efficient systems reduce operating costs over time, allowing more resources to be directed toward community programming, workforce development, and outreach initiatives that advance equity. By proactively investing in infrastructure, Milwaukee County demonstrates a commitment to both the well-being of its diverse workforce and the equitable delivery of high-quality public services."/>
    <s v="NO"/>
    <s v="00__NO"/>
    <s v="00__NO"/>
    <s v="03__YES__Category 2 = Addresses Assets anticipated to fail within the next 12 - 24 months__Deferred Maint issues addressed by project: All units are at end of life.  We are currently under contract for maintenance through December 2026, however the current maintenance contract would double in an effort to maintain or replace the units at that time.  "/>
    <n v="0"/>
    <n v="53226"/>
    <s v=""/>
    <s v=""/>
    <s v=""/>
    <x v="8"/>
    <n v="0"/>
    <n v="0"/>
    <n v="0"/>
    <x v="1"/>
    <n v="0"/>
    <n v="0"/>
    <n v="0"/>
    <s v="10001 W Bluemound Rd"/>
    <n v="0"/>
    <n v="0"/>
    <n v="0"/>
    <s v="03"/>
    <s v="The requested capital project is estimated to reduce county emissions to align with the 2050 County goals of zero carbon emissions."/>
    <n v="1"/>
    <s v="03_The requested capital project is estimated to reduce county emissions to align with the 2050 County goals of zero carbon emissions."/>
    <m/>
    <m/>
    <x v="139"/>
    <s v="Construction of the design."/>
    <s v="MICHAEL SHEEHAN, BRILL"/>
    <s v="1-FACILITIES MANAGEMENT (AE-EE-FM)"/>
    <s v="NA-0"/>
    <s v="2027-1"/>
    <s v="2027-2"/>
    <s v="2029-1"/>
    <s v="2029-3"/>
    <s v="2029-4"/>
    <s v="20"/>
    <s v=""/>
    <s v="MEDIUM"/>
    <s v="Yes"/>
    <s v="Conceptual"/>
    <s v="YES"/>
    <s v="5/30/26"/>
    <s v="1-Facilities Management (AE-EE-FM)"/>
    <m/>
    <m/>
    <m/>
    <m/>
    <x v="0"/>
  </r>
  <r>
    <s v="PF_WZ021201_ZOO - BIG CAT BUILDING - HEATING SYSTEM REPLACEMENT.XLSM"/>
    <s v="9551"/>
    <s v="9551_ZOO"/>
    <x v="19"/>
    <n v="1575"/>
    <x v="151"/>
    <s v="1 - Basic Planning &amp; Design"/>
    <s v="1"/>
    <s v="2 - Construction &amp; Implementation"/>
    <s v="2"/>
    <n v="118190"/>
    <n v="98480"/>
    <n v="1"/>
    <n v="0"/>
    <n v="0"/>
    <n v="1"/>
    <n v="98480"/>
    <s v="BOND"/>
    <n v="0"/>
    <n v="575000"/>
    <n v="0"/>
    <n v="575000"/>
    <n v="0"/>
    <n v="0"/>
    <n v="575000"/>
    <n v="0"/>
    <s v="NO_Correct the FUNDING SOURCE 1 tab"/>
    <s v="NO_BUDGET MODULE ACCT IMPORT tab needs to be REFRESHED for SHERPA import; FUNDING SOURCE 1 tab may need to be corrected before REFRESHING"/>
    <b v="1"/>
    <n v="0"/>
    <s v="NO, Reduce YR 1 Scope to fit into Sherpa Admin Upload"/>
    <s v="YES"/>
    <x v="151"/>
    <n v="45735"/>
    <s v="VERA WESTPHAL (BUDGET)/MATT HASEMAN (PROJECT)"/>
    <s v="256-5404"/>
    <s v="vera.westphal@milwaukeecountywi.gov"/>
    <x v="145"/>
    <s v="NO"/>
    <s v="NO__Please provide an explanation of why alternative options were not researched:  No alternatives are available."/>
    <s v="02__YES__Annual financial impact includes: With new boiler units, we anticipate saving energy costs.  We wouldn't know the operational cost differences until design phase."/>
    <s v="Facility_Rehab or Major Maint"/>
    <s v="NO"/>
    <s v="YES__Work should begin in spring to be completed by fall."/>
    <s v="00__Technology Security Risk(s) Addressed: "/>
    <s v="00__Safety-Risk Issue(s) Addressed:  "/>
    <s v="05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293 Section 3.126 Facilities Indoor - Other speci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of our animals; PDF pg 293 Section 3.126 Facilities Indoor - Other species."/>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Replacing the Big Cats boiler units will invest in Equity (3b) by enhancing the fiscal health and sustainability of this area.  "/>
    <s v="NO"/>
    <s v="00__NO"/>
    <s v="03__YES__2026-2030 Adopted 5-YR Plan page 228"/>
    <s v="03__YES__Category 2 = Addresses Assets anticipated to fail within the next 12 - 24 months__Deferred Maint issues addressed by project: All four boiler units in the Big Cats building are at the end-of-life stages.  Two were installed in 1997 and two were installed in 2004, with a typical lifespan of 20 years. This building also has five rooftop heat recovery units that have chilled water and hot water coils, with a typical life span of 20 years. We are currently under contract for maintenance through December 2027, however, the current maintenance contract would double to maintain or replace the units at that time."/>
    <n v="0"/>
    <m/>
    <m/>
    <m/>
    <m/>
    <x v="8"/>
    <n v="0"/>
    <n v="0"/>
    <n v="0"/>
    <x v="1"/>
    <n v="0"/>
    <n v="0"/>
    <n v="0"/>
    <s v="10001 W Bluemound Rd"/>
    <n v="0"/>
    <n v="0"/>
    <n v="0"/>
    <s v="03"/>
    <s v="The requested capital project is estimated to reduce county emissions to align with the 2050 County goals of zero carbon emissions."/>
    <n v="1"/>
    <s v="03_The requested capital project is estimated to reduce county emissions to align with the 2050 County goals of zero carbon emissions."/>
    <m/>
    <m/>
    <x v="140"/>
    <s v="Construction of the design. "/>
    <s v="MICHAEL SHEEHAN"/>
    <s v="1-FACILITIES MANAGEMENT (AE-EE-FM)"/>
    <s v="NA-0"/>
    <s v="2027-2"/>
    <s v="2027-3"/>
    <s v="2029-1"/>
    <s v="2029-2"/>
    <s v="2029-4"/>
    <s v="20"/>
    <s v=""/>
    <s v="HIGH"/>
    <s v="Yes"/>
    <s v="Conceptual"/>
    <s v="YES"/>
    <s v="5/30/25"/>
    <s v="1-Facilities Management (AE-EE-FM)"/>
    <m/>
    <m/>
    <m/>
    <m/>
    <x v="0"/>
  </r>
  <r>
    <s v="PF_WZ021301_ZOO - APES BUILDING – HVAC SYSTEM MODERNIZATION.XLSM"/>
    <s v="9551"/>
    <s v="9551_ZOO"/>
    <x v="19"/>
    <n v="1575"/>
    <x v="152"/>
    <s v="1 - Basic Planning &amp; Design"/>
    <s v="1"/>
    <s v="2 - Construction &amp; Implementation"/>
    <s v="2"/>
    <n v="263470"/>
    <n v="260460"/>
    <n v="1"/>
    <n v="0"/>
    <n v="0"/>
    <n v="1"/>
    <n v="260460"/>
    <s v="BOND"/>
    <n v="0"/>
    <n v="1775000"/>
    <n v="0"/>
    <n v="1775000"/>
    <n v="0"/>
    <n v="0"/>
    <n v="1775000"/>
    <n v="0"/>
    <s v="NO_Correct the FUNDING SOURCE 1 tab"/>
    <s v="NO_BUDGET MODULE ACCT IMPORT tab needs to be REFRESHED for SHERPA import; FUNDING SOURCE 1 tab may need to be corrected before REFRESHING"/>
    <b v="1"/>
    <n v="0"/>
    <s v="NO, Reduce YR 1 Scope to fit into Sherpa Admin Upload"/>
    <s v="YES"/>
    <x v="152"/>
    <n v="45735"/>
    <s v="VERA WESTPHAL (BUDGET)/ MATTHEW HASEMAN (PROJECT)"/>
    <s v="256-5404"/>
    <s v="vera.westphal@milwaukeecountywi.gov"/>
    <x v="146"/>
    <s v="NO"/>
    <s v="YES__Please provide a brief listing of options/alternatives researched and why the option your are requesting for this Cost Est is the best alternative:  Current environmental initiatives underway may be evaluated to see if there is a more carbon neutral option such as heat pumps.  In that case we may receive government funding for something like this.  "/>
    <s v="02__YES__Annual financial impact includes: With new air conditioning units, we anticipate saving energy costs.  We wouldn't know the operational cost differences until design phase.  "/>
    <s v="Facility_Rehab or Major Maint"/>
    <s v="NO"/>
    <s v="YES__Work should begin in fall to be completed by spring."/>
    <s v="00__Technology Security Risk(s) Addressed: "/>
    <s v="00__Safety-Risk Issue(s) Addressed:  "/>
    <s v="05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214, Section 3.76 - Indoor housing facilites Nonhuman primat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of our animals; PDF pg 214 non-human primates."/>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Replacing the Apes AC units will invest in Equity (3b) by enhancing the fiscal health and sustainability of this area.  "/>
    <s v="NO"/>
    <s v="00__NO"/>
    <s v="03__YES__2026-2030 Adopted 5-YR Capital Plan page 229"/>
    <s v="03__YES__Category 2 = Addresses Assets anticipated to fail within the next 12 - 24 months__Deferred Maint issues addressed by project: All four air conditioning units are at end of their life cycle.  The units are 30 years old and the typical life span of an air conditioning unit is 20-25 years.   We are currently under contract for maintenance through December 2027, however, the current maintenance contract would double in an effort to maintain or replace the units at that time.  "/>
    <n v="0"/>
    <n v="53226"/>
    <s v=""/>
    <s v=""/>
    <s v=""/>
    <x v="8"/>
    <n v="0"/>
    <n v="0"/>
    <n v="0"/>
    <x v="1"/>
    <n v="0"/>
    <n v="0"/>
    <n v="0"/>
    <s v="10001 W Bluemound Rd"/>
    <n v="0"/>
    <n v="0"/>
    <n v="0"/>
    <s v="03"/>
    <s v="The requested capital project is estimated to reduce county emissions to align with the 2050 County goals of zero carbon emissions."/>
    <n v="1"/>
    <s v="03_The requested capital project is estimated to reduce county emissions to align with the 2050 County goals of zero carbon emissions."/>
    <m/>
    <m/>
    <x v="141"/>
    <s v="Construction of the desgin"/>
    <s v="MICHAEL SHEEHAN"/>
    <s v="1-FACILITIES MANAGEMENT (AE-EE-FM)"/>
    <s v="NA-N/A"/>
    <s v="2027-1"/>
    <s v="2027-2"/>
    <s v="2029-2"/>
    <s v="2029-3"/>
    <s v="2029-4"/>
    <s v="20"/>
    <s v=""/>
    <s v="MEDIUM"/>
    <s v="Yes"/>
    <s v="Conceptual"/>
    <s v="YES"/>
    <s v="5/30/25"/>
    <s v="1-Facilities Management (AE-EE-FM)"/>
    <m/>
    <m/>
    <m/>
    <m/>
    <x v="0"/>
  </r>
  <r>
    <s v="PF_WZ021401_ZOO – MACAQUE HOLDING AREA – AC UNIT 2 AND AHU UNIT 1.XLSM"/>
    <s v="9551"/>
    <s v="9551_ZOO"/>
    <x v="19"/>
    <n v="1575"/>
    <x v="153"/>
    <s v="1 - Basic Planning &amp; Design"/>
    <s v="1"/>
    <s v="2 - Construction &amp; Implementation"/>
    <s v="2"/>
    <n v="65870"/>
    <n v="0"/>
    <n v="0"/>
    <n v="65870"/>
    <n v="2"/>
    <n v="2"/>
    <n v="65870"/>
    <s v="CASH"/>
    <n v="0"/>
    <n v="230000"/>
    <n v="0"/>
    <n v="230000"/>
    <n v="0"/>
    <n v="0"/>
    <n v="230000"/>
    <n v="0"/>
    <s v="YES"/>
    <s v="YES_BUDGET MODULE ACCT IMPORT tab for SHERPA import is balanced"/>
    <b v="1"/>
    <n v="0"/>
    <s v="YES"/>
    <s v="YES"/>
    <x v="153"/>
    <n v="45735"/>
    <s v="VERA WESTPHAL (BUDGET)/ MATTHEW HASEMAN (PROJECT)"/>
    <s v="256-5404"/>
    <s v="vera.westphal@milwaukeecountywi.gov"/>
    <x v="147"/>
    <s v="NO"/>
    <s v="NO__Please provide an explanation of why alternative options were not researched:  Due to the specific Macaque animal environment, the airflow in the space is designed to prevent the B virus infection (Herpes simiae).  Airflow is extremely important, making other means of cooling not effective (such as a heat pump).  "/>
    <s v="02__YES__Annual financial impact includes: With the new units, we anticipate saving energy costs.  We wouldn't know the operational cost differences until design phase.  "/>
    <s v="Facility_Rehab or Major Maint"/>
    <s v="NO"/>
    <s v="YES__Work should begin in fall to be completed by spring."/>
    <s v="00__Technology Security Risk(s) Addressed: "/>
    <s v="00__Safety-Risk Issue(s) Addressed:  "/>
    <s v="05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214, Section 3.76 - Indoor housing facilites Nonhuman primates."/>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of our animals; PDF pg 214 non-human primates."/>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Replacing the Macaque Holding Area ACU-2 and AHU-1 will invest in Equity (3b) by enhancing the fiscal health and sustainability of this area.  "/>
    <s v="NO"/>
    <s v="00__NO"/>
    <s v="03__YES__2026-2030 Adopted 5-YR Plan page 229"/>
    <s v="03__YES__Category 2 = Addresses Assets anticipated to fail within the next 12 - 24 months__Deferred Maint issues addressed by project: The units are prematurely aged.  We are currently under contract for maintenance through December 2027, however the current maintenance contract would double in an effort to maintain or replace the units at that time.  "/>
    <n v="0"/>
    <n v="53226"/>
    <s v=""/>
    <s v=""/>
    <s v=""/>
    <x v="8"/>
    <n v="0"/>
    <n v="0"/>
    <n v="0"/>
    <x v="1"/>
    <n v="0"/>
    <n v="0"/>
    <n v="0"/>
    <s v="10001 W Bluemound Rd"/>
    <n v="0"/>
    <n v="0"/>
    <n v="0"/>
    <s v="03"/>
    <s v="The requested capital project is estimated to reduce county emissions to align with the 2050 County goals of zero carbon emissions."/>
    <n v="1"/>
    <s v="03_The requested capital project is estimated to reduce county emissions to align with the 2050 County goals of zero carbon emissions."/>
    <m/>
    <m/>
    <x v="142"/>
    <s v="The scope of work includes, at minimum replacement of the air handler and the condensing unit, but ultimately the construction of the final design."/>
    <s v="MICHAEL SHEEHAN, BRILL"/>
    <s v="1-FACILITIES MANAGEMENT (AE-EE-FM)"/>
    <s v="NA-0"/>
    <s v="2027-1"/>
    <s v="2027-2"/>
    <s v="2029-1"/>
    <s v="2029-3"/>
    <s v="2029-4"/>
    <s v="20"/>
    <s v=""/>
    <s v="HIGH"/>
    <s v="Yes"/>
    <s v="Conceptual"/>
    <s v="YES"/>
    <s v="5/30/26"/>
    <s v="1-Facilities Management (AE-EE-FM)"/>
    <m/>
    <m/>
    <m/>
    <m/>
    <x v="1"/>
  </r>
  <r>
    <s v="PF_WZ021501_ZOO – AVIARY BUILDING – AHU UNIT 3 REPLACEMENT.XLSM"/>
    <s v="9551"/>
    <s v="9551_ZOO"/>
    <x v="19"/>
    <n v="1575"/>
    <x v="154"/>
    <s v="1 - Basic Planning &amp; Design"/>
    <s v="1"/>
    <s v="2 - Construction &amp; Implementation"/>
    <s v="2"/>
    <n v="74900"/>
    <n v="74900"/>
    <n v="1"/>
    <n v="0"/>
    <n v="0"/>
    <n v="1"/>
    <n v="74900"/>
    <s v="BOND"/>
    <n v="0"/>
    <n v="373000"/>
    <n v="0"/>
    <n v="373000"/>
    <n v="0"/>
    <n v="0"/>
    <n v="373000"/>
    <n v="0"/>
    <s v="YES"/>
    <s v="YES_BUDGET MODULE ACCT IMPORT tab for SHERPA import is balanced"/>
    <b v="1"/>
    <n v="0"/>
    <s v="YES"/>
    <s v="YES"/>
    <x v="154"/>
    <n v="45735"/>
    <s v="VERA WESTPHAL (BUDGET)/ MATTHEW HASEMAN (PROJECT)"/>
    <s v="256-5404"/>
    <s v="vera.westphal@milwaukeecountywi.gov"/>
    <x v="148"/>
    <s v="NO"/>
    <s v="NO__Please provide an explanation of why alternative options were not researched:  There are no alternative options."/>
    <s v="02__YES__Annual financial impact includes: With a new unit, we anticipate saving energy costs.  We wouldn't know the operational cost differences until design phase.  "/>
    <s v="Facility_Rehab or Major Maint"/>
    <s v="NO"/>
    <s v="YES__Work should begin in fall to be completed by spring."/>
    <s v="00__Technology Security Risk(s) Addressed: "/>
    <s v="10__Safety-Risk Issue(s) Addressed:  Life safety risk to animal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309, Section 3.151 - Facilities, Indoor (birds). In particular, penguin's body temperature can not rise above 72 degrees."/>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YES__Board File: __SD Uploaded: YES__Detail:  We are required to adhere to AZA and USDA standards. Refer to SD_WZ020101-WZ020801-WZ021201-WZ021301-WZ021401-WZ021501_LifeSafety&amp;SFMandate_AZA; PDF pgs 36-37, Sections 10.1 (Facilities), 10.2 (Equipment) and 10.3 (Animal Enclosures) and SD_WZ020101-WZ020801-WZ021201-WZ021301-WZ021401-WZ021501_LifeSafety&amp;SFMandate_USDA which refers to mandated ventilation standards which affect the life safety of our animals; PDF pg 309, Section 3.151 - Facilities, Indoor (birds). "/>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Replacing this unit will invest in Equity (3b) by enhancing the fiscal health and sustainability of this area.  "/>
    <s v="NO"/>
    <s v="00__NO"/>
    <s v="03__YES__2026-2030 Adopted 5-YR Plan page 229"/>
    <s v="03__YES__Category 2 = Addresses Assets anticipated to fail within the next 12 - 24 months__Deferred Maint issues addressed by project: The unit is at end of life.  We are currently under contract for maintenance through December 2027, however the current maintenance contract would double in an effort to maintain or replace the units at that time.   "/>
    <n v="0"/>
    <n v="53226"/>
    <s v=""/>
    <s v=""/>
    <s v=""/>
    <x v="8"/>
    <n v="0"/>
    <n v="0"/>
    <n v="0"/>
    <x v="1"/>
    <n v="0"/>
    <n v="0"/>
    <n v="0"/>
    <s v="10001 W Bluemound Rd"/>
    <n v="0"/>
    <n v="0"/>
    <n v="0"/>
    <s v="03"/>
    <s v="Electricity savings would equate to a carbon reduction because the electricity is derived from coal.  "/>
    <n v="1"/>
    <s v="03_Electricity savings would equate to a carbon reduction because the electricity is derived from coal.  "/>
    <m/>
    <m/>
    <x v="143"/>
    <s v="Construction of the design.  Note, during construction a plan for the penguins will need to be considered.  Temporary chiller, other temporary cooling, or relocation."/>
    <s v="MICHAEL SHEEHAN, BRILL"/>
    <s v="1-FACILITIES MANAGEMENT (AE-EE-FM)"/>
    <s v="NA-0"/>
    <s v="2027-1"/>
    <s v="2027-3"/>
    <s v="2029-1"/>
    <s v="2029-3"/>
    <s v="2029-4"/>
    <s v="20"/>
    <s v=""/>
    <s v="MEDIUM"/>
    <s v="Yes"/>
    <s v="Conceptual"/>
    <s v="YES"/>
    <s v="5/30/26"/>
    <s v="1-Facilities Management (AE-EE-FM)"/>
    <m/>
    <m/>
    <m/>
    <m/>
    <x v="1"/>
  </r>
  <r>
    <s v="PF_WZ021601_ZOO – SMALL MAMMALS BUILDING DEMOLITION.XLSM"/>
    <s v="9551"/>
    <s v="9551_ZOO"/>
    <x v="19"/>
    <n v="1575"/>
    <x v="155"/>
    <s v="1 - Basic Planning &amp; Design; 2 - Construction &amp; Implementation"/>
    <s v="1, 2"/>
    <s v="None."/>
    <s v="None."/>
    <n v="332260"/>
    <n v="0"/>
    <n v="0"/>
    <n v="328000"/>
    <n v="2"/>
    <n v="2"/>
    <n v="328000"/>
    <s v="CASH"/>
    <n v="0"/>
    <n v="0"/>
    <n v="0"/>
    <n v="0"/>
    <n v="0"/>
    <n v="0"/>
    <n v="0"/>
    <n v="0"/>
    <s v="NO_Correct the FUNDING SOURCE 1 tab"/>
    <s v="NO_BUDGET MODULE ACCT IMPORT tab needs to be REFRESHED for SHERPA import; FUNDING SOURCE 1 tab may need to be corrected before REFRESHING"/>
    <b v="1"/>
    <n v="0"/>
    <s v="YES"/>
    <s v="YES"/>
    <x v="155"/>
    <n v="45736"/>
    <s v="VERA WESTPHAL (BUDGET)/AMOS MORRIS (PROJECT)"/>
    <s v="256-5404"/>
    <s v="vera.westphal@milwaukeecountywi.gov"/>
    <x v="149"/>
    <s v="NO"/>
    <s v="YES__Please provide a brief listing of options/alternatives researched and why the option your are requesting for this Cost Est is the best alternative:  Alternative is to leave the building unoccupied as is, but this is not viable. Poses a risk to increased pests."/>
    <s v="00__NO__Annual financial impact includes: "/>
    <s v="Facility_Demolition"/>
    <s v="YES__AE Charter; https://milwaukeecountywi.sharepoint.com/:w:/r/sites/CapitalPlanning-Zoo/Shared%20Documents/Zoo/Demo%20Small%20Mammal%20Bldg/Charter%20Demo%20Small%20Mammal%20Bldg.docx?d=w1bffa3cb45b44bc283a3ec6f9abdd523&amp;csf=1&amp;web=1&amp;e=tdPlQO"/>
    <s v="YES__Avoid doing work between Memorial Day and the October Free Day (first Saturday of October)"/>
    <s v="00__Technology Security Risk(s) Addressed: "/>
    <s v="00__Safety-Risk Issue(s) Addressed:  "/>
    <s v="05__Safety-Risk Issue(s) Addressed:  Asbestos / Mold / Lead Paint abatement possible. 1963 building, 2005 Sigma report: SD_WZ021601_Life Safety Risk; pgs 4-21."/>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_x000a_Fiscal Health: Save on utilities maintenance costs if the building is demolished."/>
    <s v="NO"/>
    <s v="00__NO"/>
    <s v="00__NO"/>
    <s v="00__NO____Deferred Maint issues addressed by project: "/>
    <n v="0"/>
    <n v="53226"/>
    <s v=""/>
    <s v=""/>
    <s v=""/>
    <x v="8"/>
    <n v="0"/>
    <n v="0"/>
    <n v="0"/>
    <x v="1"/>
    <n v="0"/>
    <n v="0"/>
    <n v="0"/>
    <s v="10001 W Bluemound Rd"/>
    <n v="0"/>
    <n v="0"/>
    <n v="0"/>
    <s v="02"/>
    <s v="Currently the building drawing electricity and gas. If demolished, it would save on energy costs. Potential for demo contracts to recycle building components."/>
    <n v="1"/>
    <s v="02_Currently the building drawing electricity and gas. If demolished, it would save on energy costs. Potential for demo contracts to recycle building components."/>
    <m/>
    <m/>
    <x v="144"/>
    <s v="None"/>
    <s v="SHE, BRILL"/>
    <s v="1-FACILITIES MANAGEMENT (AE-EE-FM)"/>
    <s v="NA-0"/>
    <s v="2027-1"/>
    <s v="2027-2"/>
    <s v="2027-3"/>
    <s v="2027-4"/>
    <s v="2027-4"/>
    <s v="80"/>
    <s v=""/>
    <s v="MEDIUM"/>
    <s v="Yes"/>
    <s v="Conceptual"/>
    <s v="NO"/>
    <s v="5/19/26"/>
    <s v="1-Facilities Management (AE-EE-FM)"/>
    <m/>
    <m/>
    <m/>
    <m/>
    <x v="0"/>
  </r>
  <r>
    <s v="PF_WZ017401_ZOO FRONT ENTRANCE - ADMISSIONS RECONFIGURATION.XLSM"/>
    <s v="9551"/>
    <s v="9551_ZOO"/>
    <x v="19"/>
    <n v="1575"/>
    <x v="156"/>
    <s v="1 - Basic Planning &amp; Design; 2 - Construction &amp; Implementation"/>
    <s v="1, 2"/>
    <s v="None."/>
    <s v="None."/>
    <n v="13968140"/>
    <n v="13350000"/>
    <n v="1"/>
    <n v="0"/>
    <n v="0"/>
    <n v="1"/>
    <n v="13350000"/>
    <s v="BOND"/>
    <n v="250000"/>
    <n v="0"/>
    <n v="0"/>
    <n v="0"/>
    <n v="0"/>
    <n v="0"/>
    <n v="0"/>
    <n v="0"/>
    <s v="NO_Correct the FUNDING SOURCE 1 tab"/>
    <s v="NO_BUDGET MODULE ACCT IMPORT tab needs to be REFRESHED for SHERPA import; FUNDING SOURCE 1 tab may need to be corrected before REFRESHING"/>
    <b v="1"/>
    <n v="0"/>
    <s v="YES"/>
    <s v="YES"/>
    <x v="156"/>
    <n v="45728"/>
    <s v="VERA WESTPHAL(BUDGET) ANDREW STOCKEL (PROJECT DETAILS)"/>
    <s v="414-256-5404"/>
    <s v="vera.westphal@milwaukeecountywi.gov"/>
    <x v="150"/>
    <s v="YES"/>
    <s v="NO__Please provide an explanation of why alternative options were not researched:  During the design phase the Zoo has explored alternate options to a more efficient operation and guest experience.  Even with adding additional staff to help with traffic flow, the current process is unsafe for pedestrians, inefficient, and puts a strain on the Zoo's labor budget."/>
    <s v="02__YES__Annual financial impact includes: See the attachment titled SD_WZ017401_Operational Cost Impact#1 and SD_WZ017401_Operational Cost Impact#2 for estimated revenue loss from the inefficient entry process at the east gate.  Also see pages 3 &amp; 4 of the attachment titled SD_WZ017401_Operational Cost Impact#3 for information from Cincinnati Zoo that saw a revenue growth of 25% over a 3 year period when they renovated their entrance similar to what is being requested for the Zoo.  The revenue estimates were based on the Cincinnati Zoo.  There is no guarantee that the same revenue impact will occur with the new entrance; however, we do anticipate revenue increases due to the ability to count each visitor versus the old way of paying while in your car and upselling rides and experiences."/>
    <s v="Facility_New Construction, Alteration, or Expansion"/>
    <s v="Proj Charter indicated by Dept (as YES), but NOT uploaded. Check with Dept that Charter type has been indicated AND that the Charter file has been uploaded to the Capital SharePoint site."/>
    <s v="YES__Construction phasing should be planned during the Zoo's shoulder seasons to avoid high traffic patterns.  "/>
    <s v="00__Technology Security Risk(s) Addressed: "/>
    <s v="10__Safety-Risk Issue(s) Addressed:  The traffic congestion that is caused by the current inefficient east entry process is a life/safety issue.  A perfect example is included in the supporting documentation (SD_WZ017401_LifeSafetyRisk_#1).  As you can see from the photos from April 23, 2023, a safety hazard is created by the current inefficient entry to the Zoo.  The hazard begins prior to entering the Zoo from freeway exit ramp backups and eventual closing of these ramps surrounding the Zoo and severe traffic congestion on Bluemound Road from the east and west.  Wait times can be an hour or longer to enter the Zoo.  Another safety issue occurs when guests need to walk through the traffic congestion because they choose to park in surrounding neighborhoods and local businesses.  There have been 3 pedestrian deaths (2014, 2017, 2019) that occurred at the crosswalk on Bluemound Road.   The traffic congestion also creates unsafe conditions in neighborhoods from heavy car traffic as the roads were not designed as parking lots.  With the new entrance, the Zoo will be able to check bags for weapons to provide a secured entry for the health and safety of guests, employees and animals at the Zoo."/>
    <s v="00__Safety-Risk Issue(s) Addressed:  "/>
    <s v="NO__Adopted Board File: __Agreement(s) Uploaded: __Partners and nature of Agreement(s): __Next Board cycle if agreement(s) not yet adopted: "/>
    <m/>
    <s v="03__Provides a workplace for County employees (&lt;100)*Provides a major community service 365 days a year (cultural facilities, zoo exhibit buildings, community-aging-recreation centers*Provides major maintenance function (facility and vehicle maintenance shops)*Provides critical site mission function (parking structures and utility facilities)"/>
    <s v="NO"/>
    <s v="NO"/>
    <s v="00__Citations Addressed by Project?: NO__Description of Citation(s) addressed: "/>
    <s v="02__Primary Asset Zip Code: 53226__Total Pop Srvd: 1213095__Minority Pop Srvd: 582286__Addresses Racial Equity by: The minority population/customers served by asset is calculated based on the percentage of minorities represented in the Milwaukee County subsample from the Zoo's 2024 Annual Exit Survey.  The survey sample is collected throughout our summer peak visitation season and the sample size provides an accurate snapshot of zoo visitor demographics.  _x000a__x000a_Improving the Zoo's East entrance will have direct impacts on all three of the County's Racial Equity Goals of Creating Intentional Inclusion, Bridging the Gap and Investing in Equity.  1b: Create and nurture an inclusive culture across the Milwaukee County Governments (currently it is often hard to access the Zoo on busy days, especially on Family Free Days).  2c: Apply a racial equity lens to all decisions (during design phasing a racial equity lens has been applied in all decisions).  3b: Enhance Milwaukee County's fiscal health and sustainability (without a reconfiguration of the East entrance, we will continue to lose revenue on busy days).  "/>
    <s v="YES"/>
    <s v="00__NO"/>
    <s v="03__YES__Please see pg 32 of the Strategic/ Master Plan; File uploaded as SD_WZ017401-WZ019001_Strategic-Master Plan."/>
    <s v="00__NO____Deferred Maint issues addressed by project: "/>
    <n v="0"/>
    <n v="53226"/>
    <s v=""/>
    <s v=""/>
    <s v=""/>
    <x v="8"/>
    <n v="0"/>
    <n v="0"/>
    <n v="0"/>
    <x v="1"/>
    <n v="0"/>
    <n v="0"/>
    <n v="0"/>
    <s v="10001 W Bluemound Rd"/>
    <n v="0"/>
    <n v="0"/>
    <n v="0"/>
    <s v="00"/>
    <s v="No Climate Reduction Impact reported by Requesting Department"/>
    <n v="0"/>
    <s v="00_No Climate Reduction Impact reported by Requesting Department"/>
    <m/>
    <m/>
    <x v="145"/>
    <s v="None."/>
    <s v="CONCORD , BRILL"/>
    <s v="1-FACILITIES MANAGEMENT (AE-EE-FM)"/>
    <s v="NA-0"/>
    <s v="2025-1"/>
    <s v="2025-3"/>
    <s v="2026-1"/>
    <s v="2026-4"/>
    <s v="2027-2"/>
    <s v="30"/>
    <s v=""/>
    <s v="MEDIUM"/>
    <s v="Yes"/>
    <n v="0.9"/>
    <s v="NO"/>
    <s v="6/2/25"/>
    <s v="1-Facilities Management (AE-EE-FM)"/>
    <m/>
    <m/>
    <m/>
    <m/>
    <x v="0"/>
  </r>
  <r>
    <s v="PF_WZ022001_ZOO FRONT ENTRANCE - PARKING LOT 3.XLSM"/>
    <s v="9551"/>
    <s v="9551_ZOO"/>
    <x v="19"/>
    <n v="1575"/>
    <x v="157"/>
    <s v="1 - Basic Planning &amp; Design"/>
    <s v="1"/>
    <s v="2 - Construction &amp; Implementation"/>
    <s v="2"/>
    <n v="400610"/>
    <n v="0"/>
    <n v="0"/>
    <n v="0"/>
    <n v="0"/>
    <n v="0"/>
    <n v="0"/>
    <n v="0"/>
    <n v="0"/>
    <n v="4841370"/>
    <n v="0"/>
    <n v="0"/>
    <n v="0"/>
    <n v="0"/>
    <n v="0"/>
    <n v="0"/>
    <s v="NO_Correct the FUNDING SOURCE 1 tab"/>
    <s v="NO_BUDGET MODULE ACCT IMPORT tab needs to be REFRESHED for SHERPA import; FUNDING SOURCE 1 tab may need to be corrected before REFRESHING"/>
    <b v="1"/>
    <n v="0"/>
    <s v="YES"/>
    <s v="YES"/>
    <x v="157"/>
    <n v="46114"/>
    <s v="VERA WESTPHAL (BUDGET) MATT HASEMAN (PROJECT)"/>
    <s v="414-256-5404"/>
    <s v="vera.westphal@milwaukeecountywi.gov"/>
    <x v="151"/>
    <s v="NO"/>
    <s v="NO__There are no alternatives.  There are no alternatives."/>
    <s v="02__YES__Annual financial impact includes: The project will help reduce increasing annual operating costs associated with temporary repairs. As Parking Lot 3 continues to deteriorate, the Zoo is incurring costs for short-term fixes such as patching potholes, which are not durable and require frequent rework. While the lot remains operational today, ongoing degradation will drive up maintenance and may eventually lead to partial or full closure, negatively impacting parking revenue. Investing in full reconstruction now will minimize recurring repair costs, prevent operational disruptions, and protect a critical revenue stream."/>
    <s v="Traffic, Roadways, &amp; Bridges (Non-Airport)"/>
    <s v="NO"/>
    <s v="YES__This project needs to be completed prior to the Zoo's busy season."/>
    <s v="00__Technology Security Risk(s) Addressed: "/>
    <s v="00__Safety-Risk Issue(s) Addressed:  "/>
    <s v="05__Safety-Risk Issue(s) Addressed:  This project will eliminate health and safety hazard posed by the current condition of Parking Lot 3. Numerous potholes and uneven surfaces create trip-and-fall risks for visitors and staff, as well as potential vehicle damage. If left unaddressed, these conditions could lead to injuries and liability issues. Full reconstruction within the next 12–36 months will restore a safe, even driving and walking surface, directly mitigating these hazards and protecting the health and safety of all Zoo guests and employees."/>
    <s v="NO__Adopted Board File: __Agreement(s) Uploaded: __Partners and nature of Agreement(s): __Next Board cycle if agreement(s) not yet adopted: "/>
    <m/>
    <s v="00"/>
    <s v="NO"/>
    <s v="NO"/>
    <s v="00__Citations Addressed by Project?: NO__Description of Citation(s) addressed: "/>
    <s v="02__Primary Asset Zip Code: 53226__Total Pop Srvd: 1213095__Minority Pop Srvd: 582286__Addresses Racial Equity by: The minority population/customers served by the asset is calculated as the percentage of minorities in the Milwaukee County subsample of the Zoo’s 2025 Annual Exit Survey. The survey sample is collected throughout our summer peak visitation season and the sample size provides an accurate snapshot of zoo visitor demographics.  _x000a_This project aligns with the County's goal of 1) Create Intentional Inclusion: Reconstructing the Zoo's parking lot advances the County's commitment to intentional inclusion by ensuring safe, accessible entry for all residents.  Improvements such as ADA-compliant spaces, lighting and clear pedestrian routes support equitable access for people of all abilities and backgrounds; 2) Bridge the Gap: Safe, reliable parking is a critical point to Zoo services and public spaces.  Reinvesting in this infrastructure removes barriers and ensures all guests can access the Zoo's educational, recreational and wellness benefits.  This project reflects a coordinated, equity-focused approach to service delivery by improving safety, access and the overall guest experience; 3) Invest in Equity: With parking generating more than $2 million annually, this project protects a key Zoo revenue stream while addressing infrastructure needs.  A full reconstruction, replacing the lot down to the substrate rather than short-term milling, provides a more durable, cost-effective solution that reduces lifecycle maintenance costs and supports long-term fiscal sustainability.  This investment removes physical barriers to access and reinforces the County's commitment to equitable, inclusive public spaces."/>
    <s v="NO"/>
    <s v="00__NO"/>
    <s v="00__NO"/>
    <s v="00__NO____Deferred Maint issues addressed by project: "/>
    <n v="0"/>
    <n v="53226"/>
    <s v=""/>
    <s v=""/>
    <s v=""/>
    <x v="8"/>
    <n v="0"/>
    <n v="0"/>
    <n v="0"/>
    <x v="1"/>
    <n v="0"/>
    <n v="0"/>
    <n v="0"/>
    <s v="10001 W Bluemound Rd"/>
    <n v="0"/>
    <n v="0"/>
    <n v="0"/>
    <s v="01"/>
    <s v="The project will include compliance with City of Milwaukee stormwater management requirements due to reconstruction down to the substrate. This presents an opportunity to incorporate improved stormwater controls that better manage runoff, reduce localized flooding, and support water quality standards. While construction activities will have a temporary environmental impact, the long-term outcome can provide more effective drainage and resilience compared to the existing deteriorated surface."/>
    <n v="1"/>
    <s v="01_The project will include compliance with City of Milwaukee stormwater management requirements due to reconstruction down to the substrate. This presents an opportunity to incorporate improved stormwater controls that better manage runoff, reduce localized flooding, and support water quality standards. While construction activities will have a temporary environmental impact, the long-term outcome can provide more effective drainage and resilience compared to the existing deteriorated surface."/>
    <m/>
    <m/>
    <x v="146"/>
    <s v="The scope of work includes the construction of the design. "/>
    <s v="ELIEZER RAMIREZ"/>
    <s v="1-FACILITIES MANAGEMENT (AE-EE-FM)"/>
    <s v="NA-0"/>
    <s v="2027-2"/>
    <s v="2027-4"/>
    <s v="2029-1"/>
    <s v="2029-3"/>
    <s v="2029-4"/>
    <s v="20"/>
    <s v=""/>
    <s v="HIGH"/>
    <s v="Yes"/>
    <s v="Conceptual"/>
    <s v="YES"/>
    <s v="5/22/26"/>
    <s v="1-Facilities Management (AE-EE-FM)"/>
    <m/>
    <m/>
    <m/>
    <m/>
    <x v="0"/>
  </r>
  <r>
    <s v="PF_WZ022101_ZOO - AHC CT SCANNER AND BUILDING IMPROVEMENTS.XLSM"/>
    <s v="9551"/>
    <s v="9551_ZOO"/>
    <x v="19"/>
    <n v="1575"/>
    <x v="158"/>
    <s v="2 - Construction &amp; Implementation"/>
    <s v="2"/>
    <s v="None."/>
    <s v="None."/>
    <n v="922230"/>
    <n v="0"/>
    <n v="0"/>
    <n v="0"/>
    <n v="0"/>
    <n v="0"/>
    <n v="0"/>
    <n v="0"/>
    <n v="0"/>
    <n v="0"/>
    <n v="0"/>
    <n v="0"/>
    <n v="0"/>
    <n v="0"/>
    <n v="0"/>
    <n v="0"/>
    <s v="NO_Correct the FUNDING SOURCE 1 tab"/>
    <s v="NO_BUDGET MODULE ACCT IMPORT tab needs to be REFRESHED for SHERPA import; FUNDING SOURCE 1 tab may need to be corrected before REFRESHING"/>
    <b v="1"/>
    <n v="0"/>
    <s v="YES"/>
    <s v="YES"/>
    <x v="158"/>
    <n v="46120"/>
    <s v="VERA WESTPHAL (BUDGET) SHERI CROCE (PROJECT)"/>
    <s v="414-256-5404 (Vera); 414-256-5478 (Sheri)"/>
    <s v="vera.westphal@milwaukeecountywi.gov"/>
    <x v="152"/>
    <s v="NO"/>
    <s v="YES__We have explored alternative options for using a CT scanner that is offsite.  There is a local small animal veterinary clinic that will allow us to use their CT scanner which is about 20 minutes from the zoo.  There are several limitations inherent in using an offsite CT location.  The most significant is the safety risk to staff when transporting dangerous animals off-site; consequently, these species rarely receive advanced imaging, which limits our diagnostic capabilities with many of these charismatic species and potentially compromises their care. In addition, if transported animals are fractious, dangerous or stressed during transport they may need to be anesthetized for transport.   Taking zoo animals off grounds while under anesthesia will significantly increase the anesthesia time by at least one hour which could be detrimental to our animals where shorter anesthesia times are often critical.   We must also account for transport stress and potential vehicle emergencies.  Finally, reliance on an outside clinic’s schedule delays urgent diagnostics, while zoonotic concerns may prevent these facilities from hosting non-human primates and some other zoo species due to increased risk for staff.  We have explored alternative options for using a CT scanner that is offsite.  There is a local small animal veterinary clinic that will allow us to use their CT scanner which is about 20 minutes from the zoo.  There are several limitations inherent in using an offsite CT location.  The most significant is the safety risk to staff when transporting dangerous animals off-site; consequently, these species rarely receive advanced imaging, which limits our diagnostic capabilities with many of these charismatic species and potentially compromises their care. In addition, if transported animals are fractious, dangerous or stressed during transport they may need to be anesthetized for transport.   Taking zoo animals off grounds while under anesthesia will significantly increase the anesthesia time by at least one hour which could be detrimental to our animals where shorter anesthesia times are often critical.   We must also account for transport stress and potential vehicle emergencies.  Finally, reliance on an outside clinic’s schedule delays urgent diagnostics, while zoonotic concerns may prevent these facilities from hosting non-human primates and some other zoo species due to increased risk for staff."/>
    <s v="02__YES__Annual financial impact includes: A preventative maintenance agreement would be needed to ensure that the CT scanner remained functional and if we performed a significant amount of CT scans, this could increase our consultant budget as these CT scans would need to be interpreted by a veterinary radiologist.  However, with onsite CT capabilities, there would be a reduction in staff time and potentially amount of staff needed for these procedures since animals would no longer need to be transported off site."/>
    <s v="Other Capital"/>
    <s v="NO"/>
    <s v="NO__"/>
    <s v="00__Technology Security Risk(s) Addressed: "/>
    <s v="00__Safety-Risk Issue(s) Addressed:  "/>
    <s v="00__Safety-Risk Issue(s) Addressed:  "/>
    <s v="YES__Adopted Board File: __Agreement(s) Uploaded: __Partners and nature of Agreement(s): The Zoo will explore a partnership with the Zoological Society to secure donor support for this project.__Next Board cycle if agreement(s) not yet adopted: "/>
    <m/>
    <s v="00"/>
    <s v="NO"/>
    <s v="NO"/>
    <s v="00__Citations Addressed by Project?: NO__Description of Citation(s) addressed: "/>
    <s v="02__Primary Asset Zip Code: 53226__Total Pop Srvd: 1213095__Minority Pop Srvd: 582286__Addresses Racial Equity by: The minority population/customers served by the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Purchasing an onsite CT scanner for the Animal Health Center advances Milwaukee County’s Strategic Plan by strengthening inclusion, improving service delivery, and supporting long-term sustainability._x000a_Create Intentional Inclusion_x000a_An onsite CT scanner ensures all animals, regardless of species or transport limitations, have equitable access to advanced diagnostics, eliminating gaps in care.  Additionally, expanding access to advanced technology fosters a culture of innovation and inclusion among veterinary and animal care staff, ensuring all team members are equipped with the tools needed to contribute meaningfully to animal health outcomes._x000a_Bridge the Gap_x000a_Bringing CT imaging onsite eliminates delays, safety risks, and stress associated with transporting animals, especially those that are dangerous or under anesthesia. This enables faster, more accurate diagnoses and improves coordination across veterinary and animal care teams, enhancing overall service delivery._x000a_Invest in Equity_x000a_This investment supports early detection and better health outcomes, reducing long-term costs and operational risks. Utilizing a refurbished unit that fits within existing space demonstrates fiscal responsibility while minimizing renovation needs. Overall, the project enhances animal welfare, operational efficiency, and the Zoo’s ability to serve the community sustainably._x000a_"/>
    <s v="NO"/>
    <s v="00__NO"/>
    <s v="03__YES__Zoo's Strategic Plan: Care Key Commitment; pages 5, 6, 7"/>
    <s v="00__NO____Deferred Maint issues addressed by project: "/>
    <n v="0"/>
    <n v="53226"/>
    <s v=""/>
    <s v=""/>
    <s v=""/>
    <x v="8"/>
    <n v="0"/>
    <n v="0"/>
    <n v="0"/>
    <x v="1"/>
    <n v="0"/>
    <n v="0"/>
    <n v="0"/>
    <s v="10001 W. Bluemound Road"/>
    <n v="0"/>
    <n v="0"/>
    <n v="0"/>
    <s v="00"/>
    <s v="No Climate Reduction Impact reported by Requesting Department"/>
    <n v="0"/>
    <s v="00_No Climate Reduction Impact reported by Requesting Department"/>
    <m/>
    <m/>
    <x v="147"/>
    <s v="None"/>
    <s v="HGA, BRILL"/>
    <s v="1-FACILITIES MANAGEMENT (AE-EE-FM)"/>
    <s v="NA-0"/>
    <s v="2027-1"/>
    <s v="2027-2"/>
    <s v="2027-3"/>
    <s v="2027-4"/>
    <s v="2028-1"/>
    <s v="30"/>
    <s v=""/>
    <s v="MEDIUM"/>
    <s v="Yes"/>
    <s v="Conceptual"/>
    <s v="NO"/>
    <s v="5/27/26"/>
    <s v="1-Facilities Management (AE-EE-FM)"/>
    <m/>
    <m/>
    <m/>
    <m/>
    <x v="0"/>
  </r>
  <r>
    <s v="PF_WZ022201 - ZOO GROUNDS WI-FI MODERNIZATION.XLSM"/>
    <s v="9551"/>
    <s v="9551_ZOO"/>
    <x v="19"/>
    <n v="1575"/>
    <x v="159"/>
    <s v="4 - Equipment"/>
    <s v="4"/>
    <s v="None."/>
    <s v="None."/>
    <n v="168400"/>
    <n v="0"/>
    <n v="0"/>
    <n v="0"/>
    <n v="0"/>
    <n v="0"/>
    <n v="0"/>
    <n v="0"/>
    <n v="0"/>
    <n v="0"/>
    <n v="0"/>
    <n v="0"/>
    <n v="0"/>
    <n v="0"/>
    <n v="0"/>
    <n v="0"/>
    <s v="NO_Correct the FUNDING SOURCE 1 tab"/>
    <s v="NO_BUDGET MODULE ACCT IMPORT tab needs to be REFRESHED for SHERPA import; FUNDING SOURCE 1 tab may need to be corrected before REFRESHING"/>
    <b v="1"/>
    <n v="0"/>
    <s v="YES"/>
    <s v="YES"/>
    <x v="159"/>
    <n v="46125"/>
    <s v="VERA WESTPHAL (BUDGET); ANDREW STOCKEL (PROJECT)"/>
    <s v="414-256-5404"/>
    <s v="vera.westphal@milwaukeecountywi.gov"/>
    <x v="153"/>
    <s v="YES"/>
    <s v="NO__There are no alternatives to enhancing the Zoo's Wi-Fi. With limited outdoor Wifi gaps reduce the opportunity for the zoo to generate additional revenue or cause additional expenses to hardwire to additional locations  There are no alternatives to enhancing the Zoo's Wi-Fi. With limited outdoor Wifi gaps reduce the opportunity for the zoo to generate additional revenue or cause additional expenses to hardwire to additional locations"/>
    <s v="00____Annual financial impact includes: "/>
    <s v="Technology &amp; Electronic Equipment"/>
    <s v="NO"/>
    <s v="YES__Ideally, the work would be done during the Zoo's non-peak season."/>
    <s v="00__Technology Security Risk(s) Addressed: "/>
    <s v="00__Safety-Risk Issue(s) Addressed:  "/>
    <s v="00__Safety-Risk Issue(s) Addressed:  "/>
    <s v="NO__Adopted Board File: __Agreement(s) Uploaded: __Partners and nature of Agreement(s): __Next Board cycle if agreement(s) not yet adopted: "/>
    <m/>
    <s v="00"/>
    <s v="NO"/>
    <s v="NO"/>
    <s v="00__Citations Addressed by Project?: NO__Description of Citation(s) addressed: "/>
    <s v="02__Primary Asset Zip Code: 53226__Total Pop Srvd: 1213095__Minority Pop Srvd: 582286__Addresses Racial Equity by: The minority population/customers served by the asset is calculated based on the percentage of minorities represented in the Milwaukee County subsample from the Zoo's 2025 Annual Exit Survey.  The survey sample is collected throughout our summer peak visitation season, and the sample size provides an accurate snapshot of zoo visitor demographics.  _x000a_Create Intentional Inclusion_x000a_Expanded, reliable Wi-Fi improves access for all guests, including those who rely on mobile devices for navigation, translation, accessibility tools (e.g., screen readers, captions), and digital content. This helps ensure visitors of different backgrounds, languages, and abilities can fully engage with the Zoo experience. From an internal perspective, better connectivity supports staff communication and training tools, helping foster a more inclusive workplace culture._x000a_Bridge the Gap_x000a_Wi-Fi modernization allows the Zoo to better understand and respond to visitor needs through data (e.g., usage patterns), helping tailor services to communities that may be underserved or face barriers to access. It also enables more integrated, cross-departmental systems, improving coordination between operations, guest services, events, group sales and animal and safety teams. By expanding access to digital resources, the Zoo reduces barriers that can disproportionately impact visitors unfamiliar with the space or lacking prior access to information._x000a_Invest in Equity_x000a_This investment strengthens long-term infrastructure that supports equitable access to information and services. By improving the guest experience and operational efficiency, it contributes to financial sustainability through increased visits, longer stays, and enhanced revenue opportunities (e.g., mobile ordering, donations). It also removes barriers to participation, ensuring that all visitors, regardless of background or resources, can engage fully with the Zoo’s mission."/>
    <s v="NO"/>
    <s v="00__NO"/>
    <s v="00__NO"/>
    <s v="00__NO____Deferred Maint issues addressed by project: "/>
    <n v="0"/>
    <n v="53226"/>
    <s v=""/>
    <s v=""/>
    <s v=""/>
    <x v="8"/>
    <n v="0"/>
    <n v="0"/>
    <n v="0"/>
    <x v="1"/>
    <n v="0"/>
    <n v="0"/>
    <n v="0"/>
    <s v="10001 W Bluemound Road"/>
    <n v="0"/>
    <n v="0"/>
    <n v="0"/>
    <s v="00"/>
    <s v="No Climate Reduction Impact reported by Requesting Department"/>
    <n v="0"/>
    <s v="00_No Climate Reduction Impact reported by Requesting Department"/>
    <m/>
    <m/>
    <x v="148"/>
    <s v="Enter description of out-year(s) project scope of work. _x000a_*If no out-years, enter 'None.' in this text box._x000a_*PUBLIC FACING for Electeds, Public, Cnty Staff"/>
    <s v="0"/>
    <s v="2-INFORMATION MANAGEMENT SERVICES"/>
    <s v="NA-0"/>
    <s v="NA-0"/>
    <s v="NA-0"/>
    <s v="NA-0"/>
    <s v="NA-0"/>
    <s v="NA-0"/>
    <s v="00"/>
    <s v=""/>
    <s v="LOW"/>
    <n v="0"/>
    <s v=""/>
    <s v="NO"/>
    <s v="5/20/26"/>
    <s v="2-Information Management Services"/>
    <m/>
    <m/>
    <m/>
    <m/>
    <x v="0"/>
  </r>
  <r>
    <m/>
    <m/>
    <m/>
    <x v="20"/>
    <m/>
    <x v="160"/>
    <m/>
    <m/>
    <m/>
    <m/>
    <m/>
    <m/>
    <m/>
    <m/>
    <m/>
    <m/>
    <m/>
    <m/>
    <m/>
    <m/>
    <m/>
    <m/>
    <m/>
    <m/>
    <m/>
    <m/>
    <m/>
    <m/>
    <m/>
    <m/>
    <m/>
    <m/>
    <x v="160"/>
    <m/>
    <m/>
    <m/>
    <m/>
    <x v="154"/>
    <m/>
    <m/>
    <m/>
    <m/>
    <m/>
    <m/>
    <m/>
    <m/>
    <m/>
    <m/>
    <m/>
    <m/>
    <m/>
    <m/>
    <m/>
    <m/>
    <m/>
    <m/>
    <m/>
    <m/>
    <m/>
    <m/>
    <m/>
    <m/>
    <m/>
    <x v="20"/>
    <m/>
    <m/>
    <m/>
    <x v="13"/>
    <m/>
    <m/>
    <m/>
    <m/>
    <m/>
    <m/>
    <m/>
    <m/>
    <m/>
    <m/>
    <m/>
    <m/>
    <m/>
    <x v="149"/>
    <m/>
    <m/>
    <m/>
    <m/>
    <m/>
    <m/>
    <m/>
    <m/>
    <m/>
    <m/>
    <m/>
    <m/>
    <m/>
    <m/>
    <m/>
    <m/>
    <m/>
    <m/>
    <m/>
    <m/>
    <m/>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3D00F3A-149E-4E55-91BF-C586495D3487}" name="PivotTable1" cacheId="196" applyNumberFormats="0" applyBorderFormats="0" applyFontFormats="0" applyPatternFormats="0" applyAlignmentFormats="0" applyWidthHeightFormats="1" dataCaption="Values" updatedVersion="8" minRefreshableVersion="3" itemPrintTitles="1" createdVersion="8" indent="0" compact="0" compactData="0" gridDropZones="1" multipleFieldFilters="0">
  <location ref="A14:N162" firstHeaderRow="1" firstDataRow="2" firstDataCol="6"/>
  <pivotFields count="104">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items count="25">
        <item m="1" x="23"/>
        <item x="2"/>
        <item x="5"/>
        <item x="4"/>
        <item x="3"/>
        <item x="7"/>
        <item x="6"/>
        <item x="9"/>
        <item x="10"/>
        <item x="14"/>
        <item x="11"/>
        <item m="1" x="21"/>
        <item x="8"/>
        <item x="15"/>
        <item x="17"/>
        <item x="16"/>
        <item x="12"/>
        <item x="13"/>
        <item x="18"/>
        <item x="19"/>
        <item x="20"/>
        <item x="0"/>
        <item m="1" x="22"/>
        <item x="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421">
        <item m="1" x="353"/>
        <item m="1" x="354"/>
        <item m="1" x="355"/>
        <item m="1" x="356"/>
        <item m="1" x="357"/>
        <item m="1" x="358"/>
        <item m="1" x="359"/>
        <item m="1" x="360"/>
        <item m="1" x="361"/>
        <item m="1" x="362"/>
        <item m="1" x="363"/>
        <item m="1" x="364"/>
        <item m="1" x="365"/>
        <item m="1" x="366"/>
        <item m="1" x="367"/>
        <item m="1" x="368"/>
        <item m="1" x="309"/>
        <item m="1" x="185"/>
        <item m="1" x="175"/>
        <item m="1" x="260"/>
        <item m="1" x="257"/>
        <item m="1" x="332"/>
        <item m="1" x="334"/>
        <item m="1" x="331"/>
        <item m="1" x="258"/>
        <item m="1" x="336"/>
        <item m="1" x="328"/>
        <item m="1" x="330"/>
        <item x="32"/>
        <item m="1" x="262"/>
        <item m="1" x="201"/>
        <item x="42"/>
        <item m="1" x="202"/>
        <item m="1" x="369"/>
        <item m="1" x="370"/>
        <item m="1" x="246"/>
        <item m="1" x="333"/>
        <item x="23"/>
        <item m="1" x="337"/>
        <item m="1" x="329"/>
        <item m="1" x="371"/>
        <item m="1" x="376"/>
        <item m="1" x="378"/>
        <item m="1" x="273"/>
        <item m="1" x="299"/>
        <item m="1" x="372"/>
        <item m="1" x="374"/>
        <item m="1" x="275"/>
        <item m="1" x="206"/>
        <item m="1" x="380"/>
        <item x="58"/>
        <item m="1" x="345"/>
        <item m="1" x="346"/>
        <item m="1" x="276"/>
        <item m="1" x="207"/>
        <item m="1" x="208"/>
        <item m="1" x="375"/>
        <item m="1" x="373"/>
        <item m="1" x="377"/>
        <item m="1" x="209"/>
        <item m="1" x="379"/>
        <item m="1" x="338"/>
        <item m="1" x="340"/>
        <item x="6"/>
        <item m="1" x="327"/>
        <item m="1" x="164"/>
        <item m="1" x="163"/>
        <item m="1" x="165"/>
        <item m="1" x="387"/>
        <item m="1" x="416"/>
        <item m="1" x="415"/>
        <item m="1" x="326"/>
        <item m="1" x="417"/>
        <item m="1" x="335"/>
        <item m="1" x="339"/>
        <item m="1" x="389"/>
        <item m="1" x="396"/>
        <item m="1" x="390"/>
        <item x="113"/>
        <item x="127"/>
        <item m="1" x="279"/>
        <item x="112"/>
        <item x="96"/>
        <item x="115"/>
        <item x="125"/>
        <item m="1" x="391"/>
        <item x="97"/>
        <item m="1" x="392"/>
        <item x="98"/>
        <item m="1" x="410"/>
        <item x="128"/>
        <item m="1" x="280"/>
        <item m="1" x="412"/>
        <item m="1" x="216"/>
        <item m="1" x="281"/>
        <item m="1" x="409"/>
        <item m="1" x="393"/>
        <item m="1" x="217"/>
        <item x="137"/>
        <item m="1" x="394"/>
        <item m="1" x="395"/>
        <item x="99"/>
        <item x="100"/>
        <item m="1" x="411"/>
        <item x="101"/>
        <item m="1" x="219"/>
        <item m="1" x="220"/>
        <item x="102"/>
        <item m="1" x="400"/>
        <item m="1" x="282"/>
        <item m="1" x="397"/>
        <item m="1" x="398"/>
        <item m="1" x="399"/>
        <item m="1" x="401"/>
        <item m="1" x="283"/>
        <item m="1" x="301"/>
        <item m="1" x="221"/>
        <item m="1" x="222"/>
        <item m="1" x="402"/>
        <item x="103"/>
        <item m="1" x="403"/>
        <item m="1" x="284"/>
        <item x="123"/>
        <item m="1" x="404"/>
        <item m="1" x="405"/>
        <item x="104"/>
        <item m="1" x="285"/>
        <item m="1" x="286"/>
        <item x="105"/>
        <item m="1" x="406"/>
        <item m="1" x="223"/>
        <item m="1" x="302"/>
        <item m="1" x="407"/>
        <item m="1" x="408"/>
        <item m="1" x="224"/>
        <item x="126"/>
        <item m="1" x="381"/>
        <item x="67"/>
        <item x="75"/>
        <item x="66"/>
        <item x="76"/>
        <item x="68"/>
        <item x="69"/>
        <item x="71"/>
        <item x="74"/>
        <item x="70"/>
        <item x="72"/>
        <item m="1" x="384"/>
        <item m="1" x="385"/>
        <item m="1" x="386"/>
        <item m="1" x="383"/>
        <item x="85"/>
        <item x="86"/>
        <item x="87"/>
        <item x="88"/>
        <item x="89"/>
        <item x="90"/>
        <item m="1" x="388"/>
        <item m="1" x="265"/>
        <item m="1" x="243"/>
        <item m="1" x="344"/>
        <item x="44"/>
        <item m="1" x="198"/>
        <item m="1" x="347"/>
        <item m="1" x="348"/>
        <item m="1" x="349"/>
        <item m="1" x="269"/>
        <item m="1" x="298"/>
        <item m="1" x="350"/>
        <item x="53"/>
        <item m="1" x="351"/>
        <item x="51"/>
        <item x="52"/>
        <item m="1" x="352"/>
        <item x="46"/>
        <item m="1" x="382"/>
        <item m="1" x="324"/>
        <item m="1" x="325"/>
        <item m="1" x="343"/>
        <item x="28"/>
        <item m="1" x="342"/>
        <item m="1" x="261"/>
        <item m="1" x="341"/>
        <item m="1" x="323"/>
        <item m="1" x="418"/>
        <item x="156"/>
        <item m="1" x="419"/>
        <item x="145"/>
        <item m="1" x="420"/>
        <item x="160"/>
        <item m="1" x="225"/>
        <item m="1" x="413"/>
        <item m="1" x="414"/>
        <item x="0"/>
        <item m="1" x="254"/>
        <item m="1" x="255"/>
        <item x="7"/>
        <item x="8"/>
        <item m="1" x="256"/>
        <item m="1" x="171"/>
        <item m="1" x="294"/>
        <item m="1" x="295"/>
        <item m="1" x="190"/>
        <item m="1" x="170"/>
        <item m="1" x="172"/>
        <item m="1" x="259"/>
        <item x="26"/>
        <item m="1" x="296"/>
        <item x="12"/>
        <item m="1" x="236"/>
        <item m="1" x="237"/>
        <item x="20"/>
        <item m="1" x="297"/>
        <item m="1" x="174"/>
        <item m="1" x="238"/>
        <item m="1" x="173"/>
        <item x="29"/>
        <item x="33"/>
        <item x="35"/>
        <item m="1" x="195"/>
        <item m="1" x="192"/>
        <item m="1" x="263"/>
        <item m="1" x="264"/>
        <item m="1" x="266"/>
        <item m="1" x="242"/>
        <item m="1" x="267"/>
        <item m="1" x="268"/>
        <item x="45"/>
        <item m="1" x="199"/>
        <item m="1" x="200"/>
        <item m="1" x="270"/>
        <item m="1" x="204"/>
        <item m="1" x="305"/>
        <item m="1" x="306"/>
        <item m="1" x="307"/>
        <item m="1" x="308"/>
        <item m="1" x="310"/>
        <item m="1" x="311"/>
        <item m="1" x="312"/>
        <item m="1" x="313"/>
        <item m="1" x="314"/>
        <item m="1" x="315"/>
        <item m="1" x="316"/>
        <item m="1" x="317"/>
        <item m="1" x="318"/>
        <item m="1" x="319"/>
        <item m="1" x="320"/>
        <item m="1" x="271"/>
        <item m="1" x="245"/>
        <item m="1" x="248"/>
        <item m="1" x="321"/>
        <item m="1" x="272"/>
        <item m="1" x="274"/>
        <item x="63"/>
        <item x="65"/>
        <item m="1" x="322"/>
        <item x="56"/>
        <item x="62"/>
        <item x="64"/>
        <item x="59"/>
        <item x="73"/>
        <item m="1" x="277"/>
        <item m="1" x="212"/>
        <item m="1" x="300"/>
        <item x="91"/>
        <item m="1" x="278"/>
        <item m="1" x="213"/>
        <item x="92"/>
        <item x="106"/>
        <item x="107"/>
        <item m="1" x="287"/>
        <item m="1" x="288"/>
        <item m="1" x="303"/>
        <item m="1" x="289"/>
        <item x="108"/>
        <item m="1" x="226"/>
        <item m="1" x="290"/>
        <item x="117"/>
        <item m="1" x="291"/>
        <item m="1" x="234"/>
        <item x="141"/>
        <item m="1" x="232"/>
        <item m="1" x="292"/>
        <item m="1" x="249"/>
        <item x="142"/>
        <item x="144"/>
        <item x="147"/>
        <item m="1" x="251"/>
        <item m="1" x="252"/>
        <item m="1" x="293"/>
        <item x="148"/>
        <item m="1" x="304"/>
        <item m="1" x="161"/>
        <item m="1" x="162"/>
        <item m="1" x="166"/>
        <item m="1" x="167"/>
        <item m="1" x="168"/>
        <item m="1" x="169"/>
        <item m="1" x="176"/>
        <item x="17"/>
        <item x="19"/>
        <item x="18"/>
        <item m="1" x="177"/>
        <item m="1" x="178"/>
        <item x="11"/>
        <item m="1" x="179"/>
        <item m="1" x="180"/>
        <item m="1" x="181"/>
        <item m="1" x="182"/>
        <item m="1" x="183"/>
        <item x="13"/>
        <item m="1" x="239"/>
        <item x="21"/>
        <item m="1" x="184"/>
        <item x="14"/>
        <item m="1" x="240"/>
        <item x="15"/>
        <item m="1" x="186"/>
        <item x="16"/>
        <item m="1" x="187"/>
        <item m="1" x="188"/>
        <item m="1" x="189"/>
        <item m="1" x="191"/>
        <item m="1" x="193"/>
        <item m="1" x="194"/>
        <item m="1" x="241"/>
        <item m="1" x="196"/>
        <item m="1" x="197"/>
        <item m="1" x="244"/>
        <item x="50"/>
        <item x="48"/>
        <item x="47"/>
        <item x="49"/>
        <item m="1" x="203"/>
        <item m="1" x="247"/>
        <item m="1" x="205"/>
        <item m="1" x="210"/>
        <item m="1" x="211"/>
        <item x="84"/>
        <item x="93"/>
        <item x="83"/>
        <item m="1" x="214"/>
        <item x="81"/>
        <item x="80"/>
        <item x="95"/>
        <item m="1" x="215"/>
        <item x="82"/>
        <item x="114"/>
        <item x="116"/>
        <item x="118"/>
        <item x="119"/>
        <item x="120"/>
        <item x="121"/>
        <item m="1" x="218"/>
        <item x="122"/>
        <item m="1" x="227"/>
        <item x="109"/>
        <item x="136"/>
        <item x="110"/>
        <item m="1" x="228"/>
        <item m="1" x="229"/>
        <item m="1" x="230"/>
        <item x="111"/>
        <item m="1" x="231"/>
        <item m="1" x="233"/>
        <item m="1" x="250"/>
        <item m="1" x="235"/>
        <item x="146"/>
        <item x="149"/>
        <item m="1" x="253"/>
        <item x="150"/>
        <item x="151"/>
        <item x="152"/>
        <item x="153"/>
        <item x="154"/>
        <item x="155"/>
        <item x="1"/>
        <item x="2"/>
        <item x="3"/>
        <item x="4"/>
        <item x="5"/>
        <item x="9"/>
        <item x="10"/>
        <item x="22"/>
        <item x="24"/>
        <item x="25"/>
        <item x="27"/>
        <item x="30"/>
        <item x="31"/>
        <item x="34"/>
        <item x="36"/>
        <item x="37"/>
        <item x="38"/>
        <item x="39"/>
        <item x="40"/>
        <item x="41"/>
        <item x="43"/>
        <item x="54"/>
        <item x="55"/>
        <item x="57"/>
        <item x="60"/>
        <item x="61"/>
        <item x="77"/>
        <item x="78"/>
        <item x="79"/>
        <item x="94"/>
        <item x="124"/>
        <item x="129"/>
        <item x="130"/>
        <item x="131"/>
        <item x="132"/>
        <item x="133"/>
        <item x="134"/>
        <item x="135"/>
        <item x="138"/>
        <item x="139"/>
        <item x="140"/>
        <item x="143"/>
        <item x="157"/>
        <item x="158"/>
        <item x="15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470">
        <item x="66"/>
        <item x="72"/>
        <item m="1" x="411"/>
        <item m="1" x="224"/>
        <item m="1" x="339"/>
        <item m="1" x="361"/>
        <item m="1" x="469"/>
        <item m="1" x="416"/>
        <item m="1" x="425"/>
        <item m="1" x="434"/>
        <item m="1" x="449"/>
        <item m="1" x="468"/>
        <item m="1" x="458"/>
        <item m="1" x="280"/>
        <item m="1" x="374"/>
        <item m="1" x="375"/>
        <item m="1" x="372"/>
        <item m="1" x="373"/>
        <item x="89"/>
        <item m="1" x="362"/>
        <item m="1" x="349"/>
        <item m="1" x="342"/>
        <item m="1" x="340"/>
        <item m="1" x="187"/>
        <item m="1" x="348"/>
        <item m="1" x="307"/>
        <item m="1" x="350"/>
        <item x="67"/>
        <item x="53"/>
        <item m="1" x="414"/>
        <item x="98"/>
        <item m="1" x="432"/>
        <item m="1" x="229"/>
        <item m="1" x="352"/>
        <item m="1" x="347"/>
        <item m="1" x="409"/>
        <item m="1" x="358"/>
        <item m="1" x="394"/>
        <item m="1" x="353"/>
        <item m="1" x="271"/>
        <item m="1" x="164"/>
        <item x="6"/>
        <item m="1" x="343"/>
        <item m="1" x="163"/>
        <item m="1" x="344"/>
        <item m="1" x="293"/>
        <item m="1" x="405"/>
        <item m="1" x="276"/>
        <item m="1" x="227"/>
        <item m="1" x="421"/>
        <item m="1" x="356"/>
        <item x="23"/>
        <item m="1" x="368"/>
        <item m="1" x="203"/>
        <item m="1" x="204"/>
        <item m="1" x="393"/>
        <item m="1" x="392"/>
        <item x="102"/>
        <item m="1" x="423"/>
        <item m="1" x="398"/>
        <item m="1" x="253"/>
        <item m="1" x="355"/>
        <item m="1" x="223"/>
        <item m="1" x="419"/>
        <item m="1" x="420"/>
        <item m="1" x="366"/>
        <item m="1" x="422"/>
        <item m="1" x="428"/>
        <item m="1" x="440"/>
        <item m="1" x="439"/>
        <item m="1" x="220"/>
        <item x="104"/>
        <item m="1" x="296"/>
        <item x="127"/>
        <item x="85"/>
        <item m="1" x="211"/>
        <item m="1" x="287"/>
        <item m="1" x="401"/>
        <item m="1" x="444"/>
        <item m="1" x="448"/>
        <item m="1" x="433"/>
        <item m="1" x="455"/>
        <item x="97"/>
        <item m="1" x="371"/>
        <item m="1" x="457"/>
        <item m="1" x="359"/>
        <item m="1" x="385"/>
        <item m="1" x="386"/>
        <item m="1" x="387"/>
        <item m="1" x="388"/>
        <item m="1" x="389"/>
        <item m="1" x="376"/>
        <item m="1" x="390"/>
        <item m="1" x="377"/>
        <item m="1" x="391"/>
        <item m="1" x="378"/>
        <item m="1" x="379"/>
        <item m="1" x="380"/>
        <item m="1" x="381"/>
        <item m="1" x="382"/>
        <item m="1" x="383"/>
        <item m="1" x="384"/>
        <item m="1" x="413"/>
        <item m="1" x="325"/>
        <item m="1" x="399"/>
        <item m="1" x="370"/>
        <item m="1" x="267"/>
        <item m="1" x="357"/>
        <item m="1" x="406"/>
        <item m="1" x="360"/>
        <item m="1" x="454"/>
        <item m="1" x="447"/>
        <item m="1" x="430"/>
        <item m="1" x="431"/>
        <item m="1" x="295"/>
        <item m="1" x="438"/>
        <item x="75"/>
        <item m="1" x="459"/>
        <item m="1" x="294"/>
        <item m="1" x="442"/>
        <item m="1" x="451"/>
        <item x="96"/>
        <item m="1" x="452"/>
        <item m="1" x="426"/>
        <item m="1" x="427"/>
        <item m="1" x="445"/>
        <item m="1" x="429"/>
        <item x="103"/>
        <item m="1" x="415"/>
        <item m="1" x="437"/>
        <item m="1" x="456"/>
        <item m="1" x="410"/>
        <item m="1" x="284"/>
        <item x="46"/>
        <item m="1" x="200"/>
        <item x="74"/>
        <item x="51"/>
        <item x="52"/>
        <item m="1" x="424"/>
        <item m="1" x="290"/>
        <item m="1" x="402"/>
        <item m="1" x="395"/>
        <item m="1" x="369"/>
        <item m="1" x="345"/>
        <item m="1" x="443"/>
        <item m="1" x="363"/>
        <item m="1" x="436"/>
        <item m="1" x="418"/>
        <item m="1" x="450"/>
        <item m="1" x="367"/>
        <item m="1" x="396"/>
        <item m="1" x="212"/>
        <item m="1" x="400"/>
        <item m="1" x="312"/>
        <item m="1" x="404"/>
        <item m="1" x="292"/>
        <item m="1" x="320"/>
        <item m="1" x="441"/>
        <item m="1" x="407"/>
        <item m="1" x="225"/>
        <item x="113"/>
        <item m="1" x="412"/>
        <item m="1" x="354"/>
        <item m="1" x="311"/>
        <item m="1" x="417"/>
        <item x="86"/>
        <item x="91"/>
        <item x="90"/>
        <item m="1" x="435"/>
        <item x="88"/>
        <item m="1" x="308"/>
        <item m="1" x="346"/>
        <item m="1" x="351"/>
        <item m="1" x="463"/>
        <item m="1" x="341"/>
        <item m="1" x="403"/>
        <item m="1" x="408"/>
        <item m="1" x="397"/>
        <item m="1" x="453"/>
        <item x="145"/>
        <item x="115"/>
        <item m="1" x="446"/>
        <item m="1" x="465"/>
        <item m="1" x="464"/>
        <item m="1" x="365"/>
        <item m="1" x="364"/>
        <item x="101"/>
        <item m="1" x="466"/>
        <item m="1" x="467"/>
        <item x="160"/>
        <item m="1" x="460"/>
        <item m="1" x="461"/>
        <item m="1" x="462"/>
        <item x="0"/>
        <item m="1" x="263"/>
        <item m="1" x="264"/>
        <item m="1" x="165"/>
        <item x="7"/>
        <item x="8"/>
        <item m="1" x="265"/>
        <item m="1" x="171"/>
        <item m="1" x="266"/>
        <item m="1" x="306"/>
        <item m="1" x="192"/>
        <item m="1" x="170"/>
        <item m="1" x="172"/>
        <item m="1" x="268"/>
        <item m="1" x="269"/>
        <item m="1" x="270"/>
        <item m="1" x="243"/>
        <item m="1" x="244"/>
        <item x="20"/>
        <item m="1" x="309"/>
        <item m="1" x="174"/>
        <item m="1" x="245"/>
        <item m="1" x="173"/>
        <item m="1" x="310"/>
        <item x="28"/>
        <item m="1" x="272"/>
        <item m="1" x="273"/>
        <item x="32"/>
        <item x="33"/>
        <item x="35"/>
        <item m="1" x="197"/>
        <item m="1" x="194"/>
        <item m="1" x="274"/>
        <item m="1" x="275"/>
        <item m="1" x="277"/>
        <item m="1" x="250"/>
        <item m="1" x="249"/>
        <item m="1" x="278"/>
        <item m="1" x="279"/>
        <item x="45"/>
        <item m="1" x="201"/>
        <item m="1" x="202"/>
        <item m="1" x="281"/>
        <item x="44"/>
        <item m="1" x="206"/>
        <item m="1" x="321"/>
        <item m="1" x="322"/>
        <item m="1" x="323"/>
        <item m="1" x="324"/>
        <item m="1" x="326"/>
        <item m="1" x="327"/>
        <item m="1" x="328"/>
        <item m="1" x="329"/>
        <item m="1" x="330"/>
        <item m="1" x="331"/>
        <item m="1" x="332"/>
        <item m="1" x="333"/>
        <item m="1" x="334"/>
        <item m="1" x="335"/>
        <item m="1" x="336"/>
        <item m="1" x="282"/>
        <item x="42"/>
        <item m="1" x="252"/>
        <item m="1" x="255"/>
        <item m="1" x="337"/>
        <item m="1" x="283"/>
        <item m="1" x="285"/>
        <item m="1" x="286"/>
        <item m="1" x="313"/>
        <item m="1" x="208"/>
        <item x="65"/>
        <item m="1" x="338"/>
        <item x="62"/>
        <item x="56"/>
        <item x="64"/>
        <item x="59"/>
        <item x="68"/>
        <item x="69"/>
        <item x="71"/>
        <item x="70"/>
        <item x="73"/>
        <item m="1" x="288"/>
        <item m="1" x="215"/>
        <item m="1" x="314"/>
        <item x="84"/>
        <item m="1" x="216"/>
        <item x="87"/>
        <item x="92"/>
        <item m="1" x="289"/>
        <item m="1" x="221"/>
        <item x="99"/>
        <item m="1" x="315"/>
        <item m="1" x="297"/>
        <item m="1" x="298"/>
        <item x="105"/>
        <item m="1" x="228"/>
        <item m="1" x="316"/>
        <item m="1" x="231"/>
        <item x="107"/>
        <item m="1" x="299"/>
        <item m="1" x="300"/>
        <item m="1" x="317"/>
        <item m="1" x="301"/>
        <item x="108"/>
        <item m="1" x="232"/>
        <item m="1" x="302"/>
        <item x="117"/>
        <item m="1" x="303"/>
        <item m="1" x="240"/>
        <item x="141"/>
        <item m="1" x="238"/>
        <item m="1" x="304"/>
        <item m="1" x="256"/>
        <item x="142"/>
        <item m="1" x="318"/>
        <item x="147"/>
        <item m="1" x="258"/>
        <item m="1" x="259"/>
        <item m="1" x="305"/>
        <item x="148"/>
        <item m="1" x="319"/>
        <item x="128"/>
        <item m="1" x="291"/>
        <item m="1" x="161"/>
        <item m="1" x="162"/>
        <item m="1" x="166"/>
        <item m="1" x="167"/>
        <item m="1" x="168"/>
        <item x="12"/>
        <item m="1" x="169"/>
        <item m="1" x="175"/>
        <item m="1" x="176"/>
        <item x="17"/>
        <item x="19"/>
        <item x="18"/>
        <item m="1" x="177"/>
        <item m="1" x="178"/>
        <item x="11"/>
        <item m="1" x="179"/>
        <item m="1" x="180"/>
        <item m="1" x="181"/>
        <item m="1" x="182"/>
        <item m="1" x="183"/>
        <item m="1" x="184"/>
        <item m="1" x="246"/>
        <item x="21"/>
        <item m="1" x="185"/>
        <item x="14"/>
        <item m="1" x="247"/>
        <item m="1" x="186"/>
        <item m="1" x="188"/>
        <item x="16"/>
        <item m="1" x="189"/>
        <item m="1" x="190"/>
        <item m="1" x="191"/>
        <item m="1" x="193"/>
        <item m="1" x="195"/>
        <item m="1" x="196"/>
        <item m="1" x="248"/>
        <item m="1" x="198"/>
        <item m="1" x="199"/>
        <item m="1" x="251"/>
        <item x="50"/>
        <item x="48"/>
        <item x="47"/>
        <item x="49"/>
        <item m="1" x="205"/>
        <item m="1" x="254"/>
        <item m="1" x="207"/>
        <item m="1" x="209"/>
        <item m="1" x="210"/>
        <item m="1" x="213"/>
        <item m="1" x="214"/>
        <item x="93"/>
        <item x="83"/>
        <item m="1" x="217"/>
        <item x="81"/>
        <item x="80"/>
        <item x="95"/>
        <item m="1" x="218"/>
        <item x="82"/>
        <item x="114"/>
        <item x="116"/>
        <item m="1" x="219"/>
        <item x="119"/>
        <item x="120"/>
        <item x="121"/>
        <item x="137"/>
        <item m="1" x="222"/>
        <item x="122"/>
        <item m="1" x="226"/>
        <item x="123"/>
        <item x="126"/>
        <item m="1" x="230"/>
        <item m="1" x="233"/>
        <item x="109"/>
        <item x="136"/>
        <item x="110"/>
        <item m="1" x="234"/>
        <item m="1" x="235"/>
        <item x="112"/>
        <item m="1" x="236"/>
        <item x="111"/>
        <item m="1" x="237"/>
        <item m="1" x="239"/>
        <item m="1" x="241"/>
        <item x="156"/>
        <item m="1" x="257"/>
        <item m="1" x="242"/>
        <item x="149"/>
        <item m="1" x="260"/>
        <item x="150"/>
        <item m="1" x="261"/>
        <item m="1" x="262"/>
        <item x="153"/>
        <item x="154"/>
        <item x="155"/>
        <item x="1"/>
        <item x="2"/>
        <item x="3"/>
        <item x="4"/>
        <item x="5"/>
        <item x="9"/>
        <item x="10"/>
        <item x="13"/>
        <item x="15"/>
        <item x="22"/>
        <item x="24"/>
        <item x="25"/>
        <item x="26"/>
        <item x="27"/>
        <item x="29"/>
        <item x="30"/>
        <item x="31"/>
        <item x="34"/>
        <item x="36"/>
        <item x="37"/>
        <item x="38"/>
        <item x="39"/>
        <item x="40"/>
        <item x="41"/>
        <item x="43"/>
        <item x="54"/>
        <item x="55"/>
        <item x="57"/>
        <item x="58"/>
        <item x="60"/>
        <item x="61"/>
        <item x="63"/>
        <item x="76"/>
        <item x="77"/>
        <item x="78"/>
        <item x="79"/>
        <item x="94"/>
        <item x="100"/>
        <item x="106"/>
        <item x="118"/>
        <item x="124"/>
        <item x="125"/>
        <item x="129"/>
        <item x="130"/>
        <item x="131"/>
        <item x="132"/>
        <item x="133"/>
        <item x="134"/>
        <item x="135"/>
        <item x="138"/>
        <item x="139"/>
        <item x="140"/>
        <item x="143"/>
        <item x="144"/>
        <item x="146"/>
        <item x="151"/>
        <item x="152"/>
        <item x="157"/>
        <item x="158"/>
        <item x="15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name="Project Need/Justification" axis="axisRow" compact="0" outline="0" showAll="0" defaultSubtotal="0">
      <items count="603">
        <item m="1" x="466"/>
        <item m="1" x="584"/>
        <item m="1" x="570"/>
        <item m="1" x="490"/>
        <item m="1" x="471"/>
        <item m="1" x="492"/>
        <item m="1" x="483"/>
        <item m="1" x="487"/>
        <item m="1" x="505"/>
        <item m="1" x="495"/>
        <item m="1" x="581"/>
        <item m="1" x="488"/>
        <item m="1" x="452"/>
        <item m="1" x="472"/>
        <item m="1" x="580"/>
        <item m="1" x="459"/>
        <item m="1" x="509"/>
        <item m="1" x="511"/>
        <item m="1" x="595"/>
        <item m="1" x="512"/>
        <item m="1" x="546"/>
        <item m="1" x="540"/>
        <item m="1" x="596"/>
        <item m="1" x="569"/>
        <item m="1" x="473"/>
        <item m="1" x="573"/>
        <item m="1" x="545"/>
        <item m="1" x="468"/>
        <item m="1" x="484"/>
        <item m="1" x="528"/>
        <item m="1" x="526"/>
        <item m="1" x="551"/>
        <item m="1" x="568"/>
        <item x="132"/>
        <item m="1" x="559"/>
        <item m="1" x="558"/>
        <item m="1" x="408"/>
        <item m="1" x="527"/>
        <item m="1" x="486"/>
        <item m="1" x="470"/>
        <item m="1" x="461"/>
        <item m="1" x="593"/>
        <item m="1" x="565"/>
        <item m="1" x="430"/>
        <item m="1" x="507"/>
        <item m="1" x="399"/>
        <item m="1" x="469"/>
        <item m="1" x="460"/>
        <item m="1" x="538"/>
        <item m="1" x="553"/>
        <item m="1" x="531"/>
        <item m="1" x="479"/>
        <item m="1" x="474"/>
        <item m="1" x="476"/>
        <item m="1" x="575"/>
        <item m="1" x="592"/>
        <item m="1" x="572"/>
        <item m="1" x="477"/>
        <item x="67"/>
        <item m="1" x="503"/>
        <item m="1" x="560"/>
        <item m="1" x="566"/>
        <item m="1" x="550"/>
        <item m="1" x="455"/>
        <item m="1" x="453"/>
        <item m="1" x="478"/>
        <item m="1" x="482"/>
        <item m="1" x="491"/>
        <item m="1" x="464"/>
        <item m="1" x="533"/>
        <item m="1" x="504"/>
        <item m="1" x="463"/>
        <item m="1" x="529"/>
        <item m="1" x="523"/>
        <item m="1" x="456"/>
        <item m="1" x="600"/>
        <item m="1" x="554"/>
        <item m="1" x="552"/>
        <item m="1" x="332"/>
        <item m="1" x="564"/>
        <item m="1" x="534"/>
        <item m="1" x="532"/>
        <item m="1" x="429"/>
        <item m="1" x="571"/>
        <item m="1" x="556"/>
        <item m="1" x="589"/>
        <item m="1" x="457"/>
        <item m="1" x="563"/>
        <item m="1" x="535"/>
        <item m="1" x="582"/>
        <item m="1" x="510"/>
        <item m="1" x="588"/>
        <item m="1" x="541"/>
        <item m="1" x="542"/>
        <item m="1" x="544"/>
        <item m="1" x="548"/>
        <item m="1" x="462"/>
        <item m="1" x="475"/>
        <item m="1" x="557"/>
        <item m="1" x="543"/>
        <item m="1" x="574"/>
        <item m="1" x="562"/>
        <item m="1" x="587"/>
        <item m="1" x="561"/>
        <item m="1" x="585"/>
        <item m="1" x="586"/>
        <item x="6"/>
        <item m="1" x="524"/>
        <item m="1" x="530"/>
        <item m="1" x="341"/>
        <item m="1" x="493"/>
        <item m="1" x="494"/>
        <item m="1" x="382"/>
        <item m="1" x="549"/>
        <item m="1" x="576"/>
        <item m="1" x="465"/>
        <item m="1" x="590"/>
        <item m="1" x="555"/>
        <item m="1" x="522"/>
        <item m="1" x="516"/>
        <item m="1" x="519"/>
        <item m="1" x="520"/>
        <item m="1" x="515"/>
        <item m="1" x="517"/>
        <item m="1" x="521"/>
        <item m="1" x="518"/>
        <item m="1" x="514"/>
        <item m="1" x="458"/>
        <item m="1" x="591"/>
        <item m="1" x="539"/>
        <item m="1" x="583"/>
        <item m="1" x="454"/>
        <item m="1" x="578"/>
        <item m="1" x="601"/>
        <item m="1" x="599"/>
        <item m="1" x="577"/>
        <item m="1" x="579"/>
        <item m="1" x="426"/>
        <item m="1" x="499"/>
        <item m="1" x="500"/>
        <item m="1" x="501"/>
        <item m="1" x="498"/>
        <item m="1" x="497"/>
        <item m="1" x="496"/>
        <item m="1" x="506"/>
        <item m="1" x="537"/>
        <item m="1" x="513"/>
        <item m="1" x="508"/>
        <item m="1" x="502"/>
        <item m="1" x="597"/>
        <item m="1" x="249"/>
        <item m="1" x="467"/>
        <item m="1" x="489"/>
        <item m="1" x="355"/>
        <item m="1" x="547"/>
        <item m="1" x="481"/>
        <item m="1" x="480"/>
        <item m="1" x="485"/>
        <item x="154"/>
        <item m="1" x="525"/>
        <item m="1" x="536"/>
        <item m="1" x="567"/>
        <item m="1" x="594"/>
        <item m="1" x="598"/>
        <item m="1" x="602"/>
        <item x="0"/>
        <item m="1" x="323"/>
        <item m="1" x="324"/>
        <item m="1" x="325"/>
        <item m="1" x="326"/>
        <item m="1" x="327"/>
        <item m="1" x="328"/>
        <item m="1" x="329"/>
        <item m="1" x="330"/>
        <item m="1" x="167"/>
        <item m="1" x="331"/>
        <item m="1" x="333"/>
        <item m="1" x="166"/>
        <item m="1" x="168"/>
        <item m="1" x="334"/>
        <item m="1" x="335"/>
        <item m="1" x="336"/>
        <item m="1" x="337"/>
        <item m="1" x="338"/>
        <item m="1" x="339"/>
        <item m="1" x="340"/>
        <item m="1" x="342"/>
        <item m="1" x="196"/>
        <item m="1" x="343"/>
        <item m="1" x="344"/>
        <item m="1" x="345"/>
        <item m="1" x="424"/>
        <item m="1" x="346"/>
        <item m="1" x="347"/>
        <item m="1" x="425"/>
        <item m="1" x="348"/>
        <item m="1" x="197"/>
        <item m="1" x="349"/>
        <item m="1" x="350"/>
        <item m="1" x="351"/>
        <item m="1" x="352"/>
        <item m="1" x="353"/>
        <item m="1" x="206"/>
        <item m="1" x="354"/>
        <item x="50"/>
        <item m="1" x="356"/>
        <item m="1" x="357"/>
        <item m="1" x="358"/>
        <item m="1" x="359"/>
        <item m="1" x="360"/>
        <item m="1" x="361"/>
        <item m="1" x="434"/>
        <item m="1" x="435"/>
        <item m="1" x="436"/>
        <item m="1" x="437"/>
        <item m="1" x="438"/>
        <item m="1" x="439"/>
        <item m="1" x="440"/>
        <item m="1" x="441"/>
        <item m="1" x="442"/>
        <item m="1" x="443"/>
        <item m="1" x="444"/>
        <item m="1" x="445"/>
        <item m="1" x="446"/>
        <item m="1" x="447"/>
        <item m="1" x="448"/>
        <item m="1" x="449"/>
        <item x="40"/>
        <item m="1" x="362"/>
        <item m="1" x="363"/>
        <item m="1" x="364"/>
        <item m="1" x="307"/>
        <item m="1" x="365"/>
        <item m="1" x="450"/>
        <item m="1" x="366"/>
        <item m="1" x="367"/>
        <item m="1" x="368"/>
        <item m="1" x="369"/>
        <item m="1" x="427"/>
        <item m="1" x="370"/>
        <item m="1" x="371"/>
        <item m="1" x="451"/>
        <item m="1" x="228"/>
        <item x="55"/>
        <item m="1" x="222"/>
        <item x="68"/>
        <item m="1" x="230"/>
        <item m="1" x="372"/>
        <item m="1" x="231"/>
        <item m="1" x="232"/>
        <item m="1" x="428"/>
        <item m="1" x="373"/>
        <item m="1" x="374"/>
        <item m="1" x="375"/>
        <item m="1" x="376"/>
        <item m="1" x="377"/>
        <item m="1" x="378"/>
        <item m="1" x="379"/>
        <item m="1" x="236"/>
        <item m="1" x="237"/>
        <item m="1" x="380"/>
        <item m="1" x="381"/>
        <item m="1" x="383"/>
        <item m="1" x="384"/>
        <item m="1" x="385"/>
        <item m="1" x="386"/>
        <item m="1" x="387"/>
        <item m="1" x="388"/>
        <item m="1" x="389"/>
        <item m="1" x="390"/>
        <item m="1" x="391"/>
        <item m="1" x="392"/>
        <item m="1" x="393"/>
        <item m="1" x="394"/>
        <item m="1" x="395"/>
        <item m="1" x="396"/>
        <item m="1" x="397"/>
        <item m="1" x="398"/>
        <item m="1" x="400"/>
        <item m="1" x="401"/>
        <item m="1" x="402"/>
        <item m="1" x="403"/>
        <item m="1" x="404"/>
        <item m="1" x="405"/>
        <item m="1" x="406"/>
        <item m="1" x="407"/>
        <item m="1" x="409"/>
        <item m="1" x="310"/>
        <item m="1" x="410"/>
        <item m="1" x="411"/>
        <item m="1" x="431"/>
        <item m="1" x="412"/>
        <item m="1" x="413"/>
        <item m="1" x="414"/>
        <item m="1" x="415"/>
        <item m="1" x="416"/>
        <item m="1" x="417"/>
        <item m="1" x="418"/>
        <item m="1" x="292"/>
        <item m="1" x="291"/>
        <item m="1" x="419"/>
        <item m="1" x="311"/>
        <item m="1" x="420"/>
        <item m="1" x="432"/>
        <item m="1" x="433"/>
        <item m="1" x="421"/>
        <item m="1" x="314"/>
        <item m="1" x="315"/>
        <item m="1" x="422"/>
        <item m="1" x="423"/>
        <item m="1" x="308"/>
        <item m="1" x="155"/>
        <item m="1" x="156"/>
        <item m="1" x="157"/>
        <item m="1" x="158"/>
        <item m="1" x="159"/>
        <item m="1" x="160"/>
        <item m="1" x="161"/>
        <item m="1" x="162"/>
        <item x="8"/>
        <item m="1" x="163"/>
        <item m="1" x="164"/>
        <item m="1" x="165"/>
        <item m="1" x="169"/>
        <item m="1" x="298"/>
        <item m="1" x="299"/>
        <item m="1" x="170"/>
        <item m="1" x="300"/>
        <item m="1" x="171"/>
        <item m="1" x="172"/>
        <item m="1" x="173"/>
        <item m="1" x="174"/>
        <item m="1" x="175"/>
        <item m="1" x="176"/>
        <item m="1" x="177"/>
        <item m="1" x="178"/>
        <item m="1" x="179"/>
        <item m="1" x="180"/>
        <item m="1" x="181"/>
        <item m="1" x="182"/>
        <item m="1" x="183"/>
        <item m="1" x="184"/>
        <item m="1" x="185"/>
        <item m="1" x="186"/>
        <item m="1" x="301"/>
        <item m="1" x="187"/>
        <item m="1" x="188"/>
        <item m="1" x="189"/>
        <item m="1" x="302"/>
        <item m="1" x="190"/>
        <item m="1" x="191"/>
        <item m="1" x="192"/>
        <item m="1" x="193"/>
        <item m="1" x="194"/>
        <item m="1" x="195"/>
        <item m="1" x="198"/>
        <item m="1" x="199"/>
        <item x="33"/>
        <item m="1" x="200"/>
        <item m="1" x="201"/>
        <item m="1" x="202"/>
        <item m="1" x="203"/>
        <item m="1" x="303"/>
        <item m="1" x="204"/>
        <item m="1" x="205"/>
        <item m="1" x="304"/>
        <item m="1" x="305"/>
        <item m="1" x="207"/>
        <item m="1" x="208"/>
        <item m="1" x="209"/>
        <item m="1" x="210"/>
        <item m="1" x="211"/>
        <item m="1" x="212"/>
        <item m="1" x="306"/>
        <item m="1" x="213"/>
        <item m="1" x="214"/>
        <item m="1" x="215"/>
        <item m="1" x="216"/>
        <item m="1" x="217"/>
        <item m="1" x="218"/>
        <item m="1" x="219"/>
        <item m="1" x="220"/>
        <item m="1" x="221"/>
        <item m="1" x="223"/>
        <item m="1" x="224"/>
        <item m="1" x="225"/>
        <item m="1" x="226"/>
        <item m="1" x="227"/>
        <item x="64"/>
        <item m="1" x="229"/>
        <item x="66"/>
        <item x="65"/>
        <item x="70"/>
        <item x="69"/>
        <item x="72"/>
        <item m="1" x="233"/>
        <item m="1" x="234"/>
        <item m="1" x="235"/>
        <item m="1" x="309"/>
        <item m="1" x="238"/>
        <item m="1" x="239"/>
        <item m="1" x="240"/>
        <item m="1" x="241"/>
        <item x="79"/>
        <item m="1" x="242"/>
        <item m="1" x="243"/>
        <item m="1" x="244"/>
        <item m="1" x="245"/>
        <item m="1" x="246"/>
        <item m="1" x="247"/>
        <item m="1" x="248"/>
        <item x="110"/>
        <item x="123"/>
        <item m="1" x="250"/>
        <item m="1" x="251"/>
        <item m="1" x="252"/>
        <item m="1" x="253"/>
        <item m="1" x="254"/>
        <item x="114"/>
        <item x="115"/>
        <item m="1" x="255"/>
        <item m="1" x="256"/>
        <item m="1" x="257"/>
        <item m="1" x="258"/>
        <item m="1" x="259"/>
        <item m="1" x="260"/>
        <item m="1" x="261"/>
        <item m="1" x="262"/>
        <item m="1" x="263"/>
        <item m="1" x="264"/>
        <item m="1" x="265"/>
        <item m="1" x="266"/>
        <item m="1" x="267"/>
        <item m="1" x="268"/>
        <item m="1" x="269"/>
        <item m="1" x="270"/>
        <item m="1" x="271"/>
        <item x="100"/>
        <item m="1" x="272"/>
        <item m="1" x="273"/>
        <item m="1" x="274"/>
        <item m="1" x="275"/>
        <item m="1" x="276"/>
        <item m="1" x="277"/>
        <item m="1" x="278"/>
        <item m="1" x="279"/>
        <item m="1" x="280"/>
        <item m="1" x="281"/>
        <item m="1" x="282"/>
        <item m="1" x="283"/>
        <item m="1" x="284"/>
        <item m="1" x="285"/>
        <item m="1" x="286"/>
        <item m="1" x="287"/>
        <item m="1" x="288"/>
        <item m="1" x="289"/>
        <item m="1" x="290"/>
        <item x="137"/>
        <item m="1" x="293"/>
        <item m="1" x="294"/>
        <item m="1" x="295"/>
        <item m="1" x="312"/>
        <item x="150"/>
        <item m="1" x="313"/>
        <item m="1" x="296"/>
        <item m="1" x="316"/>
        <item m="1" x="297"/>
        <item m="1" x="317"/>
        <item m="1" x="318"/>
        <item m="1" x="319"/>
        <item m="1" x="320"/>
        <item m="1" x="321"/>
        <item m="1" x="322"/>
        <item x="1"/>
        <item x="2"/>
        <item x="3"/>
        <item x="4"/>
        <item x="5"/>
        <item x="7"/>
        <item x="9"/>
        <item x="10"/>
        <item x="11"/>
        <item x="12"/>
        <item x="13"/>
        <item x="14"/>
        <item x="15"/>
        <item x="16"/>
        <item x="17"/>
        <item x="18"/>
        <item x="19"/>
        <item x="20"/>
        <item x="21"/>
        <item x="22"/>
        <item x="23"/>
        <item x="24"/>
        <item x="25"/>
        <item x="26"/>
        <item x="27"/>
        <item x="28"/>
        <item x="29"/>
        <item x="30"/>
        <item x="31"/>
        <item x="32"/>
        <item x="34"/>
        <item x="35"/>
        <item x="36"/>
        <item x="37"/>
        <item x="38"/>
        <item x="39"/>
        <item x="41"/>
        <item x="42"/>
        <item x="43"/>
        <item x="44"/>
        <item x="45"/>
        <item x="46"/>
        <item x="47"/>
        <item x="48"/>
        <item x="49"/>
        <item x="51"/>
        <item x="52"/>
        <item x="53"/>
        <item x="54"/>
        <item x="56"/>
        <item x="57"/>
        <item x="58"/>
        <item x="59"/>
        <item x="60"/>
        <item x="61"/>
        <item x="62"/>
        <item x="63"/>
        <item x="71"/>
        <item x="73"/>
        <item x="74"/>
        <item x="75"/>
        <item x="76"/>
        <item x="77"/>
        <item x="78"/>
        <item x="80"/>
        <item x="81"/>
        <item x="82"/>
        <item x="83"/>
        <item x="84"/>
        <item x="85"/>
        <item x="86"/>
        <item x="87"/>
        <item x="88"/>
        <item x="89"/>
        <item x="90"/>
        <item x="91"/>
        <item x="92"/>
        <item x="93"/>
        <item x="94"/>
        <item x="95"/>
        <item x="96"/>
        <item x="97"/>
        <item x="98"/>
        <item x="99"/>
        <item x="101"/>
        <item x="102"/>
        <item x="103"/>
        <item x="104"/>
        <item x="105"/>
        <item x="106"/>
        <item x="107"/>
        <item x="108"/>
        <item x="109"/>
        <item x="111"/>
        <item x="112"/>
        <item x="113"/>
        <item x="116"/>
        <item x="117"/>
        <item x="118"/>
        <item x="119"/>
        <item x="120"/>
        <item x="121"/>
        <item x="122"/>
        <item x="124"/>
        <item x="125"/>
        <item x="126"/>
        <item x="127"/>
        <item x="128"/>
        <item x="129"/>
        <item x="130"/>
        <item x="131"/>
        <item x="133"/>
        <item x="134"/>
        <item x="135"/>
        <item x="136"/>
        <item x="138"/>
        <item x="139"/>
        <item x="140"/>
        <item x="141"/>
        <item x="142"/>
        <item x="143"/>
        <item x="144"/>
        <item x="145"/>
        <item x="146"/>
        <item x="147"/>
        <item x="148"/>
        <item x="149"/>
        <item x="151"/>
        <item x="152"/>
        <item x="153"/>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name="Supv District" axis="axisRow" compact="0" outline="0" showAll="0" defaultSubtotal="0">
      <items count="21">
        <item x="0"/>
        <item x="18"/>
        <item x="1"/>
        <item x="6"/>
        <item x="3"/>
        <item x="10"/>
        <item x="9"/>
        <item x="2"/>
        <item x="12"/>
        <item x="17"/>
        <item x="11"/>
        <item x="5"/>
        <item x="7"/>
        <item x="8"/>
        <item x="16"/>
        <item x="13"/>
        <item x="4"/>
        <item x="20"/>
        <item x="14"/>
        <item x="15"/>
        <item x="1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items count="15">
        <item x="0"/>
        <item x="4"/>
        <item x="6"/>
        <item x="2"/>
        <item x="7"/>
        <item x="11"/>
        <item x="9"/>
        <item x="1"/>
        <item x="8"/>
        <item x="10"/>
        <item x="12"/>
        <item x="3"/>
        <item x="5"/>
        <item x="13"/>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534">
        <item m="1" x="487"/>
        <item m="1" x="473"/>
        <item m="1" x="428"/>
        <item m="1" x="471"/>
        <item m="1" x="523"/>
        <item m="1" x="529"/>
        <item m="1" x="483"/>
        <item m="1" x="403"/>
        <item m="1" x="245"/>
        <item x="93"/>
        <item x="99"/>
        <item m="1" x="482"/>
        <item m="1" x="479"/>
        <item m="1" x="472"/>
        <item m="1" x="485"/>
        <item m="1" x="468"/>
        <item m="1" x="409"/>
        <item m="1" x="508"/>
        <item m="1" x="507"/>
        <item m="1" x="512"/>
        <item x="65"/>
        <item m="1" x="477"/>
        <item m="1" x="476"/>
        <item m="1" x="475"/>
        <item m="1" x="478"/>
        <item m="1" x="432"/>
        <item m="1" x="486"/>
        <item m="1" x="448"/>
        <item m="1" x="521"/>
        <item m="1" x="397"/>
        <item m="1" x="494"/>
        <item m="1" x="484"/>
        <item m="1" x="469"/>
        <item m="1" x="402"/>
        <item m="1" x="466"/>
        <item m="1" x="474"/>
        <item m="1" x="453"/>
        <item m="1" x="459"/>
        <item m="1" x="465"/>
        <item m="1" x="430"/>
        <item m="1" x="429"/>
        <item m="1" x="323"/>
        <item m="1" x="498"/>
        <item m="1" x="418"/>
        <item m="1" x="395"/>
        <item m="1" x="358"/>
        <item m="1" x="257"/>
        <item m="1" x="519"/>
        <item m="1" x="511"/>
        <item m="1" x="416"/>
        <item m="1" x="480"/>
        <item m="1" x="449"/>
        <item m="1" x="490"/>
        <item m="1" x="401"/>
        <item m="1" x="531"/>
        <item m="1" x="514"/>
        <item m="1" x="528"/>
        <item m="1" x="522"/>
        <item m="1" x="336"/>
        <item m="1" x="392"/>
        <item m="1" x="500"/>
        <item m="1" x="499"/>
        <item m="1" x="530"/>
        <item m="1" x="414"/>
        <item m="1" x="443"/>
        <item m="1" x="346"/>
        <item m="1" x="437"/>
        <item m="1" x="440"/>
        <item m="1" x="417"/>
        <item m="1" x="445"/>
        <item m="1" x="503"/>
        <item m="1" x="425"/>
        <item m="1" x="426"/>
        <item m="1" x="455"/>
        <item m="1" x="451"/>
        <item m="1" x="464"/>
        <item m="1" x="420"/>
        <item m="1" x="419"/>
        <item m="1" x="492"/>
        <item m="1" x="411"/>
        <item m="1" x="431"/>
        <item m="1" x="423"/>
        <item m="1" x="399"/>
        <item m="1" x="407"/>
        <item m="1" x="400"/>
        <item m="1" x="421"/>
        <item m="1" x="393"/>
        <item m="1" x="509"/>
        <item m="1" x="394"/>
        <item m="1" x="510"/>
        <item m="1" x="200"/>
        <item m="1" x="520"/>
        <item m="1" x="251"/>
        <item m="1" x="533"/>
        <item m="1" x="201"/>
        <item m="1" x="447"/>
        <item m="1" x="207"/>
        <item m="1" x="527"/>
        <item x="82"/>
        <item m="1" x="376"/>
        <item m="1" x="404"/>
        <item m="1" x="502"/>
        <item m="1" x="436"/>
        <item m="1" x="435"/>
        <item m="1" x="438"/>
        <item m="1" x="439"/>
        <item m="1" x="516"/>
        <item m="1" x="413"/>
        <item m="1" x="396"/>
        <item m="1" x="515"/>
        <item m="1" x="209"/>
        <item m="1" x="513"/>
        <item m="1" x="433"/>
        <item m="1" x="424"/>
        <item m="1" x="441"/>
        <item m="1" x="405"/>
        <item m="1" x="505"/>
        <item m="1" x="406"/>
        <item m="1" x="302"/>
        <item m="1" x="518"/>
        <item m="1" x="410"/>
        <item m="1" x="489"/>
        <item m="1" x="488"/>
        <item x="51"/>
        <item m="1" x="493"/>
        <item m="1" x="524"/>
        <item m="1" x="347"/>
        <item m="1" x="501"/>
        <item m="1" x="517"/>
        <item m="1" x="504"/>
        <item m="1" x="296"/>
        <item m="1" x="297"/>
        <item m="1" x="298"/>
        <item m="1" x="495"/>
        <item m="1" x="506"/>
        <item m="1" x="355"/>
        <item m="1" x="391"/>
        <item m="1" x="525"/>
        <item m="1" x="422"/>
        <item m="1" x="526"/>
        <item m="1" x="408"/>
        <item m="1" x="532"/>
        <item m="1" x="398"/>
        <item m="1" x="457"/>
        <item m="1" x="467"/>
        <item m="1" x="461"/>
        <item m="1" x="463"/>
        <item m="1" x="497"/>
        <item m="1" x="491"/>
        <item m="1" x="446"/>
        <item m="1" x="442"/>
        <item m="1" x="434"/>
        <item m="1" x="470"/>
        <item m="1" x="481"/>
        <item m="1" x="223"/>
        <item m="1" x="450"/>
        <item m="1" x="452"/>
        <item m="1" x="456"/>
        <item m="1" x="454"/>
        <item m="1" x="458"/>
        <item m="1" x="460"/>
        <item m="1" x="462"/>
        <item m="1" x="427"/>
        <item m="1" x="496"/>
        <item m="1" x="412"/>
        <item m="1" x="415"/>
        <item m="1" x="248"/>
        <item m="1" x="444"/>
        <item x="149"/>
        <item x="0"/>
        <item m="1" x="294"/>
        <item m="1" x="295"/>
        <item m="1" x="299"/>
        <item x="8"/>
        <item m="1" x="300"/>
        <item m="1" x="301"/>
        <item m="1" x="303"/>
        <item m="1" x="304"/>
        <item m="1" x="305"/>
        <item m="1" x="306"/>
        <item m="1" x="307"/>
        <item m="1" x="308"/>
        <item m="1" x="309"/>
        <item m="1" x="310"/>
        <item m="1" x="311"/>
        <item m="1" x="312"/>
        <item m="1" x="313"/>
        <item m="1" x="165"/>
        <item m="1" x="166"/>
        <item x="28"/>
        <item m="1" x="314"/>
        <item m="1" x="315"/>
        <item x="33"/>
        <item x="35"/>
        <item m="1" x="196"/>
        <item m="1" x="372"/>
        <item m="1" x="316"/>
        <item m="1" x="190"/>
        <item m="1" x="317"/>
        <item m="1" x="318"/>
        <item m="1" x="319"/>
        <item m="1" x="283"/>
        <item m="1" x="320"/>
        <item m="1" x="321"/>
        <item m="1" x="199"/>
        <item m="1" x="322"/>
        <item m="1" x="202"/>
        <item m="1" x="203"/>
        <item m="1" x="324"/>
        <item m="1" x="325"/>
        <item m="1" x="373"/>
        <item m="1" x="378"/>
        <item m="1" x="379"/>
        <item m="1" x="380"/>
        <item m="1" x="381"/>
        <item m="1" x="382"/>
        <item m="1" x="383"/>
        <item m="1" x="384"/>
        <item m="1" x="385"/>
        <item m="1" x="386"/>
        <item m="1" x="387"/>
        <item m="1" x="388"/>
        <item x="39"/>
        <item m="1" x="326"/>
        <item m="1" x="284"/>
        <item m="1" x="285"/>
        <item m="1" x="389"/>
        <item m="1" x="327"/>
        <item m="1" x="328"/>
        <item m="1" x="329"/>
        <item m="1" x="330"/>
        <item m="1" x="374"/>
        <item m="1" x="219"/>
        <item m="1" x="331"/>
        <item m="1" x="390"/>
        <item m="1" x="332"/>
        <item m="1" x="333"/>
        <item m="1" x="334"/>
        <item x="66"/>
        <item x="67"/>
        <item m="1" x="293"/>
        <item x="70"/>
        <item m="1" x="335"/>
        <item m="1" x="375"/>
        <item x="76"/>
        <item m="1" x="337"/>
        <item m="1" x="338"/>
        <item m="1" x="339"/>
        <item x="80"/>
        <item x="81"/>
        <item m="1" x="230"/>
        <item m="1" x="340"/>
        <item m="1" x="341"/>
        <item m="1" x="342"/>
        <item m="1" x="343"/>
        <item m="1" x="344"/>
        <item m="1" x="345"/>
        <item m="1" x="238"/>
        <item m="1" x="348"/>
        <item m="1" x="349"/>
        <item m="1" x="255"/>
        <item m="1" x="350"/>
        <item m="1" x="351"/>
        <item m="1" x="352"/>
        <item m="1" x="353"/>
        <item m="1" x="354"/>
        <item m="1" x="356"/>
        <item m="1" x="253"/>
        <item m="1" x="357"/>
        <item m="1" x="286"/>
        <item m="1" x="359"/>
        <item m="1" x="360"/>
        <item m="1" x="377"/>
        <item m="1" x="361"/>
        <item m="1" x="258"/>
        <item m="1" x="362"/>
        <item m="1" x="363"/>
        <item m="1" x="364"/>
        <item m="1" x="365"/>
        <item m="1" x="366"/>
        <item m="1" x="367"/>
        <item m="1" x="368"/>
        <item m="1" x="287"/>
        <item m="1" x="369"/>
        <item x="134"/>
        <item m="1" x="274"/>
        <item m="1" x="370"/>
        <item m="1" x="289"/>
        <item m="1" x="290"/>
        <item m="1" x="371"/>
        <item x="137"/>
        <item x="77"/>
        <item m="1" x="150"/>
        <item m="1" x="151"/>
        <item m="1" x="152"/>
        <item m="1" x="153"/>
        <item m="1" x="154"/>
        <item m="1" x="155"/>
        <item m="1" x="156"/>
        <item m="1" x="157"/>
        <item m="1" x="158"/>
        <item m="1" x="159"/>
        <item m="1" x="160"/>
        <item m="1" x="161"/>
        <item m="1" x="162"/>
        <item m="1" x="163"/>
        <item m="1" x="164"/>
        <item m="1" x="276"/>
        <item m="1" x="277"/>
        <item m="1" x="278"/>
        <item m="1" x="167"/>
        <item m="1" x="168"/>
        <item m="1" x="169"/>
        <item m="1" x="170"/>
        <item m="1" x="171"/>
        <item m="1" x="172"/>
        <item m="1" x="173"/>
        <item m="1" x="174"/>
        <item x="11"/>
        <item m="1" x="175"/>
        <item m="1" x="176"/>
        <item m="1" x="177"/>
        <item m="1" x="178"/>
        <item m="1" x="179"/>
        <item m="1" x="180"/>
        <item m="1" x="279"/>
        <item m="1" x="181"/>
        <item m="1" x="182"/>
        <item m="1" x="183"/>
        <item m="1" x="280"/>
        <item m="1" x="184"/>
        <item m="1" x="185"/>
        <item m="1" x="186"/>
        <item m="1" x="187"/>
        <item m="1" x="188"/>
        <item m="1" x="189"/>
        <item m="1" x="191"/>
        <item m="1" x="192"/>
        <item m="1" x="193"/>
        <item m="1" x="194"/>
        <item m="1" x="195"/>
        <item m="1" x="197"/>
        <item m="1" x="281"/>
        <item m="1" x="282"/>
        <item m="1" x="198"/>
        <item x="43"/>
        <item x="44"/>
        <item m="1" x="204"/>
        <item m="1" x="205"/>
        <item m="1" x="206"/>
        <item x="47"/>
        <item m="1" x="208"/>
        <item m="1" x="210"/>
        <item m="1" x="211"/>
        <item m="1" x="212"/>
        <item m="1" x="213"/>
        <item m="1" x="214"/>
        <item m="1" x="215"/>
        <item m="1" x="216"/>
        <item m="1" x="217"/>
        <item m="1" x="218"/>
        <item m="1" x="220"/>
        <item m="1" x="221"/>
        <item x="64"/>
        <item x="68"/>
        <item m="1" x="224"/>
        <item x="78"/>
        <item x="79"/>
        <item x="83"/>
        <item m="1" x="225"/>
        <item x="85"/>
        <item x="75"/>
        <item m="1" x="226"/>
        <item m="1" x="227"/>
        <item x="72"/>
        <item m="1" x="228"/>
        <item m="1" x="229"/>
        <item x="74"/>
        <item x="106"/>
        <item x="119"/>
        <item x="88"/>
        <item m="1" x="231"/>
        <item x="109"/>
        <item m="1" x="232"/>
        <item m="1" x="233"/>
        <item m="1" x="234"/>
        <item m="1" x="235"/>
        <item m="1" x="236"/>
        <item m="1" x="237"/>
        <item m="1" x="239"/>
        <item x="113"/>
        <item m="1" x="240"/>
        <item m="1" x="241"/>
        <item m="1" x="242"/>
        <item m="1" x="243"/>
        <item m="1" x="244"/>
        <item m="1" x="246"/>
        <item m="1" x="247"/>
        <item m="1" x="249"/>
        <item m="1" x="250"/>
        <item x="115"/>
        <item m="1" x="252"/>
        <item m="1" x="254"/>
        <item x="118"/>
        <item m="1" x="256"/>
        <item m="1" x="259"/>
        <item m="1" x="260"/>
        <item m="1" x="261"/>
        <item x="102"/>
        <item m="1" x="262"/>
        <item m="1" x="263"/>
        <item m="1" x="264"/>
        <item m="1" x="265"/>
        <item m="1" x="266"/>
        <item m="1" x="267"/>
        <item m="1" x="268"/>
        <item m="1" x="269"/>
        <item m="1" x="270"/>
        <item m="1" x="271"/>
        <item m="1" x="272"/>
        <item m="1" x="273"/>
        <item x="145"/>
        <item m="1" x="288"/>
        <item m="1" x="275"/>
        <item x="139"/>
        <item x="140"/>
        <item x="141"/>
        <item m="1" x="291"/>
        <item m="1" x="292"/>
        <item x="144"/>
        <item m="1" x="222"/>
        <item x="1"/>
        <item x="2"/>
        <item x="3"/>
        <item x="4"/>
        <item x="5"/>
        <item x="6"/>
        <item x="7"/>
        <item x="9"/>
        <item x="10"/>
        <item x="12"/>
        <item x="13"/>
        <item x="14"/>
        <item x="15"/>
        <item x="16"/>
        <item x="17"/>
        <item x="18"/>
        <item x="19"/>
        <item x="20"/>
        <item x="21"/>
        <item x="22"/>
        <item x="23"/>
        <item x="24"/>
        <item x="25"/>
        <item x="26"/>
        <item x="27"/>
        <item x="29"/>
        <item x="30"/>
        <item x="31"/>
        <item x="32"/>
        <item x="34"/>
        <item x="36"/>
        <item x="37"/>
        <item x="38"/>
        <item x="40"/>
        <item x="41"/>
        <item x="42"/>
        <item x="45"/>
        <item x="46"/>
        <item x="48"/>
        <item x="49"/>
        <item x="50"/>
        <item x="52"/>
        <item x="53"/>
        <item x="54"/>
        <item x="55"/>
        <item x="56"/>
        <item x="57"/>
        <item x="58"/>
        <item x="59"/>
        <item x="60"/>
        <item x="61"/>
        <item x="62"/>
        <item x="63"/>
        <item x="69"/>
        <item x="71"/>
        <item x="73"/>
        <item x="84"/>
        <item x="86"/>
        <item x="87"/>
        <item x="89"/>
        <item x="90"/>
        <item x="91"/>
        <item x="92"/>
        <item x="94"/>
        <item x="95"/>
        <item x="96"/>
        <item x="97"/>
        <item x="98"/>
        <item x="100"/>
        <item x="101"/>
        <item x="103"/>
        <item x="104"/>
        <item x="105"/>
        <item x="107"/>
        <item x="108"/>
        <item x="110"/>
        <item x="111"/>
        <item x="112"/>
        <item x="114"/>
        <item x="116"/>
        <item x="117"/>
        <item x="120"/>
        <item x="121"/>
        <item x="122"/>
        <item x="123"/>
        <item x="124"/>
        <item x="125"/>
        <item x="126"/>
        <item x="127"/>
        <item x="128"/>
        <item x="129"/>
        <item x="130"/>
        <item x="131"/>
        <item x="132"/>
        <item x="133"/>
        <item x="135"/>
        <item x="136"/>
        <item x="138"/>
        <item x="142"/>
        <item x="143"/>
        <item x="146"/>
        <item x="147"/>
        <item x="14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items count="4">
        <item x="1"/>
        <item h="1" x="0"/>
        <item h="1" x="2"/>
        <item t="default"/>
      </items>
      <extLst>
        <ext xmlns:x14="http://schemas.microsoft.com/office/spreadsheetml/2009/9/main" uri="{2946ED86-A175-432a-8AC1-64E0C546D7DE}">
          <x14:pivotField fillDownLabels="1"/>
        </ext>
      </extLst>
    </pivotField>
  </pivotFields>
  <rowFields count="6">
    <field x="3"/>
    <field x="5"/>
    <field x="32"/>
    <field x="37"/>
    <field x="81"/>
    <field x="63"/>
  </rowFields>
  <rowItems count="147">
    <i>
      <x v="1"/>
      <x v="377"/>
      <x v="411"/>
      <x v="474"/>
      <x v="432"/>
      <x v="2"/>
    </i>
    <i t="default">
      <x v="1"/>
    </i>
    <i>
      <x v="2"/>
      <x v="381"/>
      <x v="415"/>
      <x v="479"/>
      <x v="438"/>
      <x v="16"/>
    </i>
    <i t="default">
      <x v="2"/>
    </i>
    <i>
      <x v="3"/>
      <x v="197"/>
      <x v="198"/>
      <x v="319"/>
      <x v="173"/>
      <x v="4"/>
    </i>
    <i t="default">
      <x v="3"/>
    </i>
    <i>
      <x v="4"/>
      <x v="63"/>
      <x v="41"/>
      <x v="106"/>
      <x v="436"/>
      <x v="7"/>
    </i>
    <i r="1">
      <x v="196"/>
      <x v="197"/>
      <x v="478"/>
      <x v="437"/>
      <x v="7"/>
    </i>
    <i r="1">
      <x v="378"/>
      <x v="412"/>
      <x v="475"/>
      <x v="433"/>
      <x v="7"/>
    </i>
    <i r="1">
      <x v="379"/>
      <x v="413"/>
      <x v="476"/>
      <x v="434"/>
      <x v="7"/>
    </i>
    <i r="1">
      <x v="380"/>
      <x v="414"/>
      <x v="477"/>
      <x v="435"/>
      <x v="7"/>
    </i>
    <i t="default">
      <x v="4"/>
    </i>
    <i>
      <x v="5"/>
      <x v="179"/>
      <x v="217"/>
      <x v="498"/>
      <x v="189"/>
      <x v="10"/>
    </i>
    <i r="1">
      <x v="216"/>
      <x v="424"/>
      <x v="499"/>
      <x v="456"/>
      <x v="16"/>
    </i>
    <i t="default">
      <x v="5"/>
    </i>
    <i>
      <x v="6"/>
      <x v="28"/>
      <x v="220"/>
      <x v="502"/>
      <x v="459"/>
      <x v="4"/>
    </i>
    <i r="1">
      <x v="37"/>
      <x v="51"/>
      <x v="493"/>
      <x v="451"/>
      <x v="13"/>
    </i>
    <i r="1">
      <x v="206"/>
      <x v="422"/>
      <x v="496"/>
      <x v="454"/>
      <x v="11"/>
    </i>
    <i r="1">
      <x v="208"/>
      <x v="321"/>
      <x v="482"/>
      <x v="440"/>
      <x v="4"/>
    </i>
    <i r="1">
      <x v="211"/>
      <x v="211"/>
      <x v="490"/>
      <x v="448"/>
      <x v="11"/>
    </i>
    <i r="1">
      <x v="300"/>
      <x v="326"/>
      <x v="489"/>
      <x v="447"/>
      <x v="16"/>
    </i>
    <i r="1">
      <x v="301"/>
      <x v="327"/>
      <x v="488"/>
      <x v="446"/>
      <x v="16"/>
    </i>
    <i r="1">
      <x v="304"/>
      <x v="330"/>
      <x v="481"/>
      <x v="318"/>
      <x v="11"/>
    </i>
    <i r="1">
      <x v="310"/>
      <x v="417"/>
      <x v="483"/>
      <x v="441"/>
      <x v="4"/>
    </i>
    <i r="1">
      <x v="312"/>
      <x v="338"/>
      <x v="491"/>
      <x v="449"/>
      <x v="13"/>
    </i>
    <i r="1">
      <x v="314"/>
      <x v="340"/>
      <x v="484"/>
      <x v="442"/>
      <x v="3"/>
    </i>
    <i r="1">
      <x v="316"/>
      <x v="418"/>
      <x v="485"/>
      <x v="443"/>
      <x v="12"/>
    </i>
    <i r="1">
      <x v="318"/>
      <x v="344"/>
      <x v="486"/>
      <x v="444"/>
      <x v="11"/>
    </i>
    <i r="1">
      <x v="382"/>
      <x v="416"/>
      <x v="480"/>
      <x v="439"/>
      <x v="4"/>
    </i>
    <i r="1">
      <x v="383"/>
      <x v="419"/>
      <x v="492"/>
      <x v="450"/>
      <x v="11"/>
    </i>
    <i r="1">
      <x v="384"/>
      <x v="420"/>
      <x v="494"/>
      <x v="452"/>
      <x v="6"/>
    </i>
    <i r="1">
      <x v="385"/>
      <x v="421"/>
      <x v="495"/>
      <x v="453"/>
      <x v="5"/>
    </i>
    <i r="1">
      <x v="386"/>
      <x v="423"/>
      <x v="497"/>
      <x v="455"/>
      <x v="11"/>
    </i>
    <i r="1">
      <x v="387"/>
      <x v="425"/>
      <x v="500"/>
      <x v="457"/>
      <x v="11"/>
    </i>
    <i r="1">
      <x v="388"/>
      <x v="426"/>
      <x v="501"/>
      <x v="458"/>
      <x v="11"/>
    </i>
    <i r="1">
      <x v="391"/>
      <x v="429"/>
      <x v="506"/>
      <x v="461"/>
      <x v="11"/>
    </i>
    <i t="default">
      <x v="6"/>
    </i>
    <i>
      <x v="8"/>
      <x v="393"/>
      <x v="431"/>
      <x v="508"/>
      <x v="463"/>
      <x v="16"/>
    </i>
    <i t="default">
      <x v="8"/>
    </i>
    <i>
      <x v="9"/>
      <x v="146"/>
      <x v="1"/>
      <x v="530"/>
      <x v="484"/>
      <x v="16"/>
    </i>
    <i t="default">
      <x v="9"/>
    </i>
    <i>
      <x v="10"/>
      <x v="31"/>
      <x v="254"/>
      <x v="509"/>
      <x v="464"/>
      <x v="4"/>
    </i>
    <i r="1">
      <x v="394"/>
      <x v="432"/>
      <x v="227"/>
      <x v="222"/>
      <x v="16"/>
    </i>
    <i r="1">
      <x v="396"/>
      <x v="434"/>
      <x v="510"/>
      <x v="465"/>
      <x v="4"/>
    </i>
    <i t="default">
      <x v="10"/>
    </i>
    <i>
      <x v="12"/>
      <x v="218"/>
      <x v="222"/>
      <x v="504"/>
      <x v="193"/>
      <x v="16"/>
    </i>
    <i r="1">
      <x v="389"/>
      <x v="427"/>
      <x v="503"/>
      <x v="460"/>
      <x v="16"/>
    </i>
    <i t="default">
      <x v="12"/>
    </i>
    <i>
      <x v="13"/>
      <x v="404"/>
      <x v="445"/>
      <x v="533"/>
      <x v="485"/>
      <x v="2"/>
    </i>
    <i t="default">
      <x v="13"/>
    </i>
    <i>
      <x v="14"/>
      <x v="78"/>
      <x v="160"/>
      <x v="565"/>
      <x v="503"/>
      <x v="7"/>
    </i>
    <i r="1">
      <x v="79"/>
      <x v="73"/>
      <x v="412"/>
      <x v="379"/>
      <x v="2"/>
    </i>
    <i r="1">
      <x v="81"/>
      <x v="393"/>
      <x v="564"/>
      <x v="502"/>
      <x v="13"/>
    </i>
    <i r="1">
      <x v="82"/>
      <x v="121"/>
      <x v="549"/>
      <x v="380"/>
      <x v="16"/>
    </i>
    <i r="1">
      <x v="83"/>
      <x v="180"/>
      <x v="566"/>
      <x v="504"/>
      <x v="7"/>
    </i>
    <i r="1">
      <x v="84"/>
      <x v="451"/>
      <x v="574"/>
      <x v="511"/>
      <x v="14"/>
    </i>
    <i r="1">
      <x v="86"/>
      <x v="82"/>
      <x v="550"/>
      <x v="490"/>
      <x v="2"/>
    </i>
    <i r="1">
      <x v="88"/>
      <x v="30"/>
      <x v="551"/>
      <x v="491"/>
      <x v="13"/>
    </i>
    <i r="1">
      <x v="90"/>
      <x v="314"/>
      <x v="576"/>
      <x v="512"/>
      <x v="6"/>
    </i>
    <i r="1">
      <x v="98"/>
      <x v="380"/>
      <x v="33"/>
      <x v="519"/>
      <x v="16"/>
    </i>
    <i r="1">
      <x v="101"/>
      <x v="283"/>
      <x v="552"/>
      <x v="492"/>
      <x v="1"/>
    </i>
    <i r="1">
      <x v="102"/>
      <x v="447"/>
      <x v="553"/>
      <x v="493"/>
      <x v="4"/>
    </i>
    <i r="1">
      <x v="104"/>
      <x v="186"/>
      <x v="554"/>
      <x v="9"/>
      <x v="9"/>
    </i>
    <i r="1">
      <x v="107"/>
      <x v="57"/>
      <x v="555"/>
      <x v="494"/>
      <x v="6"/>
    </i>
    <i r="1">
      <x v="119"/>
      <x v="127"/>
      <x v="556"/>
      <x v="495"/>
      <x v="16"/>
    </i>
    <i r="1">
      <x v="122"/>
      <x v="384"/>
      <x v="572"/>
      <x v="400"/>
      <x v="9"/>
    </i>
    <i r="1">
      <x v="125"/>
      <x v="71"/>
      <x v="437"/>
      <x v="496"/>
      <x v="13"/>
    </i>
    <i r="1">
      <x v="128"/>
      <x v="287"/>
      <x v="557"/>
      <x v="497"/>
      <x v="2"/>
    </i>
    <i r="1">
      <x v="135"/>
      <x v="385"/>
      <x v="575"/>
      <x v="403"/>
      <x v="10"/>
    </i>
    <i r="1">
      <x v="274"/>
      <x v="296"/>
      <x v="560"/>
      <x v="499"/>
      <x v="15"/>
    </i>
    <i r="1">
      <x v="277"/>
      <x v="299"/>
      <x v="568"/>
      <x v="382"/>
      <x v="12"/>
    </i>
    <i r="1">
      <x v="348"/>
      <x v="375"/>
      <x v="567"/>
      <x v="505"/>
      <x v="15"/>
    </i>
    <i r="1">
      <x v="349"/>
      <x v="449"/>
      <x v="418"/>
      <x v="506"/>
      <x v="7"/>
    </i>
    <i r="1">
      <x v="350"/>
      <x v="377"/>
      <x v="419"/>
      <x v="507"/>
      <x v="13"/>
    </i>
    <i r="1">
      <x v="351"/>
      <x v="378"/>
      <x v="569"/>
      <x v="508"/>
      <x v="1"/>
    </i>
    <i r="1">
      <x v="352"/>
      <x v="379"/>
      <x v="570"/>
      <x v="390"/>
      <x v="13"/>
    </i>
    <i r="1">
      <x v="354"/>
      <x v="382"/>
      <x v="571"/>
      <x v="509"/>
      <x v="10"/>
    </i>
    <i r="1">
      <x v="356"/>
      <x v="388"/>
      <x v="561"/>
      <x v="500"/>
      <x v="16"/>
    </i>
    <i r="1">
      <x v="357"/>
      <x v="389"/>
      <x v="583"/>
      <x v="518"/>
      <x v="16"/>
    </i>
    <i r="1">
      <x v="362"/>
      <x v="395"/>
      <x v="563"/>
      <x v="501"/>
      <x v="16"/>
    </i>
    <i r="1">
      <x v="406"/>
      <x v="450"/>
      <x v="573"/>
      <x v="510"/>
      <x v="4"/>
    </i>
    <i r="1">
      <x v="407"/>
      <x v="452"/>
      <x v="577"/>
      <x v="513"/>
      <x/>
    </i>
    <i r="1">
      <x v="408"/>
      <x v="453"/>
      <x v="578"/>
      <x v="514"/>
      <x v="16"/>
    </i>
    <i r="1">
      <x v="409"/>
      <x v="454"/>
      <x v="579"/>
      <x v="515"/>
      <x v="16"/>
    </i>
    <i r="1">
      <x v="410"/>
      <x v="455"/>
      <x v="580"/>
      <x v="516"/>
      <x v="2"/>
    </i>
    <i r="1">
      <x v="411"/>
      <x v="456"/>
      <x v="581"/>
      <x v="517"/>
      <x v="2"/>
    </i>
    <i r="1">
      <x v="413"/>
      <x v="458"/>
      <x v="582"/>
      <x v="10"/>
      <x v="12"/>
    </i>
    <i r="1">
      <x v="414"/>
      <x v="459"/>
      <x v="584"/>
      <x v="520"/>
      <x v="4"/>
    </i>
    <i r="1">
      <x v="415"/>
      <x v="460"/>
      <x v="585"/>
      <x v="521"/>
      <x v="16"/>
    </i>
    <i t="default">
      <x v="14"/>
    </i>
    <i>
      <x v="15"/>
      <x v="151"/>
      <x v="74"/>
      <x v="538"/>
      <x v="291"/>
      <x v="2"/>
    </i>
    <i r="1">
      <x v="152"/>
      <x v="165"/>
      <x v="539"/>
      <x v="366"/>
      <x v="7"/>
    </i>
    <i r="1">
      <x v="153"/>
      <x v="279"/>
      <x v="540"/>
      <x v="367"/>
      <x v="7"/>
    </i>
    <i r="1">
      <x v="154"/>
      <x v="169"/>
      <x v="541"/>
      <x v="248"/>
      <x v="16"/>
    </i>
    <i r="1">
      <x v="155"/>
      <x v="18"/>
      <x v="542"/>
      <x v="249"/>
      <x v="16"/>
    </i>
    <i r="1">
      <x v="156"/>
      <x v="167"/>
      <x v="543"/>
      <x v="98"/>
      <x v="7"/>
    </i>
    <i r="1">
      <x v="264"/>
      <x v="166"/>
      <x v="544"/>
      <x v="368"/>
      <x v="7"/>
    </i>
    <i r="1">
      <x v="267"/>
      <x v="280"/>
      <x v="545"/>
      <x v="487"/>
      <x v="11"/>
    </i>
    <i r="1">
      <x v="338"/>
      <x v="277"/>
      <x v="537"/>
      <x v="244"/>
      <x v="3"/>
    </i>
    <i r="1">
      <x v="339"/>
      <x v="366"/>
      <x v="546"/>
      <x v="370"/>
      <x v="7"/>
    </i>
    <i r="1">
      <x v="340"/>
      <x v="367"/>
      <x v="403"/>
      <x v="371"/>
      <x v="3"/>
    </i>
    <i r="1">
      <x v="342"/>
      <x v="369"/>
      <x v="535"/>
      <x v="486"/>
      <x v="11"/>
    </i>
    <i r="1">
      <x v="343"/>
      <x v="370"/>
      <x v="534"/>
      <x v="374"/>
      <x v="3"/>
    </i>
    <i r="1">
      <x v="344"/>
      <x v="371"/>
      <x v="548"/>
      <x v="489"/>
      <x v="3"/>
    </i>
    <i r="1">
      <x v="346"/>
      <x v="373"/>
      <x v="536"/>
      <x v="377"/>
      <x v="3"/>
    </i>
    <i r="1">
      <x v="405"/>
      <x v="446"/>
      <x v="547"/>
      <x v="488"/>
      <x v="3"/>
    </i>
    <i t="default">
      <x v="15"/>
    </i>
    <i>
      <x v="16"/>
      <x v="161"/>
      <x v="236"/>
      <x v="511"/>
      <x v="466"/>
      <x v="8"/>
    </i>
    <i r="1">
      <x v="169"/>
      <x v="28"/>
      <x v="519"/>
      <x v="123"/>
      <x v="8"/>
    </i>
    <i r="1">
      <x v="171"/>
      <x v="136"/>
      <x v="204"/>
      <x v="470"/>
      <x v="8"/>
    </i>
    <i r="1">
      <x v="172"/>
      <x v="137"/>
      <x v="518"/>
      <x v="471"/>
      <x v="2"/>
    </i>
    <i r="1">
      <x v="174"/>
      <x v="133"/>
      <x v="513"/>
      <x v="346"/>
      <x v="8"/>
    </i>
    <i r="1">
      <x v="227"/>
      <x v="232"/>
      <x v="512"/>
      <x v="345"/>
      <x v="2"/>
    </i>
    <i r="1">
      <x v="329"/>
      <x v="355"/>
      <x v="517"/>
      <x v="469"/>
      <x v="8"/>
    </i>
    <i r="1">
      <x v="330"/>
      <x v="356"/>
      <x v="515"/>
      <x v="468"/>
      <x v="8"/>
    </i>
    <i r="1">
      <x v="331"/>
      <x v="357"/>
      <x v="514"/>
      <x v="467"/>
      <x v="8"/>
    </i>
    <i r="1">
      <x v="332"/>
      <x v="358"/>
      <x v="516"/>
      <x v="350"/>
      <x v="8"/>
    </i>
    <i r="1">
      <x v="397"/>
      <x v="435"/>
      <x v="520"/>
      <x v="472"/>
      <x v="16"/>
    </i>
    <i r="1">
      <x v="398"/>
      <x v="436"/>
      <x v="521"/>
      <x v="473"/>
      <x v="8"/>
    </i>
    <i t="default">
      <x v="16"/>
    </i>
    <i>
      <x v="17"/>
      <x v="50"/>
      <x v="438"/>
      <x v="523"/>
      <x v="476"/>
      <x v="18"/>
    </i>
    <i r="1">
      <x v="253"/>
      <x v="441"/>
      <x v="528"/>
      <x v="481"/>
      <x v="3"/>
    </i>
    <i r="1">
      <x v="254"/>
      <x v="263"/>
      <x v="388"/>
      <x v="483"/>
      <x v="9"/>
    </i>
    <i r="1">
      <x v="256"/>
      <x v="266"/>
      <x v="243"/>
      <x v="474"/>
      <x v="7"/>
    </i>
    <i r="1">
      <x v="257"/>
      <x v="265"/>
      <x v="527"/>
      <x v="480"/>
      <x v="14"/>
    </i>
    <i r="1">
      <x v="258"/>
      <x v="267"/>
      <x v="529"/>
      <x v="482"/>
      <x v="7"/>
    </i>
    <i r="1">
      <x v="259"/>
      <x v="268"/>
      <x v="524"/>
      <x v="477"/>
      <x v="19"/>
    </i>
    <i r="1">
      <x v="399"/>
      <x v="437"/>
      <x v="522"/>
      <x v="475"/>
      <x v="15"/>
    </i>
    <i r="1">
      <x v="400"/>
      <x v="439"/>
      <x v="525"/>
      <x v="478"/>
      <x v="18"/>
    </i>
    <i r="1">
      <x v="401"/>
      <x v="440"/>
      <x v="526"/>
      <x v="479"/>
      <x v="13"/>
    </i>
    <i t="default">
      <x v="17"/>
    </i>
    <i>
      <x v="18"/>
      <x v="280"/>
      <x v="302"/>
      <x v="587"/>
      <x v="523"/>
      <x v="2"/>
    </i>
    <i r="1">
      <x v="284"/>
      <x v="306"/>
      <x v="457"/>
      <x v="524"/>
      <x v="2"/>
    </i>
    <i r="1">
      <x v="416"/>
      <x v="461"/>
      <x v="586"/>
      <x v="522"/>
      <x v="2"/>
    </i>
    <i t="default">
      <x v="18"/>
    </i>
    <i>
      <x v="19"/>
      <x v="187"/>
      <x v="179"/>
      <x v="589"/>
      <x v="284"/>
      <x v="13"/>
    </i>
    <i r="1">
      <x v="285"/>
      <x v="463"/>
      <x v="588"/>
      <x v="525"/>
      <x v="13"/>
    </i>
    <i r="1">
      <x v="286"/>
      <x v="308"/>
      <x v="591"/>
      <x v="527"/>
      <x v="13"/>
    </i>
    <i r="1">
      <x v="290"/>
      <x v="312"/>
      <x v="592"/>
      <x v="290"/>
      <x v="13"/>
    </i>
    <i r="1">
      <x v="367"/>
      <x v="464"/>
      <x v="590"/>
      <x v="526"/>
      <x v="13"/>
    </i>
    <i r="1">
      <x v="368"/>
      <x v="402"/>
      <x v="593"/>
      <x v="528"/>
      <x v="13"/>
    </i>
    <i r="1">
      <x v="373"/>
      <x v="407"/>
      <x v="597"/>
      <x v="529"/>
      <x v="13"/>
    </i>
    <i r="1">
      <x v="374"/>
      <x v="408"/>
      <x v="598"/>
      <x v="530"/>
      <x v="13"/>
    </i>
    <i t="default">
      <x v="19"/>
    </i>
    <i>
      <x v="23"/>
      <x v="376"/>
      <x v="410"/>
      <x v="473"/>
      <x v="431"/>
      <x v="2"/>
    </i>
    <i t="default">
      <x v="23"/>
    </i>
    <i t="grand">
      <x/>
    </i>
  </rowItems>
  <colFields count="1">
    <field x="-2"/>
  </colFields>
  <colItems count="8">
    <i>
      <x/>
    </i>
    <i i="1">
      <x v="1"/>
    </i>
    <i i="2">
      <x v="2"/>
    </i>
    <i i="3">
      <x v="3"/>
    </i>
    <i i="4">
      <x v="4"/>
    </i>
    <i i="5">
      <x v="5"/>
    </i>
    <i i="6">
      <x v="6"/>
    </i>
    <i i="7">
      <x v="7"/>
    </i>
  </colItems>
  <dataFields count="8">
    <dataField name="# of Projects" fld="84" subtotal="count" baseField="0" baseItem="0"/>
    <dataField name="Total PROJ EXP" fld="10" baseField="0" baseItem="0"/>
    <dataField name="County - BOND" fld="11" baseField="0" baseItem="0"/>
    <dataField name="County - CASH" fld="13" baseField="0" baseItem="0"/>
    <dataField name="Non-County REV" fld="18" baseField="0" baseItem="0"/>
    <dataField name="YRS 2-5 Total PROJ EXP" fld="19" baseField="0" baseItem="0"/>
    <dataField name="YRD 2-5 REV - County (All Cnty Sources)" fld="24" baseField="0" baseItem="0"/>
    <dataField name="YRS 2-5 REV - Non-County" fld="25" baseField="0" baseItem="0"/>
  </dataFields>
  <formats count="1723">
    <format dxfId="2172">
      <pivotArea type="all" dataOnly="0" outline="0" fieldPosition="0"/>
    </format>
    <format dxfId="2171">
      <pivotArea outline="0" collapsedLevelsAreSubtotals="1" fieldPosition="0"/>
    </format>
    <format dxfId="2170">
      <pivotArea type="origin" dataOnly="0" labelOnly="1" outline="0" fieldPosition="0"/>
    </format>
    <format dxfId="2169">
      <pivotArea field="3" type="button" dataOnly="0" labelOnly="1" outline="0" axis="axisRow" fieldPosition="0"/>
    </format>
    <format dxfId="2168">
      <pivotArea field="5" type="button" dataOnly="0" labelOnly="1" outline="0" axis="axisRow" fieldPosition="1"/>
    </format>
    <format dxfId="2167">
      <pivotArea field="81" type="button" dataOnly="0" labelOnly="1" outline="0" axis="axisRow" fieldPosition="4"/>
    </format>
    <format dxfId="2166">
      <pivotArea dataOnly="0" labelOnly="1" outline="0" fieldPosition="0">
        <references count="1">
          <reference field="3" count="0"/>
        </references>
      </pivotArea>
    </format>
    <format dxfId="2165">
      <pivotArea dataOnly="0" labelOnly="1" outline="0" fieldPosition="0">
        <references count="1">
          <reference field="3" count="0" defaultSubtotal="1"/>
        </references>
      </pivotArea>
    </format>
    <format dxfId="2164">
      <pivotArea dataOnly="0" labelOnly="1" grandRow="1" outline="0" fieldPosition="0"/>
    </format>
    <format dxfId="2163">
      <pivotArea dataOnly="0" labelOnly="1" outline="0" fieldPosition="0">
        <references count="2">
          <reference field="3" count="1" selected="0">
            <x v="0"/>
          </reference>
          <reference field="5" count="17">
            <x v="0"/>
            <x v="1"/>
            <x v="2"/>
            <x v="3"/>
            <x v="4"/>
            <x v="5"/>
            <x v="6"/>
            <x v="7"/>
            <x v="8"/>
            <x v="9"/>
            <x v="10"/>
            <x v="11"/>
            <x v="12"/>
            <x v="13"/>
            <x v="14"/>
            <x v="15"/>
            <x v="16"/>
          </reference>
        </references>
      </pivotArea>
    </format>
    <format dxfId="2162">
      <pivotArea dataOnly="0" labelOnly="1" outline="0" fieldPosition="0">
        <references count="2">
          <reference field="3" count="1" selected="0">
            <x v="0"/>
          </reference>
          <reference field="5" count="17" defaultSubtotal="1">
            <x v="0"/>
            <x v="1"/>
            <x v="2"/>
            <x v="3"/>
            <x v="4"/>
            <x v="5"/>
            <x v="6"/>
            <x v="7"/>
            <x v="8"/>
            <x v="9"/>
            <x v="10"/>
            <x v="11"/>
            <x v="12"/>
            <x v="13"/>
            <x v="14"/>
            <x v="15"/>
            <x v="16"/>
          </reference>
        </references>
      </pivotArea>
    </format>
    <format dxfId="2161">
      <pivotArea dataOnly="0" labelOnly="1" outline="0" fieldPosition="0">
        <references count="2">
          <reference field="3" count="1" selected="0">
            <x v="1"/>
          </reference>
          <reference field="5" count="3">
            <x v="71"/>
            <x v="176"/>
            <x v="177"/>
          </reference>
        </references>
      </pivotArea>
    </format>
    <format dxfId="2160">
      <pivotArea dataOnly="0" labelOnly="1" outline="0" fieldPosition="0">
        <references count="2">
          <reference field="3" count="1" selected="0">
            <x v="1"/>
          </reference>
          <reference field="5" count="3" defaultSubtotal="1">
            <x v="71"/>
            <x v="176"/>
            <x v="177"/>
          </reference>
        </references>
      </pivotArea>
    </format>
    <format dxfId="2159">
      <pivotArea dataOnly="0" labelOnly="1" outline="0" fieldPosition="0">
        <references count="2">
          <reference field="3" count="1" selected="0">
            <x v="2"/>
          </reference>
          <reference field="5" count="1">
            <x v="27"/>
          </reference>
        </references>
      </pivotArea>
    </format>
    <format dxfId="2158">
      <pivotArea dataOnly="0" labelOnly="1" outline="0" fieldPosition="0">
        <references count="2">
          <reference field="3" count="1" selected="0">
            <x v="2"/>
          </reference>
          <reference field="5" count="1" defaultSubtotal="1">
            <x v="27"/>
          </reference>
        </references>
      </pivotArea>
    </format>
    <format dxfId="2157">
      <pivotArea dataOnly="0" labelOnly="1" outline="0" fieldPosition="0">
        <references count="2">
          <reference field="3" count="1" selected="0">
            <x v="3"/>
          </reference>
          <reference field="5" count="1">
            <x v="26"/>
          </reference>
        </references>
      </pivotArea>
    </format>
    <format dxfId="2156">
      <pivotArea dataOnly="0" labelOnly="1" outline="0" fieldPosition="0">
        <references count="2">
          <reference field="3" count="1" selected="0">
            <x v="3"/>
          </reference>
          <reference field="5" count="1" defaultSubtotal="1">
            <x v="26"/>
          </reference>
        </references>
      </pivotArea>
    </format>
    <format dxfId="2155">
      <pivotArea dataOnly="0" labelOnly="1" outline="0" fieldPosition="0">
        <references count="2">
          <reference field="3" count="1" selected="0">
            <x v="4"/>
          </reference>
          <reference field="5" count="5">
            <x v="63"/>
            <x v="64"/>
            <x v="65"/>
            <x v="66"/>
            <x v="67"/>
          </reference>
        </references>
      </pivotArea>
    </format>
    <format dxfId="2154">
      <pivotArea dataOnly="0" labelOnly="1" outline="0" fieldPosition="0">
        <references count="2">
          <reference field="3" count="1" selected="0">
            <x v="4"/>
          </reference>
          <reference field="5" count="5" defaultSubtotal="1">
            <x v="63"/>
            <x v="64"/>
            <x v="65"/>
            <x v="66"/>
            <x v="67"/>
          </reference>
        </references>
      </pivotArea>
    </format>
    <format dxfId="2153">
      <pivotArea dataOnly="0" labelOnly="1" outline="0" fieldPosition="0">
        <references count="2">
          <reference field="3" count="1" selected="0">
            <x v="5"/>
          </reference>
          <reference field="5" count="4">
            <x v="178"/>
            <x v="179"/>
            <x v="180"/>
            <x v="181"/>
          </reference>
        </references>
      </pivotArea>
    </format>
    <format dxfId="2152">
      <pivotArea dataOnly="0" labelOnly="1" outline="0" fieldPosition="0">
        <references count="2">
          <reference field="3" count="1" selected="0">
            <x v="5"/>
          </reference>
          <reference field="5" count="4" defaultSubtotal="1">
            <x v="178"/>
            <x v="179"/>
            <x v="180"/>
            <x v="181"/>
          </reference>
        </references>
      </pivotArea>
    </format>
    <format dxfId="2151">
      <pivotArea dataOnly="0" labelOnly="1" outline="0" fieldPosition="0">
        <references count="2">
          <reference field="3" count="1" selected="0">
            <x v="6"/>
          </reference>
          <reference field="5" count="19">
            <x v="17"/>
            <x v="18"/>
            <x v="19"/>
            <x v="20"/>
            <x v="21"/>
            <x v="22"/>
            <x v="23"/>
            <x v="24"/>
            <x v="25"/>
            <x v="36"/>
            <x v="37"/>
            <x v="38"/>
            <x v="39"/>
            <x v="73"/>
            <x v="74"/>
            <x v="158"/>
            <x v="159"/>
            <x v="160"/>
            <x v="182"/>
          </reference>
        </references>
      </pivotArea>
    </format>
    <format dxfId="2150">
      <pivotArea dataOnly="0" labelOnly="1" outline="0" fieldPosition="0">
        <references count="2">
          <reference field="3" count="1" selected="0">
            <x v="6"/>
          </reference>
          <reference field="5" count="19" defaultSubtotal="1">
            <x v="17"/>
            <x v="18"/>
            <x v="19"/>
            <x v="20"/>
            <x v="21"/>
            <x v="22"/>
            <x v="23"/>
            <x v="24"/>
            <x v="25"/>
            <x v="36"/>
            <x v="37"/>
            <x v="38"/>
            <x v="39"/>
            <x v="73"/>
            <x v="74"/>
            <x v="158"/>
            <x v="159"/>
            <x v="160"/>
            <x v="182"/>
          </reference>
        </references>
      </pivotArea>
    </format>
    <format dxfId="2149">
      <pivotArea dataOnly="0" labelOnly="1" outline="0" fieldPosition="0">
        <references count="2">
          <reference field="3" count="1" selected="0">
            <x v="7"/>
          </reference>
          <reference field="5" count="2">
            <x v="28"/>
            <x v="29"/>
          </reference>
        </references>
      </pivotArea>
    </format>
    <format dxfId="2148">
      <pivotArea dataOnly="0" labelOnly="1" outline="0" fieldPosition="0">
        <references count="2">
          <reference field="3" count="1" selected="0">
            <x v="7"/>
          </reference>
          <reference field="5" count="2" defaultSubtotal="1">
            <x v="28"/>
            <x v="29"/>
          </reference>
        </references>
      </pivotArea>
    </format>
    <format dxfId="2147">
      <pivotArea dataOnly="0" labelOnly="1" outline="0" fieldPosition="0">
        <references count="2">
          <reference field="3" count="1" selected="0">
            <x v="8"/>
          </reference>
          <reference field="5" count="3">
            <x v="52"/>
            <x v="163"/>
            <x v="164"/>
          </reference>
        </references>
      </pivotArea>
    </format>
    <format dxfId="2146">
      <pivotArea dataOnly="0" labelOnly="1" outline="0" fieldPosition="0">
        <references count="2">
          <reference field="3" count="1" selected="0">
            <x v="8"/>
          </reference>
          <reference field="5" count="3" defaultSubtotal="1">
            <x v="52"/>
            <x v="163"/>
            <x v="164"/>
          </reference>
        </references>
      </pivotArea>
    </format>
    <format dxfId="2145">
      <pivotArea dataOnly="0" labelOnly="1" outline="0" fieldPosition="0">
        <references count="2">
          <reference field="3" count="1" selected="0">
            <x v="9"/>
          </reference>
          <reference field="5" count="11">
            <x v="136"/>
            <x v="137"/>
            <x v="138"/>
            <x v="139"/>
            <x v="140"/>
            <x v="141"/>
            <x v="142"/>
            <x v="143"/>
            <x v="144"/>
            <x v="145"/>
            <x v="146"/>
          </reference>
        </references>
      </pivotArea>
    </format>
    <format dxfId="2144">
      <pivotArea dataOnly="0" labelOnly="1" outline="0" fieldPosition="0">
        <references count="2">
          <reference field="3" count="1" selected="0">
            <x v="9"/>
          </reference>
          <reference field="5" count="11" defaultSubtotal="1">
            <x v="136"/>
            <x v="137"/>
            <x v="138"/>
            <x v="139"/>
            <x v="140"/>
            <x v="141"/>
            <x v="142"/>
            <x v="143"/>
            <x v="144"/>
            <x v="145"/>
            <x v="146"/>
          </reference>
        </references>
      </pivotArea>
    </format>
    <format dxfId="2143">
      <pivotArea dataOnly="0" labelOnly="1" outline="0" fieldPosition="0">
        <references count="2">
          <reference field="3" count="1" selected="0">
            <x v="10"/>
          </reference>
          <reference field="5" count="6">
            <x v="30"/>
            <x v="31"/>
            <x v="32"/>
            <x v="33"/>
            <x v="34"/>
            <x v="35"/>
          </reference>
        </references>
      </pivotArea>
    </format>
    <format dxfId="2142">
      <pivotArea dataOnly="0" labelOnly="1" outline="0" fieldPosition="0">
        <references count="2">
          <reference field="3" count="1" selected="0">
            <x v="10"/>
          </reference>
          <reference field="5" count="6" defaultSubtotal="1">
            <x v="30"/>
            <x v="31"/>
            <x v="32"/>
            <x v="33"/>
            <x v="34"/>
            <x v="35"/>
          </reference>
        </references>
      </pivotArea>
    </format>
    <format dxfId="2141">
      <pivotArea dataOnly="0" labelOnly="1" outline="0" fieldPosition="0">
        <references count="2">
          <reference field="3" count="1" selected="0">
            <x v="11"/>
          </reference>
          <reference field="5" count="2">
            <x v="42"/>
            <x v="51"/>
          </reference>
        </references>
      </pivotArea>
    </format>
    <format dxfId="2140">
      <pivotArea dataOnly="0" labelOnly="1" outline="0" fieldPosition="0">
        <references count="2">
          <reference field="3" count="1" selected="0">
            <x v="11"/>
          </reference>
          <reference field="5" count="2" defaultSubtotal="1">
            <x v="42"/>
            <x v="51"/>
          </reference>
        </references>
      </pivotArea>
    </format>
    <format dxfId="2139">
      <pivotArea dataOnly="0" labelOnly="1" outline="0" fieldPosition="0">
        <references count="2">
          <reference field="3" count="1" selected="0">
            <x v="12"/>
          </reference>
          <reference field="5" count="2">
            <x v="61"/>
            <x v="62"/>
          </reference>
        </references>
      </pivotArea>
    </format>
    <format dxfId="2138">
      <pivotArea dataOnly="0" labelOnly="1" outline="0" fieldPosition="0">
        <references count="2">
          <reference field="3" count="1" selected="0">
            <x v="12"/>
          </reference>
          <reference field="5" count="2" defaultSubtotal="1">
            <x v="61"/>
            <x v="62"/>
          </reference>
        </references>
      </pivotArea>
    </format>
    <format dxfId="2137">
      <pivotArea dataOnly="0" labelOnly="1" outline="0" fieldPosition="0">
        <references count="2">
          <reference field="3" count="1" selected="0">
            <x v="13"/>
          </reference>
          <reference field="5" count="1">
            <x v="175"/>
          </reference>
        </references>
      </pivotArea>
    </format>
    <format dxfId="2136">
      <pivotArea dataOnly="0" labelOnly="1" outline="0" fieldPosition="0">
        <references count="2">
          <reference field="3" count="1" selected="0">
            <x v="13"/>
          </reference>
          <reference field="5" count="1" defaultSubtotal="1">
            <x v="175"/>
          </reference>
        </references>
      </pivotArea>
    </format>
    <format dxfId="2135">
      <pivotArea dataOnly="0" labelOnly="1" outline="0" fieldPosition="0">
        <references count="2">
          <reference field="3" count="1" selected="0">
            <x v="14"/>
          </reference>
          <reference field="5" count="25">
            <x v="75"/>
            <x v="76"/>
            <x v="77"/>
            <x v="78"/>
            <x v="79"/>
            <x v="80"/>
            <x v="81"/>
            <x v="82"/>
            <x v="83"/>
            <x v="84"/>
            <x v="85"/>
            <x v="86"/>
            <x v="87"/>
            <x v="88"/>
            <x v="89"/>
            <x v="90"/>
            <x v="91"/>
            <x v="92"/>
            <x v="93"/>
            <x v="94"/>
            <x v="95"/>
            <x v="96"/>
            <x v="97"/>
            <x v="98"/>
            <x v="99"/>
          </reference>
        </references>
      </pivotArea>
    </format>
    <format dxfId="2134">
      <pivotArea dataOnly="0" labelOnly="1" outline="0" fieldPosition="0">
        <references count="2">
          <reference field="3" count="1" selected="0">
            <x v="14"/>
          </reference>
          <reference field="5" count="25" defaultSubtotal="1">
            <x v="75"/>
            <x v="76"/>
            <x v="77"/>
            <x v="78"/>
            <x v="79"/>
            <x v="80"/>
            <x v="81"/>
            <x v="82"/>
            <x v="83"/>
            <x v="84"/>
            <x v="85"/>
            <x v="86"/>
            <x v="87"/>
            <x v="88"/>
            <x v="89"/>
            <x v="90"/>
            <x v="91"/>
            <x v="92"/>
            <x v="93"/>
            <x v="94"/>
            <x v="95"/>
            <x v="96"/>
            <x v="97"/>
            <x v="98"/>
            <x v="99"/>
          </reference>
        </references>
      </pivotArea>
    </format>
    <format dxfId="2133">
      <pivotArea dataOnly="0" labelOnly="1" outline="0" fieldPosition="0">
        <references count="2">
          <reference field="3" count="1" selected="0">
            <x v="14"/>
          </reference>
          <reference field="5" count="25">
            <x v="100"/>
            <x v="101"/>
            <x v="102"/>
            <x v="103"/>
            <x v="104"/>
            <x v="105"/>
            <x v="106"/>
            <x v="107"/>
            <x v="108"/>
            <x v="109"/>
            <x v="110"/>
            <x v="111"/>
            <x v="112"/>
            <x v="113"/>
            <x v="114"/>
            <x v="115"/>
            <x v="116"/>
            <x v="117"/>
            <x v="118"/>
            <x v="119"/>
            <x v="120"/>
            <x v="121"/>
            <x v="122"/>
            <x v="123"/>
            <x v="124"/>
          </reference>
        </references>
      </pivotArea>
    </format>
    <format dxfId="2132">
      <pivotArea dataOnly="0" labelOnly="1" outline="0" fieldPosition="0">
        <references count="2">
          <reference field="3" count="1" selected="0">
            <x v="14"/>
          </reference>
          <reference field="5" count="25" defaultSubtotal="1">
            <x v="100"/>
            <x v="101"/>
            <x v="102"/>
            <x v="103"/>
            <x v="104"/>
            <x v="105"/>
            <x v="106"/>
            <x v="107"/>
            <x v="108"/>
            <x v="109"/>
            <x v="110"/>
            <x v="111"/>
            <x v="112"/>
            <x v="113"/>
            <x v="114"/>
            <x v="115"/>
            <x v="116"/>
            <x v="117"/>
            <x v="118"/>
            <x v="119"/>
            <x v="120"/>
            <x v="121"/>
            <x v="122"/>
            <x v="123"/>
            <x v="124"/>
          </reference>
        </references>
      </pivotArea>
    </format>
    <format dxfId="2131">
      <pivotArea dataOnly="0" labelOnly="1" outline="0" fieldPosition="0">
        <references count="2">
          <reference field="3" count="1" selected="0">
            <x v="14"/>
          </reference>
          <reference field="5" count="11">
            <x v="125"/>
            <x v="126"/>
            <x v="127"/>
            <x v="128"/>
            <x v="129"/>
            <x v="130"/>
            <x v="131"/>
            <x v="132"/>
            <x v="133"/>
            <x v="134"/>
            <x v="135"/>
          </reference>
        </references>
      </pivotArea>
    </format>
    <format dxfId="2130">
      <pivotArea dataOnly="0" labelOnly="1" outline="0" fieldPosition="0">
        <references count="2">
          <reference field="3" count="1" selected="0">
            <x v="14"/>
          </reference>
          <reference field="5" count="11" defaultSubtotal="1">
            <x v="125"/>
            <x v="126"/>
            <x v="127"/>
            <x v="128"/>
            <x v="129"/>
            <x v="130"/>
            <x v="131"/>
            <x v="132"/>
            <x v="133"/>
            <x v="134"/>
            <x v="135"/>
          </reference>
        </references>
      </pivotArea>
    </format>
    <format dxfId="2129">
      <pivotArea dataOnly="0" labelOnly="1" outline="0" fieldPosition="0">
        <references count="2">
          <reference field="3" count="1" selected="0">
            <x v="15"/>
          </reference>
          <reference field="5" count="12">
            <x v="68"/>
            <x v="147"/>
            <x v="148"/>
            <x v="149"/>
            <x v="150"/>
            <x v="151"/>
            <x v="152"/>
            <x v="153"/>
            <x v="154"/>
            <x v="155"/>
            <x v="156"/>
            <x v="157"/>
          </reference>
        </references>
      </pivotArea>
    </format>
    <format dxfId="2128">
      <pivotArea dataOnly="0" labelOnly="1" outline="0" fieldPosition="0">
        <references count="2">
          <reference field="3" count="1" selected="0">
            <x v="15"/>
          </reference>
          <reference field="5" count="12" defaultSubtotal="1">
            <x v="68"/>
            <x v="147"/>
            <x v="148"/>
            <x v="149"/>
            <x v="150"/>
            <x v="151"/>
            <x v="152"/>
            <x v="153"/>
            <x v="154"/>
            <x v="155"/>
            <x v="156"/>
            <x v="157"/>
          </reference>
        </references>
      </pivotArea>
    </format>
    <format dxfId="2127">
      <pivotArea dataOnly="0" labelOnly="1" outline="0" fieldPosition="0">
        <references count="2">
          <reference field="3" count="1" selected="0">
            <x v="16"/>
          </reference>
          <reference field="5" count="12">
            <x v="161"/>
            <x v="162"/>
            <x v="165"/>
            <x v="166"/>
            <x v="167"/>
            <x v="168"/>
            <x v="169"/>
            <x v="170"/>
            <x v="171"/>
            <x v="172"/>
            <x v="173"/>
            <x v="174"/>
          </reference>
        </references>
      </pivotArea>
    </format>
    <format dxfId="2126">
      <pivotArea dataOnly="0" labelOnly="1" outline="0" fieldPosition="0">
        <references count="2">
          <reference field="3" count="1" selected="0">
            <x v="16"/>
          </reference>
          <reference field="5" count="12" defaultSubtotal="1">
            <x v="161"/>
            <x v="162"/>
            <x v="165"/>
            <x v="166"/>
            <x v="167"/>
            <x v="168"/>
            <x v="169"/>
            <x v="170"/>
            <x v="171"/>
            <x v="172"/>
            <x v="173"/>
            <x v="174"/>
          </reference>
        </references>
      </pivotArea>
    </format>
    <format dxfId="2125">
      <pivotArea dataOnly="0" labelOnly="1" outline="0" fieldPosition="0">
        <references count="2">
          <reference field="3" count="1" selected="0">
            <x v="17"/>
          </reference>
          <reference field="5" count="18">
            <x v="40"/>
            <x v="41"/>
            <x v="43"/>
            <x v="44"/>
            <x v="45"/>
            <x v="46"/>
            <x v="47"/>
            <x v="48"/>
            <x v="49"/>
            <x v="50"/>
            <x v="53"/>
            <x v="54"/>
            <x v="55"/>
            <x v="56"/>
            <x v="57"/>
            <x v="58"/>
            <x v="59"/>
            <x v="60"/>
          </reference>
        </references>
      </pivotArea>
    </format>
    <format dxfId="2124">
      <pivotArea dataOnly="0" labelOnly="1" outline="0" fieldPosition="0">
        <references count="2">
          <reference field="3" count="1" selected="0">
            <x v="17"/>
          </reference>
          <reference field="5" count="18" defaultSubtotal="1">
            <x v="40"/>
            <x v="41"/>
            <x v="43"/>
            <x v="44"/>
            <x v="45"/>
            <x v="46"/>
            <x v="47"/>
            <x v="48"/>
            <x v="49"/>
            <x v="50"/>
            <x v="53"/>
            <x v="54"/>
            <x v="55"/>
            <x v="56"/>
            <x v="57"/>
            <x v="58"/>
            <x v="59"/>
            <x v="60"/>
          </reference>
        </references>
      </pivotArea>
    </format>
    <format dxfId="2123">
      <pivotArea dataOnly="0" labelOnly="1" outline="0" fieldPosition="0">
        <references count="2">
          <reference field="3" count="1" selected="0">
            <x v="18"/>
          </reference>
          <reference field="5" count="3">
            <x v="69"/>
            <x v="70"/>
            <x v="72"/>
          </reference>
        </references>
      </pivotArea>
    </format>
    <format dxfId="2122">
      <pivotArea dataOnly="0" labelOnly="1" outline="0" fieldPosition="0">
        <references count="2">
          <reference field="3" count="1" selected="0">
            <x v="18"/>
          </reference>
          <reference field="5" count="3" defaultSubtotal="1">
            <x v="69"/>
            <x v="70"/>
            <x v="72"/>
          </reference>
        </references>
      </pivotArea>
    </format>
    <format dxfId="2121">
      <pivotArea dataOnly="0" labelOnly="1" outline="0" fieldPosition="0">
        <references count="2">
          <reference field="3" count="1" selected="0">
            <x v="19"/>
          </reference>
          <reference field="5" count="6">
            <x v="183"/>
            <x v="184"/>
            <x v="185"/>
            <x v="186"/>
            <x v="187"/>
            <x v="188"/>
          </reference>
        </references>
      </pivotArea>
    </format>
    <format dxfId="2120">
      <pivotArea dataOnly="0" labelOnly="1" outline="0" fieldPosition="0">
        <references count="2">
          <reference field="3" count="1" selected="0">
            <x v="19"/>
          </reference>
          <reference field="5" count="6" defaultSubtotal="1">
            <x v="183"/>
            <x v="184"/>
            <x v="185"/>
            <x v="186"/>
            <x v="187"/>
            <x v="188"/>
          </reference>
        </references>
      </pivotArea>
    </format>
    <format dxfId="2119">
      <pivotArea dataOnly="0" labelOnly="1" outline="0" fieldPosition="0">
        <references count="2">
          <reference field="3" count="1" selected="0">
            <x v="20"/>
          </reference>
          <reference field="5" count="1">
            <x v="189"/>
          </reference>
        </references>
      </pivotArea>
    </format>
    <format dxfId="2118">
      <pivotArea dataOnly="0" labelOnly="1" outline="0" fieldPosition="0">
        <references count="2">
          <reference field="3" count="1" selected="0">
            <x v="20"/>
          </reference>
          <reference field="5" count="1" defaultSubtotal="1">
            <x v="189"/>
          </reference>
        </references>
      </pivotArea>
    </format>
    <format dxfId="2117">
      <pivotArea dataOnly="0" labelOnly="1" outline="0" fieldPosition="0">
        <references count="3">
          <reference field="3" count="1" selected="0">
            <x v="0"/>
          </reference>
          <reference field="5" count="1" selected="0">
            <x v="0"/>
          </reference>
          <reference field="81" count="1">
            <x v="7"/>
          </reference>
        </references>
      </pivotArea>
    </format>
    <format dxfId="2116">
      <pivotArea dataOnly="0" labelOnly="1" outline="0" fieldPosition="0">
        <references count="3">
          <reference field="3" count="1" selected="0">
            <x v="0"/>
          </reference>
          <reference field="5" count="1" selected="0">
            <x v="1"/>
          </reference>
          <reference field="81" count="1">
            <x v="151"/>
          </reference>
        </references>
      </pivotArea>
    </format>
    <format dxfId="2115">
      <pivotArea dataOnly="0" labelOnly="1" outline="0" fieldPosition="0">
        <references count="3">
          <reference field="3" count="1" selected="0">
            <x v="0"/>
          </reference>
          <reference field="5" count="1" selected="0">
            <x v="2"/>
          </reference>
          <reference field="81" count="1">
            <x v="103"/>
          </reference>
        </references>
      </pivotArea>
    </format>
    <format dxfId="2114">
      <pivotArea dataOnly="0" labelOnly="1" outline="0" fieldPosition="0">
        <references count="3">
          <reference field="3" count="1" selected="0">
            <x v="0"/>
          </reference>
          <reference field="5" count="1" selected="0">
            <x v="3"/>
          </reference>
          <reference field="81" count="1">
            <x v="102"/>
          </reference>
        </references>
      </pivotArea>
    </format>
    <format dxfId="2113">
      <pivotArea dataOnly="0" labelOnly="1" outline="0" fieldPosition="0">
        <references count="3">
          <reference field="3" count="1" selected="0">
            <x v="0"/>
          </reference>
          <reference field="5" count="1" selected="0">
            <x v="4"/>
          </reference>
          <reference field="81" count="1">
            <x v="66"/>
          </reference>
        </references>
      </pivotArea>
    </format>
    <format dxfId="2112">
      <pivotArea dataOnly="0" labelOnly="1" outline="0" fieldPosition="0">
        <references count="3">
          <reference field="3" count="1" selected="0">
            <x v="0"/>
          </reference>
          <reference field="5" count="1" selected="0">
            <x v="5"/>
          </reference>
          <reference field="81" count="1">
            <x v="104"/>
          </reference>
        </references>
      </pivotArea>
    </format>
    <format dxfId="2111">
      <pivotArea dataOnly="0" labelOnly="1" outline="0" fieldPosition="0">
        <references count="3">
          <reference field="3" count="1" selected="0">
            <x v="0"/>
          </reference>
          <reference field="5" count="1" selected="0">
            <x v="6"/>
          </reference>
          <reference field="81" count="1">
            <x v="105"/>
          </reference>
        </references>
      </pivotArea>
    </format>
    <format dxfId="2110">
      <pivotArea dataOnly="0" labelOnly="1" outline="0" fieldPosition="0">
        <references count="3">
          <reference field="3" count="1" selected="0">
            <x v="0"/>
          </reference>
          <reference field="5" count="1" selected="0">
            <x v="7"/>
          </reference>
          <reference field="81" count="1">
            <x v="7"/>
          </reference>
        </references>
      </pivotArea>
    </format>
    <format dxfId="2109">
      <pivotArea dataOnly="0" labelOnly="1" outline="0" fieldPosition="0">
        <references count="3">
          <reference field="3" count="1" selected="0">
            <x v="0"/>
          </reference>
          <reference field="5" count="1" selected="0">
            <x v="8"/>
          </reference>
          <reference field="81" count="1">
            <x v="67"/>
          </reference>
        </references>
      </pivotArea>
    </format>
    <format dxfId="2108">
      <pivotArea dataOnly="0" labelOnly="1" outline="0" fieldPosition="0">
        <references count="3">
          <reference field="3" count="1" selected="0">
            <x v="0"/>
          </reference>
          <reference field="5" count="1" selected="0">
            <x v="9"/>
          </reference>
          <reference field="81" count="1">
            <x v="114"/>
          </reference>
        </references>
      </pivotArea>
    </format>
    <format dxfId="2107">
      <pivotArea dataOnly="0" labelOnly="1" outline="0" fieldPosition="0">
        <references count="3">
          <reference field="3" count="1" selected="0">
            <x v="0"/>
          </reference>
          <reference field="5" count="1" selected="0">
            <x v="10"/>
          </reference>
          <reference field="81" count="1">
            <x v="7"/>
          </reference>
        </references>
      </pivotArea>
    </format>
    <format dxfId="2106">
      <pivotArea dataOnly="0" labelOnly="1" outline="0" fieldPosition="0">
        <references count="3">
          <reference field="3" count="1" selected="0">
            <x v="0"/>
          </reference>
          <reference field="5" count="1" selected="0">
            <x v="11"/>
          </reference>
          <reference field="81" count="1">
            <x v="150"/>
          </reference>
        </references>
      </pivotArea>
    </format>
    <format dxfId="2105">
      <pivotArea dataOnly="0" labelOnly="1" outline="0" fieldPosition="0">
        <references count="3">
          <reference field="3" count="1" selected="0">
            <x v="0"/>
          </reference>
          <reference field="5" count="1" selected="0">
            <x v="12"/>
          </reference>
          <reference field="81" count="1">
            <x v="7"/>
          </reference>
        </references>
      </pivotArea>
    </format>
    <format dxfId="2104">
      <pivotArea dataOnly="0" labelOnly="1" outline="0" fieldPosition="0">
        <references count="3">
          <reference field="3" count="1" selected="0">
            <x v="0"/>
          </reference>
          <reference field="5" count="1" selected="0">
            <x v="13"/>
          </reference>
          <reference field="81" count="1">
            <x v="64"/>
          </reference>
        </references>
      </pivotArea>
    </format>
    <format dxfId="2103">
      <pivotArea dataOnly="0" labelOnly="1" outline="0" fieldPosition="0">
        <references count="3">
          <reference field="3" count="1" selected="0">
            <x v="0"/>
          </reference>
          <reference field="5" count="1" selected="0">
            <x v="14"/>
          </reference>
          <reference field="81" count="1">
            <x v="167"/>
          </reference>
        </references>
      </pivotArea>
    </format>
    <format dxfId="2102">
      <pivotArea dataOnly="0" labelOnly="1" outline="0" fieldPosition="0">
        <references count="3">
          <reference field="3" count="1" selected="0">
            <x v="0"/>
          </reference>
          <reference field="5" count="1" selected="0">
            <x v="15"/>
          </reference>
          <reference field="81" count="1">
            <x v="69"/>
          </reference>
        </references>
      </pivotArea>
    </format>
    <format dxfId="2101">
      <pivotArea dataOnly="0" labelOnly="1" outline="0" fieldPosition="0">
        <references count="3">
          <reference field="3" count="1" selected="0">
            <x v="0"/>
          </reference>
          <reference field="5" count="1" selected="0">
            <x v="16"/>
          </reference>
          <reference field="81" count="1">
            <x v="7"/>
          </reference>
        </references>
      </pivotArea>
    </format>
    <format dxfId="2100">
      <pivotArea dataOnly="0" labelOnly="1" outline="0" fieldPosition="0">
        <references count="3">
          <reference field="3" count="1" selected="0">
            <x v="1"/>
          </reference>
          <reference field="5" count="1" selected="0">
            <x v="71"/>
          </reference>
          <reference field="81" count="1">
            <x v="44"/>
          </reference>
        </references>
      </pivotArea>
    </format>
    <format dxfId="2099">
      <pivotArea dataOnly="0" labelOnly="1" outline="0" fieldPosition="0">
        <references count="3">
          <reference field="3" count="1" selected="0">
            <x v="1"/>
          </reference>
          <reference field="5" count="1" selected="0">
            <x v="176"/>
          </reference>
          <reference field="81" count="1">
            <x v="86"/>
          </reference>
        </references>
      </pivotArea>
    </format>
    <format dxfId="2098">
      <pivotArea dataOnly="0" labelOnly="1" outline="0" fieldPosition="0">
        <references count="3">
          <reference field="3" count="1" selected="0">
            <x v="1"/>
          </reference>
          <reference field="5" count="1" selected="0">
            <x v="177"/>
          </reference>
          <reference field="81" count="1">
            <x v="88"/>
          </reference>
        </references>
      </pivotArea>
    </format>
    <format dxfId="2097">
      <pivotArea dataOnly="0" labelOnly="1" outline="0" fieldPosition="0">
        <references count="3">
          <reference field="3" count="1" selected="0">
            <x v="2"/>
          </reference>
          <reference field="5" count="1" selected="0">
            <x v="27"/>
          </reference>
          <reference field="81" count="1">
            <x v="84"/>
          </reference>
        </references>
      </pivotArea>
    </format>
    <format dxfId="2096">
      <pivotArea dataOnly="0" labelOnly="1" outline="0" fieldPosition="0">
        <references count="3">
          <reference field="3" count="1" selected="0">
            <x v="3"/>
          </reference>
          <reference field="5" count="1" selected="0">
            <x v="26"/>
          </reference>
          <reference field="81" count="1">
            <x v="142"/>
          </reference>
        </references>
      </pivotArea>
    </format>
    <format dxfId="2095">
      <pivotArea dataOnly="0" labelOnly="1" outline="0" fieldPosition="0">
        <references count="3">
          <reference field="3" count="1" selected="0">
            <x v="4"/>
          </reference>
          <reference field="5" count="1" selected="0">
            <x v="63"/>
          </reference>
          <reference field="81" count="1">
            <x v="108"/>
          </reference>
        </references>
      </pivotArea>
    </format>
    <format dxfId="2094">
      <pivotArea dataOnly="0" labelOnly="1" outline="0" fieldPosition="0">
        <references count="3">
          <reference field="3" count="1" selected="0">
            <x v="4"/>
          </reference>
          <reference field="5" count="1" selected="0">
            <x v="64"/>
          </reference>
          <reference field="81" count="1">
            <x v="29"/>
          </reference>
        </references>
      </pivotArea>
    </format>
    <format dxfId="2093">
      <pivotArea dataOnly="0" labelOnly="1" outline="0" fieldPosition="0">
        <references count="3">
          <reference field="3" count="1" selected="0">
            <x v="4"/>
          </reference>
          <reference field="5" count="1" selected="0">
            <x v="65"/>
          </reference>
          <reference field="81" count="1">
            <x v="130"/>
          </reference>
        </references>
      </pivotArea>
    </format>
    <format dxfId="2092">
      <pivotArea dataOnly="0" labelOnly="1" outline="0" fieldPosition="0">
        <references count="3">
          <reference field="3" count="1" selected="0">
            <x v="4"/>
          </reference>
          <reference field="5" count="1" selected="0">
            <x v="66"/>
          </reference>
          <reference field="81" count="1">
            <x v="131"/>
          </reference>
        </references>
      </pivotArea>
    </format>
    <format dxfId="2091">
      <pivotArea dataOnly="0" labelOnly="1" outline="0" fieldPosition="0">
        <references count="3">
          <reference field="3" count="1" selected="0">
            <x v="4"/>
          </reference>
          <reference field="5" count="1" selected="0">
            <x v="67"/>
          </reference>
          <reference field="81" count="1">
            <x v="132"/>
          </reference>
        </references>
      </pivotArea>
    </format>
    <format dxfId="2090">
      <pivotArea dataOnly="0" labelOnly="1" outline="0" fieldPosition="0">
        <references count="3">
          <reference field="3" count="1" selected="0">
            <x v="5"/>
          </reference>
          <reference field="5" count="1" selected="0">
            <x v="178"/>
          </reference>
          <reference field="81" count="1">
            <x v="63"/>
          </reference>
        </references>
      </pivotArea>
    </format>
    <format dxfId="2089">
      <pivotArea dataOnly="0" labelOnly="1" outline="0" fieldPosition="0">
        <references count="3">
          <reference field="3" count="1" selected="0">
            <x v="5"/>
          </reference>
          <reference field="5" count="1" selected="0">
            <x v="179"/>
          </reference>
          <reference field="81" count="1">
            <x v="107"/>
          </reference>
        </references>
      </pivotArea>
    </format>
    <format dxfId="2088">
      <pivotArea dataOnly="0" labelOnly="1" outline="0" fieldPosition="0">
        <references count="3">
          <reference field="3" count="1" selected="0">
            <x v="5"/>
          </reference>
          <reference field="5" count="1" selected="0">
            <x v="180"/>
          </reference>
          <reference field="81" count="1">
            <x v="164"/>
          </reference>
        </references>
      </pivotArea>
    </format>
    <format dxfId="2087">
      <pivotArea dataOnly="0" labelOnly="1" outline="0" fieldPosition="0">
        <references count="3">
          <reference field="3" count="1" selected="0">
            <x v="5"/>
          </reference>
          <reference field="5" count="1" selected="0">
            <x v="181"/>
          </reference>
          <reference field="81" count="1">
            <x v="7"/>
          </reference>
        </references>
      </pivotArea>
    </format>
    <format dxfId="2086">
      <pivotArea dataOnly="0" labelOnly="1" outline="0" fieldPosition="0">
        <references count="3">
          <reference field="3" count="1" selected="0">
            <x v="6"/>
          </reference>
          <reference field="5" count="1" selected="0">
            <x v="17"/>
          </reference>
          <reference field="81" count="1">
            <x v="165"/>
          </reference>
        </references>
      </pivotArea>
    </format>
    <format dxfId="2085">
      <pivotArea dataOnly="0" labelOnly="1" outline="0" fieldPosition="0">
        <references count="3">
          <reference field="3" count="1" selected="0">
            <x v="6"/>
          </reference>
          <reference field="5" count="1" selected="0">
            <x v="18"/>
          </reference>
          <reference field="81" count="1">
            <x v="49"/>
          </reference>
        </references>
      </pivotArea>
    </format>
    <format dxfId="2084">
      <pivotArea dataOnly="0" labelOnly="1" outline="0" fieldPosition="0">
        <references count="3">
          <reference field="3" count="1" selected="0">
            <x v="6"/>
          </reference>
          <reference field="5" count="1" selected="0">
            <x v="19"/>
          </reference>
          <reference field="81" count="1">
            <x v="115"/>
          </reference>
        </references>
      </pivotArea>
    </format>
    <format dxfId="2083">
      <pivotArea dataOnly="0" labelOnly="1" outline="0" fieldPosition="0">
        <references count="3">
          <reference field="3" count="1" selected="0">
            <x v="6"/>
          </reference>
          <reference field="5" count="1" selected="0">
            <x v="20"/>
          </reference>
          <reference field="81" count="1">
            <x v="118"/>
          </reference>
        </references>
      </pivotArea>
    </format>
    <format dxfId="2082">
      <pivotArea dataOnly="0" labelOnly="1" outline="0" fieldPosition="0">
        <references count="3">
          <reference field="3" count="1" selected="0">
            <x v="6"/>
          </reference>
          <reference field="5" count="1" selected="0">
            <x v="21"/>
          </reference>
          <reference field="81" count="1">
            <x v="33"/>
          </reference>
        </references>
      </pivotArea>
    </format>
    <format dxfId="2081">
      <pivotArea dataOnly="0" labelOnly="1" outline="0" fieldPosition="0">
        <references count="3">
          <reference field="3" count="1" selected="0">
            <x v="6"/>
          </reference>
          <reference field="5" count="1" selected="0">
            <x v="22"/>
          </reference>
          <reference field="81" count="1">
            <x v="7"/>
          </reference>
        </references>
      </pivotArea>
    </format>
    <format dxfId="2080">
      <pivotArea dataOnly="0" labelOnly="1" outline="0" fieldPosition="0">
        <references count="3">
          <reference field="3" count="1" selected="0">
            <x v="6"/>
          </reference>
          <reference field="5" count="1" selected="0">
            <x v="23"/>
          </reference>
          <reference field="81" count="1">
            <x v="53"/>
          </reference>
        </references>
      </pivotArea>
    </format>
    <format dxfId="2079">
      <pivotArea dataOnly="0" labelOnly="1" outline="0" fieldPosition="0">
        <references count="3">
          <reference field="3" count="1" selected="0">
            <x v="6"/>
          </reference>
          <reference field="5" count="1" selected="0">
            <x v="24"/>
          </reference>
          <reference field="81" count="1">
            <x v="140"/>
          </reference>
        </references>
      </pivotArea>
    </format>
    <format dxfId="2078">
      <pivotArea dataOnly="0" labelOnly="1" outline="0" fieldPosition="0">
        <references count="3">
          <reference field="3" count="1" selected="0">
            <x v="6"/>
          </reference>
          <reference field="5" count="1" selected="0">
            <x v="25"/>
          </reference>
          <reference field="81" count="1">
            <x v="83"/>
          </reference>
        </references>
      </pivotArea>
    </format>
    <format dxfId="2077">
      <pivotArea dataOnly="0" labelOnly="1" outline="0" fieldPosition="0">
        <references count="3">
          <reference field="3" count="1" selected="0">
            <x v="6"/>
          </reference>
          <reference field="5" count="1" selected="0">
            <x v="36"/>
          </reference>
          <reference field="81" count="1">
            <x v="7"/>
          </reference>
        </references>
      </pivotArea>
    </format>
    <format dxfId="2076">
      <pivotArea dataOnly="0" labelOnly="1" outline="0" fieldPosition="0">
        <references count="3">
          <reference field="3" count="1" selected="0">
            <x v="6"/>
          </reference>
          <reference field="5" count="1" selected="0">
            <x v="37"/>
          </reference>
          <reference field="81" count="1">
            <x v="100"/>
          </reference>
        </references>
      </pivotArea>
    </format>
    <format dxfId="2075">
      <pivotArea dataOnly="0" labelOnly="1" outline="0" fieldPosition="0">
        <references count="3">
          <reference field="3" count="1" selected="0">
            <x v="6"/>
          </reference>
          <reference field="5" count="1" selected="0">
            <x v="38"/>
          </reference>
          <reference field="81" count="1">
            <x v="7"/>
          </reference>
        </references>
      </pivotArea>
    </format>
    <format dxfId="2074">
      <pivotArea dataOnly="0" labelOnly="1" outline="0" fieldPosition="0">
        <references count="3">
          <reference field="3" count="1" selected="0">
            <x v="6"/>
          </reference>
          <reference field="5" count="1" selected="0">
            <x v="39"/>
          </reference>
          <reference field="81" count="1">
            <x v="82"/>
          </reference>
        </references>
      </pivotArea>
    </format>
    <format dxfId="2073">
      <pivotArea dataOnly="0" labelOnly="1" outline="0" fieldPosition="0">
        <references count="3">
          <reference field="3" count="1" selected="0">
            <x v="6"/>
          </reference>
          <reference field="5" count="1" selected="0">
            <x v="73"/>
          </reference>
          <reference field="81" count="1">
            <x v="117"/>
          </reference>
        </references>
      </pivotArea>
    </format>
    <format dxfId="2072">
      <pivotArea dataOnly="0" labelOnly="1" outline="0" fieldPosition="0">
        <references count="3">
          <reference field="3" count="1" selected="0">
            <x v="6"/>
          </reference>
          <reference field="5" count="1" selected="0">
            <x v="74"/>
          </reference>
          <reference field="81" count="1">
            <x v="120"/>
          </reference>
        </references>
      </pivotArea>
    </format>
    <format dxfId="2071">
      <pivotArea dataOnly="0" labelOnly="1" outline="0" fieldPosition="0">
        <references count="3">
          <reference field="3" count="1" selected="0">
            <x v="6"/>
          </reference>
          <reference field="5" count="1" selected="0">
            <x v="158"/>
          </reference>
          <reference field="81" count="1">
            <x v="68"/>
          </reference>
        </references>
      </pivotArea>
    </format>
    <format dxfId="2070">
      <pivotArea dataOnly="0" labelOnly="1" outline="0" fieldPosition="0">
        <references count="3">
          <reference field="3" count="1" selected="0">
            <x v="6"/>
          </reference>
          <reference field="5" count="1" selected="0">
            <x v="159"/>
          </reference>
          <reference field="81" count="1">
            <x v="43"/>
          </reference>
        </references>
      </pivotArea>
    </format>
    <format dxfId="2069">
      <pivotArea dataOnly="0" labelOnly="1" outline="0" fieldPosition="0">
        <references count="3">
          <reference field="3" count="1" selected="0">
            <x v="6"/>
          </reference>
          <reference field="5" count="1" selected="0">
            <x v="160"/>
          </reference>
          <reference field="81" count="1">
            <x v="85"/>
          </reference>
        </references>
      </pivotArea>
    </format>
    <format dxfId="2068">
      <pivotArea dataOnly="0" labelOnly="1" outline="0" fieldPosition="0">
        <references count="3">
          <reference field="3" count="1" selected="0">
            <x v="6"/>
          </reference>
          <reference field="5" count="1" selected="0">
            <x v="182"/>
          </reference>
          <reference field="81" count="1">
            <x v="79"/>
          </reference>
        </references>
      </pivotArea>
    </format>
    <format dxfId="2067">
      <pivotArea dataOnly="0" labelOnly="1" outline="0" fieldPosition="0">
        <references count="3">
          <reference field="3" count="1" selected="0">
            <x v="7"/>
          </reference>
          <reference field="5" count="1" selected="0">
            <x v="28"/>
          </reference>
          <reference field="81" count="1">
            <x v="77"/>
          </reference>
        </references>
      </pivotArea>
    </format>
    <format dxfId="2066">
      <pivotArea dataOnly="0" labelOnly="1" outline="0" fieldPosition="0">
        <references count="3">
          <reference field="3" count="1" selected="0">
            <x v="7"/>
          </reference>
          <reference field="5" count="1" selected="0">
            <x v="29"/>
          </reference>
          <reference field="81" count="1">
            <x v="76"/>
          </reference>
        </references>
      </pivotArea>
    </format>
    <format dxfId="2065">
      <pivotArea dataOnly="0" labelOnly="1" outline="0" fieldPosition="0">
        <references count="3">
          <reference field="3" count="1" selected="0">
            <x v="8"/>
          </reference>
          <reference field="5" count="1" selected="0">
            <x v="52"/>
          </reference>
          <reference field="81" count="1">
            <x v="71"/>
          </reference>
        </references>
      </pivotArea>
    </format>
    <format dxfId="2064">
      <pivotArea dataOnly="0" labelOnly="1" outline="0" fieldPosition="0">
        <references count="3">
          <reference field="3" count="1" selected="0">
            <x v="8"/>
          </reference>
          <reference field="5" count="1" selected="0">
            <x v="163"/>
          </reference>
          <reference field="81" count="1">
            <x v="72"/>
          </reference>
        </references>
      </pivotArea>
    </format>
    <format dxfId="2063">
      <pivotArea dataOnly="0" labelOnly="1" outline="0" fieldPosition="0">
        <references count="3">
          <reference field="3" count="1" selected="0">
            <x v="8"/>
          </reference>
          <reference field="5" count="1" selected="0">
            <x v="164"/>
          </reference>
          <reference field="81" count="1">
            <x v="162"/>
          </reference>
        </references>
      </pivotArea>
    </format>
    <format dxfId="2062">
      <pivotArea dataOnly="0" labelOnly="1" outline="0" fieldPosition="0">
        <references count="3">
          <reference field="3" count="1" selected="0">
            <x v="9"/>
          </reference>
          <reference field="5" count="1" selected="0">
            <x v="136"/>
          </reference>
          <reference field="81" count="1">
            <x v="32"/>
          </reference>
        </references>
      </pivotArea>
    </format>
    <format dxfId="2061">
      <pivotArea dataOnly="0" labelOnly="1" outline="0" fieldPosition="0">
        <references count="3">
          <reference field="3" count="1" selected="0">
            <x v="9"/>
          </reference>
          <reference field="5" count="1" selected="0">
            <x v="137"/>
          </reference>
          <reference field="81" count="1">
            <x v="20"/>
          </reference>
        </references>
      </pivotArea>
    </format>
    <format dxfId="2060">
      <pivotArea dataOnly="0" labelOnly="1" outline="0" fieldPosition="0">
        <references count="3">
          <reference field="3" count="1" selected="0">
            <x v="9"/>
          </reference>
          <reference field="5" count="1" selected="0">
            <x v="138"/>
          </reference>
          <reference field="81" count="1">
            <x v="15"/>
          </reference>
        </references>
      </pivotArea>
    </format>
    <format dxfId="2059">
      <pivotArea dataOnly="0" labelOnly="1" outline="0" fieldPosition="0">
        <references count="3">
          <reference field="3" count="1" selected="0">
            <x v="9"/>
          </reference>
          <reference field="5" count="1" selected="0">
            <x v="139"/>
          </reference>
          <reference field="81" count="1">
            <x v="3"/>
          </reference>
        </references>
      </pivotArea>
    </format>
    <format dxfId="2058">
      <pivotArea dataOnly="0" labelOnly="1" outline="0" fieldPosition="0">
        <references count="3">
          <reference field="3" count="1" selected="0">
            <x v="9"/>
          </reference>
          <reference field="5" count="1" selected="0">
            <x v="140"/>
          </reference>
          <reference field="81" count="1">
            <x v="13"/>
          </reference>
        </references>
      </pivotArea>
    </format>
    <format dxfId="2057">
      <pivotArea dataOnly="0" labelOnly="1" outline="0" fieldPosition="0">
        <references count="3">
          <reference field="3" count="1" selected="0">
            <x v="9"/>
          </reference>
          <reference field="5" count="1" selected="0">
            <x v="141"/>
          </reference>
          <reference field="81" count="1">
            <x v="1"/>
          </reference>
        </references>
      </pivotArea>
    </format>
    <format dxfId="2056">
      <pivotArea dataOnly="0" labelOnly="1" outline="0" fieldPosition="0">
        <references count="3">
          <reference field="3" count="1" selected="0">
            <x v="9"/>
          </reference>
          <reference field="5" count="1" selected="0">
            <x v="142"/>
          </reference>
          <reference field="81" count="1">
            <x v="35"/>
          </reference>
        </references>
      </pivotArea>
    </format>
    <format dxfId="2055">
      <pivotArea dataOnly="0" labelOnly="1" outline="0" fieldPosition="0">
        <references count="3">
          <reference field="3" count="1" selected="0">
            <x v="9"/>
          </reference>
          <reference field="5" count="1" selected="0">
            <x v="143"/>
          </reference>
          <reference field="81" count="1">
            <x v="23"/>
          </reference>
        </references>
      </pivotArea>
    </format>
    <format dxfId="2054">
      <pivotArea dataOnly="0" labelOnly="1" outline="0" fieldPosition="0">
        <references count="3">
          <reference field="3" count="1" selected="0">
            <x v="9"/>
          </reference>
          <reference field="5" count="1" selected="0">
            <x v="144"/>
          </reference>
          <reference field="81" count="1">
            <x v="22"/>
          </reference>
        </references>
      </pivotArea>
    </format>
    <format dxfId="2053">
      <pivotArea dataOnly="0" labelOnly="1" outline="0" fieldPosition="0">
        <references count="3">
          <reference field="3" count="1" selected="0">
            <x v="9"/>
          </reference>
          <reference field="5" count="1" selected="0">
            <x v="145"/>
          </reference>
          <reference field="81" count="1">
            <x v="21"/>
          </reference>
        </references>
      </pivotArea>
    </format>
    <format dxfId="2052">
      <pivotArea dataOnly="0" labelOnly="1" outline="0" fieldPosition="0">
        <references count="3">
          <reference field="3" count="1" selected="0">
            <x v="9"/>
          </reference>
          <reference field="5" count="1" selected="0">
            <x v="146"/>
          </reference>
          <reference field="81" count="1">
            <x v="152"/>
          </reference>
        </references>
      </pivotArea>
    </format>
    <format dxfId="2051">
      <pivotArea dataOnly="0" labelOnly="1" outline="0" fieldPosition="0">
        <references count="3">
          <reference field="3" count="1" selected="0">
            <x v="10"/>
          </reference>
          <reference field="5" count="1" selected="0">
            <x v="30"/>
          </reference>
          <reference field="81" count="1">
            <x v="96"/>
          </reference>
        </references>
      </pivotArea>
    </format>
    <format dxfId="2050">
      <pivotArea dataOnly="0" labelOnly="1" outline="0" fieldPosition="0">
        <references count="3">
          <reference field="3" count="1" selected="0">
            <x v="10"/>
          </reference>
          <reference field="5" count="1" selected="0">
            <x v="31"/>
          </reference>
          <reference field="81" count="1">
            <x v="149"/>
          </reference>
        </references>
      </pivotArea>
    </format>
    <format dxfId="2049">
      <pivotArea dataOnly="0" labelOnly="1" outline="0" fieldPosition="0">
        <references count="3">
          <reference field="3" count="1" selected="0">
            <x v="10"/>
          </reference>
          <reference field="5" count="1" selected="0">
            <x v="32"/>
          </reference>
          <reference field="81" count="1">
            <x v="110"/>
          </reference>
        </references>
      </pivotArea>
    </format>
    <format dxfId="2048">
      <pivotArea dataOnly="0" labelOnly="1" outline="0" fieldPosition="0">
        <references count="3">
          <reference field="3" count="1" selected="0">
            <x v="10"/>
          </reference>
          <reference field="5" count="1" selected="0">
            <x v="33"/>
          </reference>
          <reference field="81" count="1">
            <x v="95"/>
          </reference>
        </references>
      </pivotArea>
    </format>
    <format dxfId="2047">
      <pivotArea dataOnly="0" labelOnly="1" outline="0" fieldPosition="0">
        <references count="3">
          <reference field="3" count="1" selected="0">
            <x v="10"/>
          </reference>
          <reference field="5" count="1" selected="0">
            <x v="34"/>
          </reference>
          <reference field="81" count="1">
            <x v="27"/>
          </reference>
        </references>
      </pivotArea>
    </format>
    <format dxfId="2046">
      <pivotArea dataOnly="0" labelOnly="1" outline="0" fieldPosition="0">
        <references count="3">
          <reference field="3" count="1" selected="0">
            <x v="10"/>
          </reference>
          <reference field="5" count="1" selected="0">
            <x v="35"/>
          </reference>
          <reference field="81" count="1">
            <x v="51"/>
          </reference>
        </references>
      </pivotArea>
    </format>
    <format dxfId="2045">
      <pivotArea dataOnly="0" labelOnly="1" outline="0" fieldPosition="0">
        <references count="3">
          <reference field="3" count="1" selected="0">
            <x v="11"/>
          </reference>
          <reference field="5" count="1" selected="0">
            <x v="42"/>
          </reference>
          <reference field="81" count="1">
            <x v="75"/>
          </reference>
        </references>
      </pivotArea>
    </format>
    <format dxfId="2044">
      <pivotArea dataOnly="0" labelOnly="1" outline="0" fieldPosition="0">
        <references count="3">
          <reference field="3" count="1" selected="0">
            <x v="11"/>
          </reference>
          <reference field="5" count="1" selected="0">
            <x v="51"/>
          </reference>
          <reference field="81" count="1">
            <x v="138"/>
          </reference>
        </references>
      </pivotArea>
    </format>
    <format dxfId="2043">
      <pivotArea dataOnly="0" labelOnly="1" outline="0" fieldPosition="0">
        <references count="3">
          <reference field="3" count="1" selected="0">
            <x v="12"/>
          </reference>
          <reference field="5" count="1" selected="0">
            <x v="61"/>
          </reference>
          <reference field="81" count="1">
            <x v="16"/>
          </reference>
        </references>
      </pivotArea>
    </format>
    <format dxfId="2042">
      <pivotArea dataOnly="0" labelOnly="1" outline="0" fieldPosition="0">
        <references count="3">
          <reference field="3" count="1" selected="0">
            <x v="12"/>
          </reference>
          <reference field="5" count="1" selected="0">
            <x v="62"/>
          </reference>
          <reference field="81" count="1">
            <x v="7"/>
          </reference>
        </references>
      </pivotArea>
    </format>
    <format dxfId="2041">
      <pivotArea dataOnly="0" labelOnly="1" outline="0" fieldPosition="0">
        <references count="3">
          <reference field="3" count="1" selected="0">
            <x v="13"/>
          </reference>
          <reference field="5" count="1" selected="0">
            <x v="175"/>
          </reference>
          <reference field="81" count="1">
            <x v="154"/>
          </reference>
        </references>
      </pivotArea>
    </format>
    <format dxfId="2040">
      <pivotArea dataOnly="0" labelOnly="1" outline="0" fieldPosition="0">
        <references count="3">
          <reference field="3" count="1" selected="0">
            <x v="14"/>
          </reference>
          <reference field="5" count="1" selected="0">
            <x v="75"/>
          </reference>
          <reference field="81" count="1">
            <x v="7"/>
          </reference>
        </references>
      </pivotArea>
    </format>
    <format dxfId="2039">
      <pivotArea dataOnly="0" labelOnly="1" outline="0" fieldPosition="0">
        <references count="3">
          <reference field="3" count="1" selected="0">
            <x v="14"/>
          </reference>
          <reference field="5" count="1" selected="0">
            <x v="76"/>
          </reference>
          <reference field="81" count="1">
            <x v="70"/>
          </reference>
        </references>
      </pivotArea>
    </format>
    <format dxfId="2038">
      <pivotArea dataOnly="0" labelOnly="1" outline="0" fieldPosition="0">
        <references count="3">
          <reference field="3" count="1" selected="0">
            <x v="14"/>
          </reference>
          <reference field="5" count="1" selected="0">
            <x v="77"/>
          </reference>
          <reference field="81" count="1">
            <x v="7"/>
          </reference>
        </references>
      </pivotArea>
    </format>
    <format dxfId="2037">
      <pivotArea dataOnly="0" labelOnly="1" outline="0" fieldPosition="0">
        <references count="3">
          <reference field="3" count="1" selected="0">
            <x v="14"/>
          </reference>
          <reference field="5" count="1" selected="0">
            <x v="78"/>
          </reference>
          <reference field="81" count="1">
            <x v="0"/>
          </reference>
        </references>
      </pivotArea>
    </format>
    <format dxfId="2036">
      <pivotArea dataOnly="0" labelOnly="1" outline="0" fieldPosition="0">
        <references count="3">
          <reference field="3" count="1" selected="0">
            <x v="14"/>
          </reference>
          <reference field="5" count="1" selected="0">
            <x v="79"/>
          </reference>
          <reference field="81" count="1">
            <x v="45"/>
          </reference>
        </references>
      </pivotArea>
    </format>
    <format dxfId="2035">
      <pivotArea dataOnly="0" labelOnly="1" outline="0" fieldPosition="0">
        <references count="3">
          <reference field="3" count="1" selected="0">
            <x v="14"/>
          </reference>
          <reference field="5" count="1" selected="0">
            <x v="80"/>
          </reference>
          <reference field="81" count="1">
            <x v="122"/>
          </reference>
        </references>
      </pivotArea>
    </format>
    <format dxfId="2034">
      <pivotArea dataOnly="0" labelOnly="1" outline="0" fieldPosition="0">
        <references count="3">
          <reference field="3" count="1" selected="0">
            <x v="14"/>
          </reference>
          <reference field="5" count="1" selected="0">
            <x v="81"/>
          </reference>
          <reference field="81" count="1">
            <x v="121"/>
          </reference>
        </references>
      </pivotArea>
    </format>
    <format dxfId="2033">
      <pivotArea dataOnly="0" labelOnly="1" outline="0" fieldPosition="0">
        <references count="3">
          <reference field="3" count="1" selected="0">
            <x v="14"/>
          </reference>
          <reference field="5" count="1" selected="0">
            <x v="82"/>
          </reference>
          <reference field="81" count="1">
            <x v="52"/>
          </reference>
        </references>
      </pivotArea>
    </format>
    <format dxfId="2032">
      <pivotArea dataOnly="0" labelOnly="1" outline="0" fieldPosition="0">
        <references count="3">
          <reference field="3" count="1" selected="0">
            <x v="14"/>
          </reference>
          <reference field="5" count="1" selected="0">
            <x v="83"/>
          </reference>
          <reference field="81" count="1">
            <x v="137"/>
          </reference>
        </references>
      </pivotArea>
    </format>
    <format dxfId="2031">
      <pivotArea dataOnly="0" labelOnly="1" outline="0" fieldPosition="0">
        <references count="3">
          <reference field="3" count="1" selected="0">
            <x v="14"/>
          </reference>
          <reference field="5" count="1" selected="0">
            <x v="84"/>
          </reference>
          <reference field="81" count="1">
            <x v="148"/>
          </reference>
        </references>
      </pivotArea>
    </format>
    <format dxfId="2030">
      <pivotArea dataOnly="0" labelOnly="1" outline="0" fieldPosition="0">
        <references count="3">
          <reference field="3" count="1" selected="0">
            <x v="14"/>
          </reference>
          <reference field="5" count="1" selected="0">
            <x v="85"/>
          </reference>
          <reference field="81" count="1">
            <x v="78"/>
          </reference>
        </references>
      </pivotArea>
    </format>
    <format dxfId="2029">
      <pivotArea dataOnly="0" labelOnly="1" outline="0" fieldPosition="0">
        <references count="3">
          <reference field="3" count="1" selected="0">
            <x v="14"/>
          </reference>
          <reference field="5" count="1" selected="0">
            <x v="86"/>
          </reference>
          <reference field="81" count="1">
            <x v="124"/>
          </reference>
        </references>
      </pivotArea>
    </format>
    <format dxfId="2028">
      <pivotArea dataOnly="0" labelOnly="1" outline="0" fieldPosition="0">
        <references count="3">
          <reference field="3" count="1" selected="0">
            <x v="14"/>
          </reference>
          <reference field="5" count="1" selected="0">
            <x v="87"/>
          </reference>
          <reference field="81" count="1">
            <x v="30"/>
          </reference>
        </references>
      </pivotArea>
    </format>
    <format dxfId="2027">
      <pivotArea dataOnly="0" labelOnly="1" outline="0" fieldPosition="0">
        <references count="3">
          <reference field="3" count="1" selected="0">
            <x v="14"/>
          </reference>
          <reference field="5" count="1" selected="0">
            <x v="88"/>
          </reference>
          <reference field="81" count="1">
            <x v="133"/>
          </reference>
        </references>
      </pivotArea>
    </format>
    <format dxfId="2026">
      <pivotArea dataOnly="0" labelOnly="1" outline="0" fieldPosition="0">
        <references count="3">
          <reference field="3" count="1" selected="0">
            <x v="14"/>
          </reference>
          <reference field="5" count="1" selected="0">
            <x v="89"/>
          </reference>
          <reference field="81" count="1">
            <x v="57"/>
          </reference>
        </references>
      </pivotArea>
    </format>
    <format dxfId="2025">
      <pivotArea dataOnly="0" labelOnly="1" outline="0" fieldPosition="0">
        <references count="3">
          <reference field="3" count="1" selected="0">
            <x v="14"/>
          </reference>
          <reference field="5" count="1" selected="0">
            <x v="90"/>
          </reference>
          <reference field="81" count="1">
            <x v="163"/>
          </reference>
        </references>
      </pivotArea>
    </format>
    <format dxfId="2024">
      <pivotArea dataOnly="0" labelOnly="1" outline="0" fieldPosition="0">
        <references count="3">
          <reference field="3" count="1" selected="0">
            <x v="14"/>
          </reference>
          <reference field="5" count="1" selected="0">
            <x v="91"/>
          </reference>
          <reference field="81" count="1">
            <x v="65"/>
          </reference>
        </references>
      </pivotArea>
    </format>
    <format dxfId="2023">
      <pivotArea dataOnly="0" labelOnly="1" outline="0" fieldPosition="0">
        <references count="3">
          <reference field="3" count="1" selected="0">
            <x v="14"/>
          </reference>
          <reference field="5" count="1" selected="0">
            <x v="92"/>
          </reference>
          <reference field="81" count="1">
            <x v="139"/>
          </reference>
        </references>
      </pivotArea>
    </format>
    <format dxfId="2022">
      <pivotArea dataOnly="0" labelOnly="1" outline="0" fieldPosition="0">
        <references count="3">
          <reference field="3" count="1" selected="0">
            <x v="14"/>
          </reference>
          <reference field="5" count="1" selected="0">
            <x v="93"/>
          </reference>
          <reference field="81" count="1">
            <x v="147"/>
          </reference>
        </references>
      </pivotArea>
    </format>
    <format dxfId="2021">
      <pivotArea dataOnly="0" labelOnly="1" outline="0" fieldPosition="0">
        <references count="3">
          <reference field="3" count="1" selected="0">
            <x v="14"/>
          </reference>
          <reference field="5" count="1" selected="0">
            <x v="94"/>
          </reference>
          <reference field="81" count="1">
            <x v="126"/>
          </reference>
        </references>
      </pivotArea>
    </format>
    <format dxfId="2020">
      <pivotArea dataOnly="0" labelOnly="1" outline="0" fieldPosition="0">
        <references count="3">
          <reference field="3" count="1" selected="0">
            <x v="14"/>
          </reference>
          <reference field="5" count="1" selected="0">
            <x v="95"/>
          </reference>
          <reference field="81" count="1">
            <x v="7"/>
          </reference>
        </references>
      </pivotArea>
    </format>
    <format dxfId="2019">
      <pivotArea dataOnly="0" labelOnly="1" outline="0" fieldPosition="0">
        <references count="3">
          <reference field="3" count="1" selected="0">
            <x v="14"/>
          </reference>
          <reference field="5" count="1" selected="0">
            <x v="96"/>
          </reference>
          <reference field="81" count="1">
            <x v="7"/>
          </reference>
        </references>
      </pivotArea>
    </format>
    <format dxfId="2018">
      <pivotArea dataOnly="0" labelOnly="1" outline="0" fieldPosition="0">
        <references count="3">
          <reference field="3" count="1" selected="0">
            <x v="14"/>
          </reference>
          <reference field="5" count="1" selected="0">
            <x v="97"/>
          </reference>
          <reference field="81" count="1">
            <x v="127"/>
          </reference>
        </references>
      </pivotArea>
    </format>
    <format dxfId="2017">
      <pivotArea dataOnly="0" labelOnly="1" outline="0" fieldPosition="0">
        <references count="3">
          <reference field="3" count="1" selected="0">
            <x v="14"/>
          </reference>
          <reference field="5" count="1" selected="0">
            <x v="98"/>
          </reference>
          <reference field="81" count="1">
            <x v="42"/>
          </reference>
        </references>
      </pivotArea>
    </format>
    <format dxfId="2016">
      <pivotArea dataOnly="0" labelOnly="1" outline="0" fieldPosition="0">
        <references count="3">
          <reference field="3" count="1" selected="0">
            <x v="14"/>
          </reference>
          <reference field="5" count="1" selected="0">
            <x v="99"/>
          </reference>
          <reference field="81" count="1">
            <x v="61"/>
          </reference>
        </references>
      </pivotArea>
    </format>
    <format dxfId="2015">
      <pivotArea dataOnly="0" labelOnly="1" outline="0" fieldPosition="0">
        <references count="3">
          <reference field="3" count="1" selected="0">
            <x v="14"/>
          </reference>
          <reference field="5" count="1" selected="0">
            <x v="100"/>
          </reference>
          <reference field="81" count="1">
            <x v="60"/>
          </reference>
        </references>
      </pivotArea>
    </format>
    <format dxfId="2014">
      <pivotArea dataOnly="0" labelOnly="1" outline="0" fieldPosition="0">
        <references count="3">
          <reference field="3" count="1" selected="0">
            <x v="14"/>
          </reference>
          <reference field="5" count="1" selected="0">
            <x v="101"/>
          </reference>
          <reference field="81" count="1">
            <x v="125"/>
          </reference>
        </references>
      </pivotArea>
    </format>
    <format dxfId="2013">
      <pivotArea dataOnly="0" labelOnly="1" outline="0" fieldPosition="0">
        <references count="3">
          <reference field="3" count="1" selected="0">
            <x v="14"/>
          </reference>
          <reference field="5" count="1" selected="0">
            <x v="102"/>
          </reference>
          <reference field="81" count="1">
            <x v="8"/>
          </reference>
        </references>
      </pivotArea>
    </format>
    <format dxfId="2012">
      <pivotArea dataOnly="0" labelOnly="1" outline="0" fieldPosition="0">
        <references count="3">
          <reference field="3" count="1" selected="0">
            <x v="14"/>
          </reference>
          <reference field="5" count="1" selected="0">
            <x v="103"/>
          </reference>
          <reference field="81" count="1">
            <x v="10"/>
          </reference>
        </references>
      </pivotArea>
    </format>
    <format dxfId="2011">
      <pivotArea dataOnly="0" labelOnly="1" outline="0" fieldPosition="0">
        <references count="3">
          <reference field="3" count="1" selected="0">
            <x v="14"/>
          </reference>
          <reference field="5" count="1" selected="0">
            <x v="104"/>
          </reference>
          <reference field="81" count="1">
            <x v="9"/>
          </reference>
        </references>
      </pivotArea>
    </format>
    <format dxfId="2010">
      <pivotArea dataOnly="0" labelOnly="1" outline="0" fieldPosition="0">
        <references count="3">
          <reference field="3" count="1" selected="0">
            <x v="14"/>
          </reference>
          <reference field="5" count="1" selected="0">
            <x v="105"/>
          </reference>
          <reference field="81" count="1">
            <x v="10"/>
          </reference>
        </references>
      </pivotArea>
    </format>
    <format dxfId="2009">
      <pivotArea dataOnly="0" labelOnly="1" outline="0" fieldPosition="0">
        <references count="3">
          <reference field="3" count="1" selected="0">
            <x v="14"/>
          </reference>
          <reference field="5" count="1" selected="0">
            <x v="106"/>
          </reference>
          <reference field="81" count="1">
            <x v="166"/>
          </reference>
        </references>
      </pivotArea>
    </format>
    <format dxfId="2008">
      <pivotArea dataOnly="0" labelOnly="1" outline="0" fieldPosition="0">
        <references count="3">
          <reference field="3" count="1" selected="0">
            <x v="14"/>
          </reference>
          <reference field="5" count="1" selected="0">
            <x v="107"/>
          </reference>
          <reference field="81" count="1">
            <x v="101"/>
          </reference>
        </references>
      </pivotArea>
    </format>
    <format dxfId="2007">
      <pivotArea dataOnly="0" labelOnly="1" outline="0" fieldPosition="0">
        <references count="3">
          <reference field="3" count="1" selected="0">
            <x v="14"/>
          </reference>
          <reference field="5" count="1" selected="0">
            <x v="108"/>
          </reference>
          <reference field="81" count="1">
            <x v="46"/>
          </reference>
        </references>
      </pivotArea>
    </format>
    <format dxfId="2006">
      <pivotArea dataOnly="0" labelOnly="1" outline="0" fieldPosition="0">
        <references count="3">
          <reference field="3" count="1" selected="0">
            <x v="14"/>
          </reference>
          <reference field="5" count="1" selected="0">
            <x v="109"/>
          </reference>
          <reference field="81" count="1">
            <x v="129"/>
          </reference>
        </references>
      </pivotArea>
    </format>
    <format dxfId="2005">
      <pivotArea dataOnly="0" labelOnly="1" outline="0" fieldPosition="0">
        <references count="3">
          <reference field="3" count="1" selected="0">
            <x v="14"/>
          </reference>
          <reference field="5" count="1" selected="0">
            <x v="110"/>
          </reference>
          <reference field="81" count="1">
            <x v="116"/>
          </reference>
        </references>
      </pivotArea>
    </format>
    <format dxfId="2004">
      <pivotArea dataOnly="0" labelOnly="1" outline="0" fieldPosition="0">
        <references count="3">
          <reference field="3" count="1" selected="0">
            <x v="14"/>
          </reference>
          <reference field="5" count="1" selected="0">
            <x v="111"/>
          </reference>
          <reference field="81" count="1">
            <x v="134"/>
          </reference>
        </references>
      </pivotArea>
    </format>
    <format dxfId="2003">
      <pivotArea dataOnly="0" labelOnly="1" outline="0" fieldPosition="0">
        <references count="3">
          <reference field="3" count="1" selected="0">
            <x v="14"/>
          </reference>
          <reference field="5" count="1" selected="0">
            <x v="112"/>
          </reference>
          <reference field="81" count="1">
            <x v="7"/>
          </reference>
        </references>
      </pivotArea>
    </format>
    <format dxfId="2002">
      <pivotArea dataOnly="0" labelOnly="1" outline="0" fieldPosition="0">
        <references count="3">
          <reference field="3" count="1" selected="0">
            <x v="14"/>
          </reference>
          <reference field="5" count="1" selected="0">
            <x v="113"/>
          </reference>
          <reference field="81" count="1">
            <x v="18"/>
          </reference>
        </references>
      </pivotArea>
    </format>
    <format dxfId="2001">
      <pivotArea dataOnly="0" labelOnly="1" outline="0" fieldPosition="0">
        <references count="3">
          <reference field="3" count="1" selected="0">
            <x v="14"/>
          </reference>
          <reference field="5" count="1" selected="0">
            <x v="114"/>
          </reference>
          <reference field="81" count="1">
            <x v="17"/>
          </reference>
        </references>
      </pivotArea>
    </format>
    <format dxfId="2000">
      <pivotArea dataOnly="0" labelOnly="1" outline="0" fieldPosition="0">
        <references count="3">
          <reference field="3" count="1" selected="0">
            <x v="14"/>
          </reference>
          <reference field="5" count="1" selected="0">
            <x v="115"/>
          </reference>
          <reference field="81" count="1">
            <x v="87"/>
          </reference>
        </references>
      </pivotArea>
    </format>
    <format dxfId="1999">
      <pivotArea dataOnly="0" labelOnly="1" outline="0" fieldPosition="0">
        <references count="3">
          <reference field="3" count="1" selected="0">
            <x v="14"/>
          </reference>
          <reference field="5" count="1" selected="0">
            <x v="116"/>
          </reference>
          <reference field="81" count="1">
            <x v="89"/>
          </reference>
        </references>
      </pivotArea>
    </format>
    <format dxfId="1998">
      <pivotArea dataOnly="0" labelOnly="1" outline="0" fieldPosition="0">
        <references count="3">
          <reference field="3" count="1" selected="0">
            <x v="14"/>
          </reference>
          <reference field="5" count="1" selected="0">
            <x v="117"/>
          </reference>
          <reference field="81" count="1">
            <x v="48"/>
          </reference>
        </references>
      </pivotArea>
    </format>
    <format dxfId="1997">
      <pivotArea dataOnly="0" labelOnly="1" outline="0" fieldPosition="0">
        <references count="3">
          <reference field="3" count="1" selected="0">
            <x v="14"/>
          </reference>
          <reference field="5" count="1" selected="0">
            <x v="118"/>
          </reference>
          <reference field="81" count="1">
            <x v="19"/>
          </reference>
        </references>
      </pivotArea>
    </format>
    <format dxfId="1996">
      <pivotArea dataOnly="0" labelOnly="1" outline="0" fieldPosition="0">
        <references count="3">
          <reference field="3" count="1" selected="0">
            <x v="14"/>
          </reference>
          <reference field="5" count="1" selected="0">
            <x v="119"/>
          </reference>
          <reference field="81" count="1">
            <x v="92"/>
          </reference>
        </references>
      </pivotArea>
    </format>
    <format dxfId="1995">
      <pivotArea dataOnly="0" labelOnly="1" outline="0" fieldPosition="0">
        <references count="3">
          <reference field="3" count="1" selected="0">
            <x v="14"/>
          </reference>
          <reference field="5" count="1" selected="0">
            <x v="120"/>
          </reference>
          <reference field="81" count="1">
            <x v="111"/>
          </reference>
        </references>
      </pivotArea>
    </format>
    <format dxfId="1994">
      <pivotArea dataOnly="0" labelOnly="1" outline="0" fieldPosition="0">
        <references count="3">
          <reference field="3" count="1" selected="0">
            <x v="14"/>
          </reference>
          <reference field="5" count="1" selected="0">
            <x v="121"/>
          </reference>
          <reference field="81" count="1">
            <x v="55"/>
          </reference>
        </references>
      </pivotArea>
    </format>
    <format dxfId="1993">
      <pivotArea dataOnly="0" labelOnly="1" outline="0" fieldPosition="0">
        <references count="3">
          <reference field="3" count="1" selected="0">
            <x v="14"/>
          </reference>
          <reference field="5" count="1" selected="0">
            <x v="122"/>
          </reference>
          <reference field="81" count="1">
            <x v="109"/>
          </reference>
        </references>
      </pivotArea>
    </format>
    <format dxfId="1992">
      <pivotArea dataOnly="0" labelOnly="1" outline="0" fieldPosition="0">
        <references count="3">
          <reference field="3" count="1" selected="0">
            <x v="14"/>
          </reference>
          <reference field="5" count="1" selected="0">
            <x v="123"/>
          </reference>
          <reference field="81" count="1">
            <x v="7"/>
          </reference>
        </references>
      </pivotArea>
    </format>
    <format dxfId="1991">
      <pivotArea dataOnly="0" labelOnly="1" outline="0" fieldPosition="0">
        <references count="3">
          <reference field="3" count="1" selected="0">
            <x v="14"/>
          </reference>
          <reference field="5" count="1" selected="0">
            <x v="124"/>
          </reference>
          <reference field="81" count="1">
            <x v="7"/>
          </reference>
        </references>
      </pivotArea>
    </format>
    <format dxfId="1990">
      <pivotArea dataOnly="0" labelOnly="1" outline="0" fieldPosition="0">
        <references count="3">
          <reference field="3" count="1" selected="0">
            <x v="14"/>
          </reference>
          <reference field="5" count="1" selected="0">
            <x v="125"/>
          </reference>
          <reference field="81" count="1">
            <x v="106"/>
          </reference>
        </references>
      </pivotArea>
    </format>
    <format dxfId="1989">
      <pivotArea dataOnly="0" labelOnly="1" outline="0" fieldPosition="0">
        <references count="3">
          <reference field="3" count="1" selected="0">
            <x v="14"/>
          </reference>
          <reference field="5" count="1" selected="0">
            <x v="126"/>
          </reference>
          <reference field="81" count="1">
            <x v="128"/>
          </reference>
        </references>
      </pivotArea>
    </format>
    <format dxfId="1988">
      <pivotArea dataOnly="0" labelOnly="1" outline="0" fieldPosition="0">
        <references count="3">
          <reference field="3" count="1" selected="0">
            <x v="14"/>
          </reference>
          <reference field="5" count="1" selected="0">
            <x v="127"/>
          </reference>
          <reference field="81" count="1">
            <x v="135"/>
          </reference>
        </references>
      </pivotArea>
    </format>
    <format dxfId="1987">
      <pivotArea dataOnly="0" labelOnly="1" outline="0" fieldPosition="0">
        <references count="3">
          <reference field="3" count="1" selected="0">
            <x v="14"/>
          </reference>
          <reference field="5" count="1" selected="0">
            <x v="128"/>
          </reference>
          <reference field="81" count="1">
            <x v="119"/>
          </reference>
        </references>
      </pivotArea>
    </format>
    <format dxfId="1986">
      <pivotArea dataOnly="0" labelOnly="1" outline="0" fieldPosition="0">
        <references count="3">
          <reference field="3" count="1" selected="0">
            <x v="14"/>
          </reference>
          <reference field="5" count="1" selected="0">
            <x v="129"/>
          </reference>
          <reference field="81" count="1">
            <x v="47"/>
          </reference>
        </references>
      </pivotArea>
    </format>
    <format dxfId="1985">
      <pivotArea dataOnly="0" labelOnly="1" outline="0" fieldPosition="0">
        <references count="3">
          <reference field="3" count="1" selected="0">
            <x v="14"/>
          </reference>
          <reference field="5" count="1" selected="0">
            <x v="130"/>
          </reference>
          <reference field="81" count="1">
            <x v="91"/>
          </reference>
        </references>
      </pivotArea>
    </format>
    <format dxfId="1984">
      <pivotArea dataOnly="0" labelOnly="1" outline="0" fieldPosition="0">
        <references count="3">
          <reference field="3" count="1" selected="0">
            <x v="14"/>
          </reference>
          <reference field="5" count="1" selected="0">
            <x v="131"/>
          </reference>
          <reference field="81" count="1">
            <x v="99"/>
          </reference>
        </references>
      </pivotArea>
    </format>
    <format dxfId="1983">
      <pivotArea dataOnly="0" labelOnly="1" outline="0" fieldPosition="0">
        <references count="3">
          <reference field="3" count="1" selected="0">
            <x v="14"/>
          </reference>
          <reference field="5" count="1" selected="0">
            <x v="132"/>
          </reference>
          <reference field="81" count="1">
            <x v="7"/>
          </reference>
        </references>
      </pivotArea>
    </format>
    <format dxfId="1982">
      <pivotArea dataOnly="0" labelOnly="1" outline="0" fieldPosition="0">
        <references count="3">
          <reference field="3" count="1" selected="0">
            <x v="14"/>
          </reference>
          <reference field="5" count="1" selected="0">
            <x v="133"/>
          </reference>
          <reference field="81" count="1">
            <x v="28"/>
          </reference>
        </references>
      </pivotArea>
    </format>
    <format dxfId="1981">
      <pivotArea dataOnly="0" labelOnly="1" outline="0" fieldPosition="0">
        <references count="3">
          <reference field="3" count="1" selected="0">
            <x v="14"/>
          </reference>
          <reference field="5" count="1" selected="0">
            <x v="134"/>
          </reference>
          <reference field="81" count="1">
            <x v="9"/>
          </reference>
        </references>
      </pivotArea>
    </format>
    <format dxfId="1980">
      <pivotArea dataOnly="0" labelOnly="1" outline="0" fieldPosition="0">
        <references count="3">
          <reference field="3" count="1" selected="0">
            <x v="14"/>
          </reference>
          <reference field="5" count="1" selected="0">
            <x v="135"/>
          </reference>
          <reference field="81" count="1">
            <x v="4"/>
          </reference>
        </references>
      </pivotArea>
    </format>
    <format dxfId="1979">
      <pivotArea dataOnly="0" labelOnly="1" outline="0" fieldPosition="0">
        <references count="3">
          <reference field="3" count="1" selected="0">
            <x v="15"/>
          </reference>
          <reference field="5" count="1" selected="0">
            <x v="68"/>
          </reference>
          <reference field="81" count="1">
            <x v="58"/>
          </reference>
        </references>
      </pivotArea>
    </format>
    <format dxfId="1978">
      <pivotArea dataOnly="0" labelOnly="1" outline="0" fieldPosition="0">
        <references count="3">
          <reference field="3" count="1" selected="0">
            <x v="15"/>
          </reference>
          <reference field="5" count="1" selected="0">
            <x v="147"/>
          </reference>
          <reference field="81" count="1">
            <x v="153"/>
          </reference>
        </references>
      </pivotArea>
    </format>
    <format dxfId="1977">
      <pivotArea dataOnly="0" labelOnly="1" outline="0" fieldPosition="0">
        <references count="3">
          <reference field="3" count="1" selected="0">
            <x v="15"/>
          </reference>
          <reference field="5" count="1" selected="0">
            <x v="148"/>
          </reference>
          <reference field="81" count="1">
            <x v="11"/>
          </reference>
        </references>
      </pivotArea>
    </format>
    <format dxfId="1976">
      <pivotArea dataOnly="0" labelOnly="1" outline="0" fieldPosition="0">
        <references count="3">
          <reference field="3" count="1" selected="0">
            <x v="15"/>
          </reference>
          <reference field="5" count="1" selected="0">
            <x v="149"/>
          </reference>
          <reference field="81" count="1">
            <x v="6"/>
          </reference>
        </references>
      </pivotArea>
    </format>
    <format dxfId="1975">
      <pivotArea dataOnly="0" labelOnly="1" outline="0" fieldPosition="0">
        <references count="3">
          <reference field="3" count="1" selected="0">
            <x v="15"/>
          </reference>
          <reference field="5" count="1" selected="0">
            <x v="150"/>
          </reference>
          <reference field="81" count="1">
            <x v="24"/>
          </reference>
        </references>
      </pivotArea>
    </format>
    <format dxfId="1974">
      <pivotArea dataOnly="0" labelOnly="1" outline="0" fieldPosition="0">
        <references count="3">
          <reference field="3" count="1" selected="0">
            <x v="15"/>
          </reference>
          <reference field="5" count="1" selected="0">
            <x v="151"/>
          </reference>
          <reference field="81" count="1">
            <x v="136"/>
          </reference>
        </references>
      </pivotArea>
    </format>
    <format dxfId="1973">
      <pivotArea dataOnly="0" labelOnly="1" outline="0" fieldPosition="0">
        <references count="3">
          <reference field="3" count="1" selected="0">
            <x v="15"/>
          </reference>
          <reference field="5" count="1" selected="0">
            <x v="152"/>
          </reference>
          <reference field="81" count="1">
            <x v="12"/>
          </reference>
        </references>
      </pivotArea>
    </format>
    <format dxfId="1972">
      <pivotArea dataOnly="0" labelOnly="1" outline="0" fieldPosition="0">
        <references count="3">
          <reference field="3" count="1" selected="0">
            <x v="15"/>
          </reference>
          <reference field="5" count="1" selected="0">
            <x v="153"/>
          </reference>
          <reference field="81" count="1">
            <x v="50"/>
          </reference>
        </references>
      </pivotArea>
    </format>
    <format dxfId="1971">
      <pivotArea dataOnly="0" labelOnly="1" outline="0" fieldPosition="0">
        <references count="3">
          <reference field="3" count="1" selected="0">
            <x v="15"/>
          </reference>
          <reference field="5" count="1" selected="0">
            <x v="154"/>
          </reference>
          <reference field="81" count="1">
            <x v="26"/>
          </reference>
        </references>
      </pivotArea>
    </format>
    <format dxfId="1970">
      <pivotArea dataOnly="0" labelOnly="1" outline="0" fieldPosition="0">
        <references count="3">
          <reference field="3" count="1" selected="0">
            <x v="15"/>
          </reference>
          <reference field="5" count="1" selected="0">
            <x v="155"/>
          </reference>
          <reference field="81" count="1">
            <x v="31"/>
          </reference>
        </references>
      </pivotArea>
    </format>
    <format dxfId="1969">
      <pivotArea dataOnly="0" labelOnly="1" outline="0" fieldPosition="0">
        <references count="3">
          <reference field="3" count="1" selected="0">
            <x v="15"/>
          </reference>
          <reference field="5" count="1" selected="0">
            <x v="156"/>
          </reference>
          <reference field="81" count="1">
            <x v="98"/>
          </reference>
        </references>
      </pivotArea>
    </format>
    <format dxfId="1968">
      <pivotArea dataOnly="0" labelOnly="1" outline="0" fieldPosition="0">
        <references count="3">
          <reference field="3" count="1" selected="0">
            <x v="15"/>
          </reference>
          <reference field="5" count="1" selected="0">
            <x v="157"/>
          </reference>
          <reference field="81" count="1">
            <x v="14"/>
          </reference>
        </references>
      </pivotArea>
    </format>
    <format dxfId="1967">
      <pivotArea dataOnly="0" labelOnly="1" outline="0" fieldPosition="0">
        <references count="3">
          <reference field="3" count="1" selected="0">
            <x v="16"/>
          </reference>
          <reference field="5" count="1" selected="0">
            <x v="161"/>
          </reference>
          <reference field="81" count="1">
            <x v="81"/>
          </reference>
        </references>
      </pivotArea>
    </format>
    <format dxfId="1966">
      <pivotArea dataOnly="0" labelOnly="1" outline="0" fieldPosition="0">
        <references count="3">
          <reference field="3" count="1" selected="0">
            <x v="16"/>
          </reference>
          <reference field="5" count="1" selected="0">
            <x v="162"/>
          </reference>
          <reference field="81" count="1">
            <x v="113"/>
          </reference>
        </references>
      </pivotArea>
    </format>
    <format dxfId="1965">
      <pivotArea dataOnly="0" labelOnly="1" outline="0" fieldPosition="0">
        <references count="3">
          <reference field="3" count="1" selected="0">
            <x v="16"/>
          </reference>
          <reference field="5" count="1" selected="0">
            <x v="165"/>
          </reference>
          <reference field="81" count="1">
            <x v="2"/>
          </reference>
        </references>
      </pivotArea>
    </format>
    <format dxfId="1964">
      <pivotArea dataOnly="0" labelOnly="1" outline="0" fieldPosition="0">
        <references count="3">
          <reference field="3" count="1" selected="0">
            <x v="16"/>
          </reference>
          <reference field="5" count="1" selected="0">
            <x v="166"/>
          </reference>
          <reference field="81" count="1">
            <x v="41"/>
          </reference>
        </references>
      </pivotArea>
    </format>
    <format dxfId="1963">
      <pivotArea dataOnly="0" labelOnly="1" outline="0" fieldPosition="0">
        <references count="3">
          <reference field="3" count="1" selected="0">
            <x v="16"/>
          </reference>
          <reference field="5" count="1" selected="0">
            <x v="167"/>
          </reference>
          <reference field="81" count="1">
            <x v="40"/>
          </reference>
        </references>
      </pivotArea>
    </format>
    <format dxfId="1962">
      <pivotArea dataOnly="0" labelOnly="1" outline="0" fieldPosition="0">
        <references count="3">
          <reference field="3" count="1" selected="0">
            <x v="16"/>
          </reference>
          <reference field="5" count="1" selected="0">
            <x v="168"/>
          </reference>
          <reference field="81" count="1">
            <x v="39"/>
          </reference>
        </references>
      </pivotArea>
    </format>
    <format dxfId="1961">
      <pivotArea dataOnly="0" labelOnly="1" outline="0" fieldPosition="0">
        <references count="3">
          <reference field="3" count="1" selected="0">
            <x v="16"/>
          </reference>
          <reference field="5" count="1" selected="0">
            <x v="169"/>
          </reference>
          <reference field="81" count="1">
            <x v="123"/>
          </reference>
        </references>
      </pivotArea>
    </format>
    <format dxfId="1960">
      <pivotArea dataOnly="0" labelOnly="1" outline="0" fieldPosition="0">
        <references count="3">
          <reference field="3" count="1" selected="0">
            <x v="16"/>
          </reference>
          <reference field="5" count="1" selected="0">
            <x v="170"/>
          </reference>
          <reference field="81" count="1">
            <x v="80"/>
          </reference>
        </references>
      </pivotArea>
    </format>
    <format dxfId="1959">
      <pivotArea dataOnly="0" labelOnly="1" outline="0" fieldPosition="0">
        <references count="3">
          <reference field="3" count="1" selected="0">
            <x v="16"/>
          </reference>
          <reference field="5" count="1" selected="0">
            <x v="171"/>
          </reference>
          <reference field="81" count="1">
            <x v="90"/>
          </reference>
        </references>
      </pivotArea>
    </format>
    <format dxfId="1958">
      <pivotArea dataOnly="0" labelOnly="1" outline="0" fieldPosition="0">
        <references count="3">
          <reference field="3" count="1" selected="0">
            <x v="16"/>
          </reference>
          <reference field="5" count="1" selected="0">
            <x v="172"/>
          </reference>
          <reference field="81" count="1">
            <x v="94"/>
          </reference>
        </references>
      </pivotArea>
    </format>
    <format dxfId="1957">
      <pivotArea dataOnly="0" labelOnly="1" outline="0" fieldPosition="0">
        <references count="3">
          <reference field="3" count="1" selected="0">
            <x v="16"/>
          </reference>
          <reference field="5" count="1" selected="0">
            <x v="173"/>
          </reference>
          <reference field="81" count="1">
            <x v="25"/>
          </reference>
        </references>
      </pivotArea>
    </format>
    <format dxfId="1956">
      <pivotArea dataOnly="0" labelOnly="1" outline="0" fieldPosition="0">
        <references count="3">
          <reference field="3" count="1" selected="0">
            <x v="16"/>
          </reference>
          <reference field="5" count="1" selected="0">
            <x v="174"/>
          </reference>
          <reference field="81" count="1">
            <x v="112"/>
          </reference>
        </references>
      </pivotArea>
    </format>
    <format dxfId="1955">
      <pivotArea dataOnly="0" labelOnly="1" outline="0" fieldPosition="0">
        <references count="3">
          <reference field="3" count="1" selected="0">
            <x v="17"/>
          </reference>
          <reference field="5" count="1" selected="0">
            <x v="40"/>
          </reference>
          <reference field="81" count="1">
            <x v="155"/>
          </reference>
        </references>
      </pivotArea>
    </format>
    <format dxfId="1954">
      <pivotArea dataOnly="0" labelOnly="1" outline="0" fieldPosition="0">
        <references count="3">
          <reference field="3" count="1" selected="0">
            <x v="17"/>
          </reference>
          <reference field="5" count="1" selected="0">
            <x v="41"/>
          </reference>
          <reference field="81" count="1">
            <x v="146"/>
          </reference>
        </references>
      </pivotArea>
    </format>
    <format dxfId="1953">
      <pivotArea dataOnly="0" labelOnly="1" outline="0" fieldPosition="0">
        <references count="3">
          <reference field="3" count="1" selected="0">
            <x v="17"/>
          </reference>
          <reference field="5" count="1" selected="0">
            <x v="43"/>
          </reference>
          <reference field="81" count="1">
            <x v="74"/>
          </reference>
        </references>
      </pivotArea>
    </format>
    <format dxfId="1952">
      <pivotArea dataOnly="0" labelOnly="1" outline="0" fieldPosition="0">
        <references count="3">
          <reference field="3" count="1" selected="0">
            <x v="17"/>
          </reference>
          <reference field="5" count="1" selected="0">
            <x v="44"/>
          </reference>
          <reference field="81" count="1">
            <x v="156"/>
          </reference>
        </references>
      </pivotArea>
    </format>
    <format dxfId="1951">
      <pivotArea dataOnly="0" labelOnly="1" outline="0" fieldPosition="0">
        <references count="3">
          <reference field="3" count="1" selected="0">
            <x v="17"/>
          </reference>
          <reference field="5" count="1" selected="0">
            <x v="45"/>
          </reference>
          <reference field="81" count="1">
            <x v="36"/>
          </reference>
        </references>
      </pivotArea>
    </format>
    <format dxfId="1950">
      <pivotArea dataOnly="0" labelOnly="1" outline="0" fieldPosition="0">
        <references count="3">
          <reference field="3" count="1" selected="0">
            <x v="17"/>
          </reference>
          <reference field="5" count="1" selected="0">
            <x v="46"/>
          </reference>
          <reference field="81" count="1">
            <x v="37"/>
          </reference>
        </references>
      </pivotArea>
    </format>
    <format dxfId="1949">
      <pivotArea dataOnly="0" labelOnly="1" outline="0" fieldPosition="0">
        <references count="3">
          <reference field="3" count="1" selected="0">
            <x v="17"/>
          </reference>
          <reference field="5" count="1" selected="0">
            <x v="47"/>
          </reference>
          <reference field="81" count="1">
            <x v="145"/>
          </reference>
        </references>
      </pivotArea>
    </format>
    <format dxfId="1948">
      <pivotArea dataOnly="0" labelOnly="1" outline="0" fieldPosition="0">
        <references count="3">
          <reference field="3" count="1" selected="0">
            <x v="17"/>
          </reference>
          <reference field="5" count="1" selected="0">
            <x v="48"/>
          </reference>
          <reference field="81" count="1">
            <x v="143"/>
          </reference>
        </references>
      </pivotArea>
    </format>
    <format dxfId="1947">
      <pivotArea dataOnly="0" labelOnly="1" outline="0" fieldPosition="0">
        <references count="3">
          <reference field="3" count="1" selected="0">
            <x v="17"/>
          </reference>
          <reference field="5" count="1" selected="0">
            <x v="49"/>
          </reference>
          <reference field="81" count="1">
            <x v="144"/>
          </reference>
        </references>
      </pivotArea>
    </format>
    <format dxfId="1946">
      <pivotArea dataOnly="0" labelOnly="1" outline="0" fieldPosition="0">
        <references count="3">
          <reference field="3" count="1" selected="0">
            <x v="17"/>
          </reference>
          <reference field="5" count="1" selected="0">
            <x v="50"/>
          </reference>
          <reference field="81" count="1">
            <x v="73"/>
          </reference>
        </references>
      </pivotArea>
    </format>
    <format dxfId="1945">
      <pivotArea dataOnly="0" labelOnly="1" outline="0" fieldPosition="0">
        <references count="3">
          <reference field="3" count="1" selected="0">
            <x v="17"/>
          </reference>
          <reference field="5" count="1" selected="0">
            <x v="53"/>
          </reference>
          <reference field="81" count="1">
            <x v="159"/>
          </reference>
        </references>
      </pivotArea>
    </format>
    <format dxfId="1944">
      <pivotArea dataOnly="0" labelOnly="1" outline="0" fieldPosition="0">
        <references count="3">
          <reference field="3" count="1" selected="0">
            <x v="17"/>
          </reference>
          <reference field="5" count="1" selected="0">
            <x v="54"/>
          </reference>
          <reference field="81" count="1">
            <x v="160"/>
          </reference>
        </references>
      </pivotArea>
    </format>
    <format dxfId="1943">
      <pivotArea dataOnly="0" labelOnly="1" outline="0" fieldPosition="0">
        <references count="3">
          <reference field="3" count="1" selected="0">
            <x v="17"/>
          </reference>
          <reference field="5" count="1" selected="0">
            <x v="55"/>
          </reference>
          <reference field="81" count="1">
            <x v="158"/>
          </reference>
        </references>
      </pivotArea>
    </format>
    <format dxfId="1942">
      <pivotArea dataOnly="0" labelOnly="1" outline="0" fieldPosition="0">
        <references count="3">
          <reference field="3" count="1" selected="0">
            <x v="17"/>
          </reference>
          <reference field="5" count="1" selected="0">
            <x v="56"/>
          </reference>
          <reference field="81" count="1">
            <x v="161"/>
          </reference>
        </references>
      </pivotArea>
    </format>
    <format dxfId="1941">
      <pivotArea dataOnly="0" labelOnly="1" outline="0" fieldPosition="0">
        <references count="3">
          <reference field="3" count="1" selected="0">
            <x v="17"/>
          </reference>
          <reference field="5" count="1" selected="0">
            <x v="57"/>
          </reference>
          <reference field="81" count="1">
            <x v="157"/>
          </reference>
        </references>
      </pivotArea>
    </format>
    <format dxfId="1940">
      <pivotArea dataOnly="0" labelOnly="1" outline="0" fieldPosition="0">
        <references count="3">
          <reference field="3" count="1" selected="0">
            <x v="17"/>
          </reference>
          <reference field="5" count="1" selected="0">
            <x v="58"/>
          </reference>
          <reference field="81" count="1">
            <x v="7"/>
          </reference>
        </references>
      </pivotArea>
    </format>
    <format dxfId="1939">
      <pivotArea dataOnly="0" labelOnly="1" outline="0" fieldPosition="0">
        <references count="3">
          <reference field="3" count="1" selected="0">
            <x v="17"/>
          </reference>
          <reference field="5" count="1" selected="0">
            <x v="59"/>
          </reference>
          <reference field="81" count="1">
            <x v="38"/>
          </reference>
        </references>
      </pivotArea>
    </format>
    <format dxfId="1938">
      <pivotArea dataOnly="0" labelOnly="1" outline="0" fieldPosition="0">
        <references count="3">
          <reference field="3" count="1" selected="0">
            <x v="17"/>
          </reference>
          <reference field="5" count="1" selected="0">
            <x v="60"/>
          </reference>
          <reference field="81" count="1">
            <x v="34"/>
          </reference>
        </references>
      </pivotArea>
    </format>
    <format dxfId="1937">
      <pivotArea dataOnly="0" labelOnly="1" outline="0" fieldPosition="0">
        <references count="3">
          <reference field="3" count="1" selected="0">
            <x v="18"/>
          </reference>
          <reference field="5" count="1" selected="0">
            <x v="69"/>
          </reference>
          <reference field="81" count="1">
            <x v="56"/>
          </reference>
        </references>
      </pivotArea>
    </format>
    <format dxfId="1936">
      <pivotArea dataOnly="0" labelOnly="1" outline="0" fieldPosition="0">
        <references count="3">
          <reference field="3" count="1" selected="0">
            <x v="18"/>
          </reference>
          <reference field="5" count="1" selected="0">
            <x v="70"/>
          </reference>
          <reference field="81" count="1">
            <x v="97"/>
          </reference>
        </references>
      </pivotArea>
    </format>
    <format dxfId="1935">
      <pivotArea dataOnly="0" labelOnly="1" outline="0" fieldPosition="0">
        <references count="3">
          <reference field="3" count="1" selected="0">
            <x v="18"/>
          </reference>
          <reference field="5" count="1" selected="0">
            <x v="72"/>
          </reference>
          <reference field="81" count="1">
            <x v="5"/>
          </reference>
        </references>
      </pivotArea>
    </format>
    <format dxfId="1934">
      <pivotArea dataOnly="0" labelOnly="1" outline="0" fieldPosition="0">
        <references count="3">
          <reference field="3" count="1" selected="0">
            <x v="19"/>
          </reference>
          <reference field="5" count="1" selected="0">
            <x v="183"/>
          </reference>
          <reference field="81" count="1">
            <x v="59"/>
          </reference>
        </references>
      </pivotArea>
    </format>
    <format dxfId="1933">
      <pivotArea dataOnly="0" labelOnly="1" outline="0" fieldPosition="0">
        <references count="3">
          <reference field="3" count="1" selected="0">
            <x v="19"/>
          </reference>
          <reference field="5" count="1" selected="0">
            <x v="184"/>
          </reference>
          <reference field="81" count="1">
            <x v="62"/>
          </reference>
        </references>
      </pivotArea>
    </format>
    <format dxfId="1932">
      <pivotArea dataOnly="0" labelOnly="1" outline="0" fieldPosition="0">
        <references count="3">
          <reference field="3" count="1" selected="0">
            <x v="19"/>
          </reference>
          <reference field="5" count="1" selected="0">
            <x v="185"/>
          </reference>
          <reference field="81" count="1">
            <x v="54"/>
          </reference>
        </references>
      </pivotArea>
    </format>
    <format dxfId="1931">
      <pivotArea dataOnly="0" labelOnly="1" outline="0" fieldPosition="0">
        <references count="3">
          <reference field="3" count="1" selected="0">
            <x v="19"/>
          </reference>
          <reference field="5" count="1" selected="0">
            <x v="186"/>
          </reference>
          <reference field="81" count="1">
            <x v="141"/>
          </reference>
        </references>
      </pivotArea>
    </format>
    <format dxfId="1930">
      <pivotArea dataOnly="0" labelOnly="1" outline="0" fieldPosition="0">
        <references count="3">
          <reference field="3" count="1" selected="0">
            <x v="19"/>
          </reference>
          <reference field="5" count="1" selected="0">
            <x v="187"/>
          </reference>
          <reference field="81" count="1">
            <x v="93"/>
          </reference>
        </references>
      </pivotArea>
    </format>
    <format dxfId="1929">
      <pivotArea dataOnly="0" labelOnly="1" outline="0" fieldPosition="0">
        <references count="3">
          <reference field="3" count="1" selected="0">
            <x v="19"/>
          </reference>
          <reference field="5" count="1" selected="0">
            <x v="188"/>
          </reference>
          <reference field="81" count="1">
            <x v="7"/>
          </reference>
        </references>
      </pivotArea>
    </format>
    <format dxfId="1928">
      <pivotArea dataOnly="0" labelOnly="1" outline="0" fieldPosition="0">
        <references count="3">
          <reference field="3" count="1" selected="0">
            <x v="20"/>
          </reference>
          <reference field="5" count="1" selected="0">
            <x v="189"/>
          </reference>
          <reference field="81" count="1">
            <x v="168"/>
          </reference>
        </references>
      </pivotArea>
    </format>
    <format dxfId="1927">
      <pivotArea type="topRight" dataOnly="0" labelOnly="1" outline="0" fieldPosition="0"/>
    </format>
    <format dxfId="1926">
      <pivotArea type="all" dataOnly="0" outline="0" fieldPosition="0"/>
    </format>
    <format dxfId="1925">
      <pivotArea dataOnly="0" labelOnly="1" outline="0" fieldPosition="0">
        <references count="2">
          <reference field="3" count="1" selected="0">
            <x v="0"/>
          </reference>
          <reference field="5" count="17" defaultSubtotal="1">
            <x v="0"/>
            <x v="1"/>
            <x v="2"/>
            <x v="3"/>
            <x v="4"/>
            <x v="5"/>
            <x v="6"/>
            <x v="7"/>
            <x v="8"/>
            <x v="9"/>
            <x v="10"/>
            <x v="11"/>
            <x v="12"/>
            <x v="13"/>
            <x v="14"/>
            <x v="15"/>
            <x v="16"/>
          </reference>
        </references>
      </pivotArea>
    </format>
    <format dxfId="1924">
      <pivotArea dataOnly="0" labelOnly="1" outline="0" fieldPosition="0">
        <references count="2">
          <reference field="3" count="1" selected="0">
            <x v="1"/>
          </reference>
          <reference field="5" count="3" defaultSubtotal="1">
            <x v="71"/>
            <x v="176"/>
            <x v="177"/>
          </reference>
        </references>
      </pivotArea>
    </format>
    <format dxfId="1923">
      <pivotArea dataOnly="0" labelOnly="1" outline="0" fieldPosition="0">
        <references count="2">
          <reference field="3" count="1" selected="0">
            <x v="2"/>
          </reference>
          <reference field="5" count="1" defaultSubtotal="1">
            <x v="27"/>
          </reference>
        </references>
      </pivotArea>
    </format>
    <format dxfId="1922">
      <pivotArea dataOnly="0" labelOnly="1" outline="0" fieldPosition="0">
        <references count="2">
          <reference field="3" count="1" selected="0">
            <x v="3"/>
          </reference>
          <reference field="5" count="1" defaultSubtotal="1">
            <x v="26"/>
          </reference>
        </references>
      </pivotArea>
    </format>
    <format dxfId="1921">
      <pivotArea dataOnly="0" labelOnly="1" outline="0" fieldPosition="0">
        <references count="2">
          <reference field="3" count="1" selected="0">
            <x v="4"/>
          </reference>
          <reference field="5" count="5" defaultSubtotal="1">
            <x v="63"/>
            <x v="64"/>
            <x v="65"/>
            <x v="66"/>
            <x v="67"/>
          </reference>
        </references>
      </pivotArea>
    </format>
    <format dxfId="1920">
      <pivotArea dataOnly="0" labelOnly="1" outline="0" fieldPosition="0">
        <references count="2">
          <reference field="3" count="1" selected="0">
            <x v="5"/>
          </reference>
          <reference field="5" count="4" defaultSubtotal="1">
            <x v="178"/>
            <x v="179"/>
            <x v="180"/>
            <x v="181"/>
          </reference>
        </references>
      </pivotArea>
    </format>
    <format dxfId="1919">
      <pivotArea dataOnly="0" labelOnly="1" outline="0" fieldPosition="0">
        <references count="2">
          <reference field="3" count="1" selected="0">
            <x v="6"/>
          </reference>
          <reference field="5" count="19" defaultSubtotal="1">
            <x v="17"/>
            <x v="18"/>
            <x v="19"/>
            <x v="20"/>
            <x v="21"/>
            <x v="22"/>
            <x v="23"/>
            <x v="24"/>
            <x v="25"/>
            <x v="36"/>
            <x v="37"/>
            <x v="38"/>
            <x v="39"/>
            <x v="73"/>
            <x v="74"/>
            <x v="158"/>
            <x v="159"/>
            <x v="160"/>
            <x v="182"/>
          </reference>
        </references>
      </pivotArea>
    </format>
    <format dxfId="1918">
      <pivotArea dataOnly="0" labelOnly="1" outline="0" fieldPosition="0">
        <references count="2">
          <reference field="3" count="1" selected="0">
            <x v="7"/>
          </reference>
          <reference field="5" count="2" defaultSubtotal="1">
            <x v="28"/>
            <x v="29"/>
          </reference>
        </references>
      </pivotArea>
    </format>
    <format dxfId="1917">
      <pivotArea dataOnly="0" labelOnly="1" outline="0" fieldPosition="0">
        <references count="2">
          <reference field="3" count="1" selected="0">
            <x v="8"/>
          </reference>
          <reference field="5" count="3" defaultSubtotal="1">
            <x v="52"/>
            <x v="163"/>
            <x v="164"/>
          </reference>
        </references>
      </pivotArea>
    </format>
    <format dxfId="1916">
      <pivotArea dataOnly="0" labelOnly="1" outline="0" fieldPosition="0">
        <references count="2">
          <reference field="3" count="1" selected="0">
            <x v="9"/>
          </reference>
          <reference field="5" count="11" defaultSubtotal="1">
            <x v="136"/>
            <x v="137"/>
            <x v="138"/>
            <x v="139"/>
            <x v="140"/>
            <x v="141"/>
            <x v="142"/>
            <x v="143"/>
            <x v="144"/>
            <x v="145"/>
            <x v="146"/>
          </reference>
        </references>
      </pivotArea>
    </format>
    <format dxfId="1915">
      <pivotArea dataOnly="0" labelOnly="1" outline="0" fieldPosition="0">
        <references count="2">
          <reference field="3" count="1" selected="0">
            <x v="10"/>
          </reference>
          <reference field="5" count="6" defaultSubtotal="1">
            <x v="30"/>
            <x v="31"/>
            <x v="32"/>
            <x v="33"/>
            <x v="34"/>
            <x v="35"/>
          </reference>
        </references>
      </pivotArea>
    </format>
    <format dxfId="1914">
      <pivotArea dataOnly="0" labelOnly="1" outline="0" fieldPosition="0">
        <references count="2">
          <reference field="3" count="1" selected="0">
            <x v="11"/>
          </reference>
          <reference field="5" count="2" defaultSubtotal="1">
            <x v="42"/>
            <x v="51"/>
          </reference>
        </references>
      </pivotArea>
    </format>
    <format dxfId="1913">
      <pivotArea dataOnly="0" labelOnly="1" outline="0" fieldPosition="0">
        <references count="2">
          <reference field="3" count="1" selected="0">
            <x v="12"/>
          </reference>
          <reference field="5" count="2" defaultSubtotal="1">
            <x v="61"/>
            <x v="62"/>
          </reference>
        </references>
      </pivotArea>
    </format>
    <format dxfId="1912">
      <pivotArea dataOnly="0" labelOnly="1" outline="0" fieldPosition="0">
        <references count="2">
          <reference field="3" count="1" selected="0">
            <x v="13"/>
          </reference>
          <reference field="5" count="1" defaultSubtotal="1">
            <x v="175"/>
          </reference>
        </references>
      </pivotArea>
    </format>
    <format dxfId="1911">
      <pivotArea dataOnly="0" labelOnly="1" outline="0" fieldPosition="0">
        <references count="2">
          <reference field="3" count="1" selected="0">
            <x v="14"/>
          </reference>
          <reference field="5" count="25" defaultSubtotal="1">
            <x v="75"/>
            <x v="76"/>
            <x v="77"/>
            <x v="78"/>
            <x v="79"/>
            <x v="80"/>
            <x v="81"/>
            <x v="82"/>
            <x v="83"/>
            <x v="84"/>
            <x v="85"/>
            <x v="86"/>
            <x v="87"/>
            <x v="88"/>
            <x v="89"/>
            <x v="90"/>
            <x v="91"/>
            <x v="92"/>
            <x v="93"/>
            <x v="94"/>
            <x v="95"/>
            <x v="96"/>
            <x v="97"/>
            <x v="98"/>
            <x v="99"/>
          </reference>
        </references>
      </pivotArea>
    </format>
    <format dxfId="1910">
      <pivotArea dataOnly="0" labelOnly="1" outline="0" fieldPosition="0">
        <references count="2">
          <reference field="3" count="1" selected="0">
            <x v="14"/>
          </reference>
          <reference field="5" count="25" defaultSubtotal="1">
            <x v="100"/>
            <x v="101"/>
            <x v="102"/>
            <x v="103"/>
            <x v="104"/>
            <x v="105"/>
            <x v="106"/>
            <x v="107"/>
            <x v="108"/>
            <x v="109"/>
            <x v="110"/>
            <x v="111"/>
            <x v="112"/>
            <x v="113"/>
            <x v="114"/>
            <x v="115"/>
            <x v="116"/>
            <x v="117"/>
            <x v="118"/>
            <x v="119"/>
            <x v="120"/>
            <x v="121"/>
            <x v="122"/>
            <x v="123"/>
            <x v="124"/>
          </reference>
        </references>
      </pivotArea>
    </format>
    <format dxfId="1909">
      <pivotArea dataOnly="0" labelOnly="1" outline="0" fieldPosition="0">
        <references count="2">
          <reference field="3" count="1" selected="0">
            <x v="14"/>
          </reference>
          <reference field="5" count="11" defaultSubtotal="1">
            <x v="125"/>
            <x v="126"/>
            <x v="127"/>
            <x v="128"/>
            <x v="129"/>
            <x v="130"/>
            <x v="131"/>
            <x v="132"/>
            <x v="133"/>
            <x v="134"/>
            <x v="135"/>
          </reference>
        </references>
      </pivotArea>
    </format>
    <format dxfId="1908">
      <pivotArea dataOnly="0" labelOnly="1" outline="0" fieldPosition="0">
        <references count="2">
          <reference field="3" count="1" selected="0">
            <x v="15"/>
          </reference>
          <reference field="5" count="12" defaultSubtotal="1">
            <x v="68"/>
            <x v="147"/>
            <x v="148"/>
            <x v="149"/>
            <x v="150"/>
            <x v="151"/>
            <x v="152"/>
            <x v="153"/>
            <x v="154"/>
            <x v="155"/>
            <x v="156"/>
            <x v="157"/>
          </reference>
        </references>
      </pivotArea>
    </format>
    <format dxfId="1907">
      <pivotArea dataOnly="0" labelOnly="1" outline="0" fieldPosition="0">
        <references count="2">
          <reference field="3" count="1" selected="0">
            <x v="16"/>
          </reference>
          <reference field="5" count="12" defaultSubtotal="1">
            <x v="161"/>
            <x v="162"/>
            <x v="165"/>
            <x v="166"/>
            <x v="167"/>
            <x v="168"/>
            <x v="169"/>
            <x v="170"/>
            <x v="171"/>
            <x v="172"/>
            <x v="173"/>
            <x v="174"/>
          </reference>
        </references>
      </pivotArea>
    </format>
    <format dxfId="1906">
      <pivotArea dataOnly="0" labelOnly="1" outline="0" fieldPosition="0">
        <references count="2">
          <reference field="3" count="1" selected="0">
            <x v="17"/>
          </reference>
          <reference field="5" count="18" defaultSubtotal="1">
            <x v="40"/>
            <x v="41"/>
            <x v="43"/>
            <x v="44"/>
            <x v="45"/>
            <x v="46"/>
            <x v="47"/>
            <x v="48"/>
            <x v="49"/>
            <x v="50"/>
            <x v="53"/>
            <x v="54"/>
            <x v="55"/>
            <x v="56"/>
            <x v="57"/>
            <x v="58"/>
            <x v="59"/>
            <x v="60"/>
          </reference>
        </references>
      </pivotArea>
    </format>
    <format dxfId="1905">
      <pivotArea dataOnly="0" labelOnly="1" outline="0" fieldPosition="0">
        <references count="2">
          <reference field="3" count="1" selected="0">
            <x v="18"/>
          </reference>
          <reference field="5" count="3" defaultSubtotal="1">
            <x v="69"/>
            <x v="70"/>
            <x v="72"/>
          </reference>
        </references>
      </pivotArea>
    </format>
    <format dxfId="1904">
      <pivotArea dataOnly="0" labelOnly="1" outline="0" fieldPosition="0">
        <references count="2">
          <reference field="3" count="1" selected="0">
            <x v="19"/>
          </reference>
          <reference field="5" count="6" defaultSubtotal="1">
            <x v="183"/>
            <x v="184"/>
            <x v="185"/>
            <x v="186"/>
            <x v="187"/>
            <x v="188"/>
          </reference>
        </references>
      </pivotArea>
    </format>
    <format dxfId="1903">
      <pivotArea dataOnly="0" labelOnly="1" outline="0" fieldPosition="0">
        <references count="2">
          <reference field="3" count="1" selected="0">
            <x v="20"/>
          </reference>
          <reference field="5" count="1" defaultSubtotal="1">
            <x v="189"/>
          </reference>
        </references>
      </pivotArea>
    </format>
    <format dxfId="1902">
      <pivotArea dataOnly="0" labelOnly="1" outline="0" fieldPosition="0">
        <references count="3">
          <reference field="3" count="1" selected="0">
            <x v="0"/>
          </reference>
          <reference field="5" count="1" selected="0">
            <x v="0"/>
          </reference>
          <reference field="81" count="1">
            <x v="7"/>
          </reference>
        </references>
      </pivotArea>
    </format>
    <format dxfId="1901">
      <pivotArea dataOnly="0" labelOnly="1" outline="0" fieldPosition="0">
        <references count="3">
          <reference field="3" count="1" selected="0">
            <x v="0"/>
          </reference>
          <reference field="5" count="1" selected="0">
            <x v="1"/>
          </reference>
          <reference field="81" count="1">
            <x v="151"/>
          </reference>
        </references>
      </pivotArea>
    </format>
    <format dxfId="1900">
      <pivotArea dataOnly="0" labelOnly="1" outline="0" fieldPosition="0">
        <references count="3">
          <reference field="3" count="1" selected="0">
            <x v="0"/>
          </reference>
          <reference field="5" count="1" selected="0">
            <x v="2"/>
          </reference>
          <reference field="81" count="1">
            <x v="103"/>
          </reference>
        </references>
      </pivotArea>
    </format>
    <format dxfId="1899">
      <pivotArea dataOnly="0" labelOnly="1" outline="0" fieldPosition="0">
        <references count="3">
          <reference field="3" count="1" selected="0">
            <x v="0"/>
          </reference>
          <reference field="5" count="1" selected="0">
            <x v="3"/>
          </reference>
          <reference field="81" count="1">
            <x v="102"/>
          </reference>
        </references>
      </pivotArea>
    </format>
    <format dxfId="1898">
      <pivotArea dataOnly="0" labelOnly="1" outline="0" fieldPosition="0">
        <references count="3">
          <reference field="3" count="1" selected="0">
            <x v="0"/>
          </reference>
          <reference field="5" count="1" selected="0">
            <x v="4"/>
          </reference>
          <reference field="81" count="1">
            <x v="66"/>
          </reference>
        </references>
      </pivotArea>
    </format>
    <format dxfId="1897">
      <pivotArea dataOnly="0" labelOnly="1" outline="0" fieldPosition="0">
        <references count="3">
          <reference field="3" count="1" selected="0">
            <x v="0"/>
          </reference>
          <reference field="5" count="1" selected="0">
            <x v="5"/>
          </reference>
          <reference field="81" count="1">
            <x v="104"/>
          </reference>
        </references>
      </pivotArea>
    </format>
    <format dxfId="1896">
      <pivotArea dataOnly="0" labelOnly="1" outline="0" fieldPosition="0">
        <references count="3">
          <reference field="3" count="1" selected="0">
            <x v="0"/>
          </reference>
          <reference field="5" count="1" selected="0">
            <x v="6"/>
          </reference>
          <reference field="81" count="1">
            <x v="105"/>
          </reference>
        </references>
      </pivotArea>
    </format>
    <format dxfId="1895">
      <pivotArea dataOnly="0" labelOnly="1" outline="0" fieldPosition="0">
        <references count="3">
          <reference field="3" count="1" selected="0">
            <x v="0"/>
          </reference>
          <reference field="5" count="1" selected="0">
            <x v="7"/>
          </reference>
          <reference field="81" count="1">
            <x v="7"/>
          </reference>
        </references>
      </pivotArea>
    </format>
    <format dxfId="1894">
      <pivotArea dataOnly="0" labelOnly="1" outline="0" fieldPosition="0">
        <references count="3">
          <reference field="3" count="1" selected="0">
            <x v="0"/>
          </reference>
          <reference field="5" count="1" selected="0">
            <x v="8"/>
          </reference>
          <reference field="81" count="1">
            <x v="67"/>
          </reference>
        </references>
      </pivotArea>
    </format>
    <format dxfId="1893">
      <pivotArea dataOnly="0" labelOnly="1" outline="0" fieldPosition="0">
        <references count="3">
          <reference field="3" count="1" selected="0">
            <x v="0"/>
          </reference>
          <reference field="5" count="1" selected="0">
            <x v="9"/>
          </reference>
          <reference field="81" count="1">
            <x v="114"/>
          </reference>
        </references>
      </pivotArea>
    </format>
    <format dxfId="1892">
      <pivotArea dataOnly="0" labelOnly="1" outline="0" fieldPosition="0">
        <references count="3">
          <reference field="3" count="1" selected="0">
            <x v="0"/>
          </reference>
          <reference field="5" count="1" selected="0">
            <x v="10"/>
          </reference>
          <reference field="81" count="1">
            <x v="7"/>
          </reference>
        </references>
      </pivotArea>
    </format>
    <format dxfId="1891">
      <pivotArea dataOnly="0" labelOnly="1" outline="0" fieldPosition="0">
        <references count="3">
          <reference field="3" count="1" selected="0">
            <x v="0"/>
          </reference>
          <reference field="5" count="1" selected="0">
            <x v="11"/>
          </reference>
          <reference field="81" count="1">
            <x v="150"/>
          </reference>
        </references>
      </pivotArea>
    </format>
    <format dxfId="1890">
      <pivotArea dataOnly="0" labelOnly="1" outline="0" fieldPosition="0">
        <references count="3">
          <reference field="3" count="1" selected="0">
            <x v="0"/>
          </reference>
          <reference field="5" count="1" selected="0">
            <x v="12"/>
          </reference>
          <reference field="81" count="1">
            <x v="7"/>
          </reference>
        </references>
      </pivotArea>
    </format>
    <format dxfId="1889">
      <pivotArea dataOnly="0" labelOnly="1" outline="0" fieldPosition="0">
        <references count="3">
          <reference field="3" count="1" selected="0">
            <x v="0"/>
          </reference>
          <reference field="5" count="1" selected="0">
            <x v="13"/>
          </reference>
          <reference field="81" count="1">
            <x v="64"/>
          </reference>
        </references>
      </pivotArea>
    </format>
    <format dxfId="1888">
      <pivotArea dataOnly="0" labelOnly="1" outline="0" fieldPosition="0">
        <references count="3">
          <reference field="3" count="1" selected="0">
            <x v="0"/>
          </reference>
          <reference field="5" count="1" selected="0">
            <x v="14"/>
          </reference>
          <reference field="81" count="1">
            <x v="167"/>
          </reference>
        </references>
      </pivotArea>
    </format>
    <format dxfId="1887">
      <pivotArea dataOnly="0" labelOnly="1" outline="0" fieldPosition="0">
        <references count="3">
          <reference field="3" count="1" selected="0">
            <x v="0"/>
          </reference>
          <reference field="5" count="1" selected="0">
            <x v="15"/>
          </reference>
          <reference field="81" count="1">
            <x v="69"/>
          </reference>
        </references>
      </pivotArea>
    </format>
    <format dxfId="1886">
      <pivotArea dataOnly="0" labelOnly="1" outline="0" fieldPosition="0">
        <references count="3">
          <reference field="3" count="1" selected="0">
            <x v="0"/>
          </reference>
          <reference field="5" count="1" selected="0">
            <x v="16"/>
          </reference>
          <reference field="81" count="1">
            <x v="7"/>
          </reference>
        </references>
      </pivotArea>
    </format>
    <format dxfId="1885">
      <pivotArea dataOnly="0" labelOnly="1" outline="0" fieldPosition="0">
        <references count="3">
          <reference field="3" count="1" selected="0">
            <x v="1"/>
          </reference>
          <reference field="5" count="1" selected="0">
            <x v="71"/>
          </reference>
          <reference field="81" count="1">
            <x v="44"/>
          </reference>
        </references>
      </pivotArea>
    </format>
    <format dxfId="1884">
      <pivotArea dataOnly="0" labelOnly="1" outline="0" fieldPosition="0">
        <references count="3">
          <reference field="3" count="1" selected="0">
            <x v="1"/>
          </reference>
          <reference field="5" count="1" selected="0">
            <x v="176"/>
          </reference>
          <reference field="81" count="1">
            <x v="86"/>
          </reference>
        </references>
      </pivotArea>
    </format>
    <format dxfId="1883">
      <pivotArea dataOnly="0" labelOnly="1" outline="0" fieldPosition="0">
        <references count="3">
          <reference field="3" count="1" selected="0">
            <x v="1"/>
          </reference>
          <reference field="5" count="1" selected="0">
            <x v="177"/>
          </reference>
          <reference field="81" count="1">
            <x v="88"/>
          </reference>
        </references>
      </pivotArea>
    </format>
    <format dxfId="1882">
      <pivotArea dataOnly="0" labelOnly="1" outline="0" fieldPosition="0">
        <references count="3">
          <reference field="3" count="1" selected="0">
            <x v="2"/>
          </reference>
          <reference field="5" count="1" selected="0">
            <x v="27"/>
          </reference>
          <reference field="81" count="1">
            <x v="84"/>
          </reference>
        </references>
      </pivotArea>
    </format>
    <format dxfId="1881">
      <pivotArea dataOnly="0" labelOnly="1" outline="0" fieldPosition="0">
        <references count="3">
          <reference field="3" count="1" selected="0">
            <x v="3"/>
          </reference>
          <reference field="5" count="1" selected="0">
            <x v="26"/>
          </reference>
          <reference field="81" count="1">
            <x v="142"/>
          </reference>
        </references>
      </pivotArea>
    </format>
    <format dxfId="1880">
      <pivotArea dataOnly="0" labelOnly="1" outline="0" fieldPosition="0">
        <references count="3">
          <reference field="3" count="1" selected="0">
            <x v="4"/>
          </reference>
          <reference field="5" count="1" selected="0">
            <x v="63"/>
          </reference>
          <reference field="81" count="1">
            <x v="108"/>
          </reference>
        </references>
      </pivotArea>
    </format>
    <format dxfId="1879">
      <pivotArea dataOnly="0" labelOnly="1" outline="0" fieldPosition="0">
        <references count="3">
          <reference field="3" count="1" selected="0">
            <x v="4"/>
          </reference>
          <reference field="5" count="1" selected="0">
            <x v="64"/>
          </reference>
          <reference field="81" count="1">
            <x v="29"/>
          </reference>
        </references>
      </pivotArea>
    </format>
    <format dxfId="1878">
      <pivotArea dataOnly="0" labelOnly="1" outline="0" fieldPosition="0">
        <references count="3">
          <reference field="3" count="1" selected="0">
            <x v="4"/>
          </reference>
          <reference field="5" count="1" selected="0">
            <x v="65"/>
          </reference>
          <reference field="81" count="1">
            <x v="130"/>
          </reference>
        </references>
      </pivotArea>
    </format>
    <format dxfId="1877">
      <pivotArea dataOnly="0" labelOnly="1" outline="0" fieldPosition="0">
        <references count="3">
          <reference field="3" count="1" selected="0">
            <x v="4"/>
          </reference>
          <reference field="5" count="1" selected="0">
            <x v="66"/>
          </reference>
          <reference field="81" count="1">
            <x v="131"/>
          </reference>
        </references>
      </pivotArea>
    </format>
    <format dxfId="1876">
      <pivotArea dataOnly="0" labelOnly="1" outline="0" fieldPosition="0">
        <references count="3">
          <reference field="3" count="1" selected="0">
            <x v="4"/>
          </reference>
          <reference field="5" count="1" selected="0">
            <x v="67"/>
          </reference>
          <reference field="81" count="1">
            <x v="132"/>
          </reference>
        </references>
      </pivotArea>
    </format>
    <format dxfId="1875">
      <pivotArea dataOnly="0" labelOnly="1" outline="0" fieldPosition="0">
        <references count="3">
          <reference field="3" count="1" selected="0">
            <x v="5"/>
          </reference>
          <reference field="5" count="1" selected="0">
            <x v="178"/>
          </reference>
          <reference field="81" count="1">
            <x v="63"/>
          </reference>
        </references>
      </pivotArea>
    </format>
    <format dxfId="1874">
      <pivotArea dataOnly="0" labelOnly="1" outline="0" fieldPosition="0">
        <references count="3">
          <reference field="3" count="1" selected="0">
            <x v="5"/>
          </reference>
          <reference field="5" count="1" selected="0">
            <x v="179"/>
          </reference>
          <reference field="81" count="1">
            <x v="107"/>
          </reference>
        </references>
      </pivotArea>
    </format>
    <format dxfId="1873">
      <pivotArea dataOnly="0" labelOnly="1" outline="0" fieldPosition="0">
        <references count="3">
          <reference field="3" count="1" selected="0">
            <x v="5"/>
          </reference>
          <reference field="5" count="1" selected="0">
            <x v="180"/>
          </reference>
          <reference field="81" count="1">
            <x v="164"/>
          </reference>
        </references>
      </pivotArea>
    </format>
    <format dxfId="1872">
      <pivotArea dataOnly="0" labelOnly="1" outline="0" fieldPosition="0">
        <references count="3">
          <reference field="3" count="1" selected="0">
            <x v="5"/>
          </reference>
          <reference field="5" count="1" selected="0">
            <x v="181"/>
          </reference>
          <reference field="81" count="1">
            <x v="7"/>
          </reference>
        </references>
      </pivotArea>
    </format>
    <format dxfId="1871">
      <pivotArea dataOnly="0" labelOnly="1" outline="0" fieldPosition="0">
        <references count="3">
          <reference field="3" count="1" selected="0">
            <x v="6"/>
          </reference>
          <reference field="5" count="1" selected="0">
            <x v="17"/>
          </reference>
          <reference field="81" count="1">
            <x v="165"/>
          </reference>
        </references>
      </pivotArea>
    </format>
    <format dxfId="1870">
      <pivotArea dataOnly="0" labelOnly="1" outline="0" fieldPosition="0">
        <references count="3">
          <reference field="3" count="1" selected="0">
            <x v="6"/>
          </reference>
          <reference field="5" count="1" selected="0">
            <x v="18"/>
          </reference>
          <reference field="81" count="1">
            <x v="49"/>
          </reference>
        </references>
      </pivotArea>
    </format>
    <format dxfId="1869">
      <pivotArea dataOnly="0" labelOnly="1" outline="0" fieldPosition="0">
        <references count="3">
          <reference field="3" count="1" selected="0">
            <x v="6"/>
          </reference>
          <reference field="5" count="1" selected="0">
            <x v="19"/>
          </reference>
          <reference field="81" count="1">
            <x v="115"/>
          </reference>
        </references>
      </pivotArea>
    </format>
    <format dxfId="1868">
      <pivotArea dataOnly="0" labelOnly="1" outline="0" fieldPosition="0">
        <references count="3">
          <reference field="3" count="1" selected="0">
            <x v="6"/>
          </reference>
          <reference field="5" count="1" selected="0">
            <x v="20"/>
          </reference>
          <reference field="81" count="1">
            <x v="118"/>
          </reference>
        </references>
      </pivotArea>
    </format>
    <format dxfId="1867">
      <pivotArea dataOnly="0" labelOnly="1" outline="0" fieldPosition="0">
        <references count="3">
          <reference field="3" count="1" selected="0">
            <x v="6"/>
          </reference>
          <reference field="5" count="1" selected="0">
            <x v="21"/>
          </reference>
          <reference field="81" count="1">
            <x v="33"/>
          </reference>
        </references>
      </pivotArea>
    </format>
    <format dxfId="1866">
      <pivotArea dataOnly="0" labelOnly="1" outline="0" fieldPosition="0">
        <references count="3">
          <reference field="3" count="1" selected="0">
            <x v="6"/>
          </reference>
          <reference field="5" count="1" selected="0">
            <x v="22"/>
          </reference>
          <reference field="81" count="1">
            <x v="7"/>
          </reference>
        </references>
      </pivotArea>
    </format>
    <format dxfId="1865">
      <pivotArea dataOnly="0" labelOnly="1" outline="0" fieldPosition="0">
        <references count="3">
          <reference field="3" count="1" selected="0">
            <x v="6"/>
          </reference>
          <reference field="5" count="1" selected="0">
            <x v="23"/>
          </reference>
          <reference field="81" count="1">
            <x v="53"/>
          </reference>
        </references>
      </pivotArea>
    </format>
    <format dxfId="1864">
      <pivotArea dataOnly="0" labelOnly="1" outline="0" fieldPosition="0">
        <references count="3">
          <reference field="3" count="1" selected="0">
            <x v="6"/>
          </reference>
          <reference field="5" count="1" selected="0">
            <x v="24"/>
          </reference>
          <reference field="81" count="1">
            <x v="140"/>
          </reference>
        </references>
      </pivotArea>
    </format>
    <format dxfId="1863">
      <pivotArea dataOnly="0" labelOnly="1" outline="0" fieldPosition="0">
        <references count="3">
          <reference field="3" count="1" selected="0">
            <x v="6"/>
          </reference>
          <reference field="5" count="1" selected="0">
            <x v="25"/>
          </reference>
          <reference field="81" count="1">
            <x v="83"/>
          </reference>
        </references>
      </pivotArea>
    </format>
    <format dxfId="1862">
      <pivotArea dataOnly="0" labelOnly="1" outline="0" fieldPosition="0">
        <references count="3">
          <reference field="3" count="1" selected="0">
            <x v="6"/>
          </reference>
          <reference field="5" count="1" selected="0">
            <x v="36"/>
          </reference>
          <reference field="81" count="1">
            <x v="7"/>
          </reference>
        </references>
      </pivotArea>
    </format>
    <format dxfId="1861">
      <pivotArea dataOnly="0" labelOnly="1" outline="0" fieldPosition="0">
        <references count="3">
          <reference field="3" count="1" selected="0">
            <x v="6"/>
          </reference>
          <reference field="5" count="1" selected="0">
            <x v="37"/>
          </reference>
          <reference field="81" count="1">
            <x v="100"/>
          </reference>
        </references>
      </pivotArea>
    </format>
    <format dxfId="1860">
      <pivotArea dataOnly="0" labelOnly="1" outline="0" fieldPosition="0">
        <references count="3">
          <reference field="3" count="1" selected="0">
            <x v="6"/>
          </reference>
          <reference field="5" count="1" selected="0">
            <x v="38"/>
          </reference>
          <reference field="81" count="1">
            <x v="7"/>
          </reference>
        </references>
      </pivotArea>
    </format>
    <format dxfId="1859">
      <pivotArea dataOnly="0" labelOnly="1" outline="0" fieldPosition="0">
        <references count="3">
          <reference field="3" count="1" selected="0">
            <x v="6"/>
          </reference>
          <reference field="5" count="1" selected="0">
            <x v="39"/>
          </reference>
          <reference field="81" count="1">
            <x v="82"/>
          </reference>
        </references>
      </pivotArea>
    </format>
    <format dxfId="1858">
      <pivotArea dataOnly="0" labelOnly="1" outline="0" fieldPosition="0">
        <references count="3">
          <reference field="3" count="1" selected="0">
            <x v="6"/>
          </reference>
          <reference field="5" count="1" selected="0">
            <x v="73"/>
          </reference>
          <reference field="81" count="1">
            <x v="117"/>
          </reference>
        </references>
      </pivotArea>
    </format>
    <format dxfId="1857">
      <pivotArea dataOnly="0" labelOnly="1" outline="0" fieldPosition="0">
        <references count="3">
          <reference field="3" count="1" selected="0">
            <x v="6"/>
          </reference>
          <reference field="5" count="1" selected="0">
            <x v="74"/>
          </reference>
          <reference field="81" count="1">
            <x v="120"/>
          </reference>
        </references>
      </pivotArea>
    </format>
    <format dxfId="1856">
      <pivotArea dataOnly="0" labelOnly="1" outline="0" fieldPosition="0">
        <references count="3">
          <reference field="3" count="1" selected="0">
            <x v="6"/>
          </reference>
          <reference field="5" count="1" selected="0">
            <x v="158"/>
          </reference>
          <reference field="81" count="1">
            <x v="68"/>
          </reference>
        </references>
      </pivotArea>
    </format>
    <format dxfId="1855">
      <pivotArea dataOnly="0" labelOnly="1" outline="0" fieldPosition="0">
        <references count="3">
          <reference field="3" count="1" selected="0">
            <x v="6"/>
          </reference>
          <reference field="5" count="1" selected="0">
            <x v="159"/>
          </reference>
          <reference field="81" count="1">
            <x v="43"/>
          </reference>
        </references>
      </pivotArea>
    </format>
    <format dxfId="1854">
      <pivotArea dataOnly="0" labelOnly="1" outline="0" fieldPosition="0">
        <references count="3">
          <reference field="3" count="1" selected="0">
            <x v="6"/>
          </reference>
          <reference field="5" count="1" selected="0">
            <x v="160"/>
          </reference>
          <reference field="81" count="1">
            <x v="85"/>
          </reference>
        </references>
      </pivotArea>
    </format>
    <format dxfId="1853">
      <pivotArea dataOnly="0" labelOnly="1" outline="0" fieldPosition="0">
        <references count="3">
          <reference field="3" count="1" selected="0">
            <x v="6"/>
          </reference>
          <reference field="5" count="1" selected="0">
            <x v="182"/>
          </reference>
          <reference field="81" count="1">
            <x v="79"/>
          </reference>
        </references>
      </pivotArea>
    </format>
    <format dxfId="1852">
      <pivotArea dataOnly="0" labelOnly="1" outline="0" fieldPosition="0">
        <references count="3">
          <reference field="3" count="1" selected="0">
            <x v="7"/>
          </reference>
          <reference field="5" count="1" selected="0">
            <x v="28"/>
          </reference>
          <reference field="81" count="1">
            <x v="77"/>
          </reference>
        </references>
      </pivotArea>
    </format>
    <format dxfId="1851">
      <pivotArea dataOnly="0" labelOnly="1" outline="0" fieldPosition="0">
        <references count="3">
          <reference field="3" count="1" selected="0">
            <x v="7"/>
          </reference>
          <reference field="5" count="1" selected="0">
            <x v="29"/>
          </reference>
          <reference field="81" count="1">
            <x v="76"/>
          </reference>
        </references>
      </pivotArea>
    </format>
    <format dxfId="1850">
      <pivotArea dataOnly="0" labelOnly="1" outline="0" fieldPosition="0">
        <references count="3">
          <reference field="3" count="1" selected="0">
            <x v="8"/>
          </reference>
          <reference field="5" count="1" selected="0">
            <x v="52"/>
          </reference>
          <reference field="81" count="1">
            <x v="71"/>
          </reference>
        </references>
      </pivotArea>
    </format>
    <format dxfId="1849">
      <pivotArea dataOnly="0" labelOnly="1" outline="0" fieldPosition="0">
        <references count="3">
          <reference field="3" count="1" selected="0">
            <x v="8"/>
          </reference>
          <reference field="5" count="1" selected="0">
            <x v="163"/>
          </reference>
          <reference field="81" count="1">
            <x v="72"/>
          </reference>
        </references>
      </pivotArea>
    </format>
    <format dxfId="1848">
      <pivotArea dataOnly="0" labelOnly="1" outline="0" fieldPosition="0">
        <references count="3">
          <reference field="3" count="1" selected="0">
            <x v="8"/>
          </reference>
          <reference field="5" count="1" selected="0">
            <x v="164"/>
          </reference>
          <reference field="81" count="1">
            <x v="162"/>
          </reference>
        </references>
      </pivotArea>
    </format>
    <format dxfId="1847">
      <pivotArea dataOnly="0" labelOnly="1" outline="0" fieldPosition="0">
        <references count="3">
          <reference field="3" count="1" selected="0">
            <x v="9"/>
          </reference>
          <reference field="5" count="1" selected="0">
            <x v="136"/>
          </reference>
          <reference field="81" count="1">
            <x v="32"/>
          </reference>
        </references>
      </pivotArea>
    </format>
    <format dxfId="1846">
      <pivotArea dataOnly="0" labelOnly="1" outline="0" fieldPosition="0">
        <references count="3">
          <reference field="3" count="1" selected="0">
            <x v="9"/>
          </reference>
          <reference field="5" count="1" selected="0">
            <x v="137"/>
          </reference>
          <reference field="81" count="1">
            <x v="20"/>
          </reference>
        </references>
      </pivotArea>
    </format>
    <format dxfId="1845">
      <pivotArea dataOnly="0" labelOnly="1" outline="0" fieldPosition="0">
        <references count="3">
          <reference field="3" count="1" selected="0">
            <x v="9"/>
          </reference>
          <reference field="5" count="1" selected="0">
            <x v="138"/>
          </reference>
          <reference field="81" count="1">
            <x v="15"/>
          </reference>
        </references>
      </pivotArea>
    </format>
    <format dxfId="1844">
      <pivotArea dataOnly="0" labelOnly="1" outline="0" fieldPosition="0">
        <references count="3">
          <reference field="3" count="1" selected="0">
            <x v="9"/>
          </reference>
          <reference field="5" count="1" selected="0">
            <x v="139"/>
          </reference>
          <reference field="81" count="1">
            <x v="3"/>
          </reference>
        </references>
      </pivotArea>
    </format>
    <format dxfId="1843">
      <pivotArea dataOnly="0" labelOnly="1" outline="0" fieldPosition="0">
        <references count="3">
          <reference field="3" count="1" selected="0">
            <x v="9"/>
          </reference>
          <reference field="5" count="1" selected="0">
            <x v="140"/>
          </reference>
          <reference field="81" count="1">
            <x v="13"/>
          </reference>
        </references>
      </pivotArea>
    </format>
    <format dxfId="1842">
      <pivotArea dataOnly="0" labelOnly="1" outline="0" fieldPosition="0">
        <references count="3">
          <reference field="3" count="1" selected="0">
            <x v="9"/>
          </reference>
          <reference field="5" count="1" selected="0">
            <x v="141"/>
          </reference>
          <reference field="81" count="1">
            <x v="1"/>
          </reference>
        </references>
      </pivotArea>
    </format>
    <format dxfId="1841">
      <pivotArea dataOnly="0" labelOnly="1" outline="0" fieldPosition="0">
        <references count="3">
          <reference field="3" count="1" selected="0">
            <x v="9"/>
          </reference>
          <reference field="5" count="1" selected="0">
            <x v="142"/>
          </reference>
          <reference field="81" count="1">
            <x v="35"/>
          </reference>
        </references>
      </pivotArea>
    </format>
    <format dxfId="1840">
      <pivotArea dataOnly="0" labelOnly="1" outline="0" fieldPosition="0">
        <references count="3">
          <reference field="3" count="1" selected="0">
            <x v="9"/>
          </reference>
          <reference field="5" count="1" selected="0">
            <x v="143"/>
          </reference>
          <reference field="81" count="1">
            <x v="23"/>
          </reference>
        </references>
      </pivotArea>
    </format>
    <format dxfId="1839">
      <pivotArea dataOnly="0" labelOnly="1" outline="0" fieldPosition="0">
        <references count="3">
          <reference field="3" count="1" selected="0">
            <x v="9"/>
          </reference>
          <reference field="5" count="1" selected="0">
            <x v="144"/>
          </reference>
          <reference field="81" count="1">
            <x v="22"/>
          </reference>
        </references>
      </pivotArea>
    </format>
    <format dxfId="1838">
      <pivotArea dataOnly="0" labelOnly="1" outline="0" fieldPosition="0">
        <references count="3">
          <reference field="3" count="1" selected="0">
            <x v="9"/>
          </reference>
          <reference field="5" count="1" selected="0">
            <x v="145"/>
          </reference>
          <reference field="81" count="1">
            <x v="21"/>
          </reference>
        </references>
      </pivotArea>
    </format>
    <format dxfId="1837">
      <pivotArea dataOnly="0" labelOnly="1" outline="0" fieldPosition="0">
        <references count="3">
          <reference field="3" count="1" selected="0">
            <x v="9"/>
          </reference>
          <reference field="5" count="1" selected="0">
            <x v="146"/>
          </reference>
          <reference field="81" count="1">
            <x v="152"/>
          </reference>
        </references>
      </pivotArea>
    </format>
    <format dxfId="1836">
      <pivotArea dataOnly="0" labelOnly="1" outline="0" fieldPosition="0">
        <references count="3">
          <reference field="3" count="1" selected="0">
            <x v="10"/>
          </reference>
          <reference field="5" count="1" selected="0">
            <x v="30"/>
          </reference>
          <reference field="81" count="1">
            <x v="96"/>
          </reference>
        </references>
      </pivotArea>
    </format>
    <format dxfId="1835">
      <pivotArea dataOnly="0" labelOnly="1" outline="0" fieldPosition="0">
        <references count="3">
          <reference field="3" count="1" selected="0">
            <x v="10"/>
          </reference>
          <reference field="5" count="1" selected="0">
            <x v="31"/>
          </reference>
          <reference field="81" count="1">
            <x v="149"/>
          </reference>
        </references>
      </pivotArea>
    </format>
    <format dxfId="1834">
      <pivotArea dataOnly="0" labelOnly="1" outline="0" fieldPosition="0">
        <references count="3">
          <reference field="3" count="1" selected="0">
            <x v="10"/>
          </reference>
          <reference field="5" count="1" selected="0">
            <x v="32"/>
          </reference>
          <reference field="81" count="1">
            <x v="110"/>
          </reference>
        </references>
      </pivotArea>
    </format>
    <format dxfId="1833">
      <pivotArea dataOnly="0" labelOnly="1" outline="0" fieldPosition="0">
        <references count="3">
          <reference field="3" count="1" selected="0">
            <x v="10"/>
          </reference>
          <reference field="5" count="1" selected="0">
            <x v="33"/>
          </reference>
          <reference field="81" count="1">
            <x v="95"/>
          </reference>
        </references>
      </pivotArea>
    </format>
    <format dxfId="1832">
      <pivotArea dataOnly="0" labelOnly="1" outline="0" fieldPosition="0">
        <references count="3">
          <reference field="3" count="1" selected="0">
            <x v="10"/>
          </reference>
          <reference field="5" count="1" selected="0">
            <x v="34"/>
          </reference>
          <reference field="81" count="1">
            <x v="27"/>
          </reference>
        </references>
      </pivotArea>
    </format>
    <format dxfId="1831">
      <pivotArea dataOnly="0" labelOnly="1" outline="0" fieldPosition="0">
        <references count="3">
          <reference field="3" count="1" selected="0">
            <x v="10"/>
          </reference>
          <reference field="5" count="1" selected="0">
            <x v="35"/>
          </reference>
          <reference field="81" count="1">
            <x v="51"/>
          </reference>
        </references>
      </pivotArea>
    </format>
    <format dxfId="1830">
      <pivotArea dataOnly="0" labelOnly="1" outline="0" fieldPosition="0">
        <references count="3">
          <reference field="3" count="1" selected="0">
            <x v="11"/>
          </reference>
          <reference field="5" count="1" selected="0">
            <x v="42"/>
          </reference>
          <reference field="81" count="1">
            <x v="75"/>
          </reference>
        </references>
      </pivotArea>
    </format>
    <format dxfId="1829">
      <pivotArea dataOnly="0" labelOnly="1" outline="0" fieldPosition="0">
        <references count="3">
          <reference field="3" count="1" selected="0">
            <x v="11"/>
          </reference>
          <reference field="5" count="1" selected="0">
            <x v="51"/>
          </reference>
          <reference field="81" count="1">
            <x v="138"/>
          </reference>
        </references>
      </pivotArea>
    </format>
    <format dxfId="1828">
      <pivotArea dataOnly="0" labelOnly="1" outline="0" fieldPosition="0">
        <references count="3">
          <reference field="3" count="1" selected="0">
            <x v="12"/>
          </reference>
          <reference field="5" count="1" selected="0">
            <x v="61"/>
          </reference>
          <reference field="81" count="1">
            <x v="16"/>
          </reference>
        </references>
      </pivotArea>
    </format>
    <format dxfId="1827">
      <pivotArea dataOnly="0" labelOnly="1" outline="0" fieldPosition="0">
        <references count="3">
          <reference field="3" count="1" selected="0">
            <x v="12"/>
          </reference>
          <reference field="5" count="1" selected="0">
            <x v="62"/>
          </reference>
          <reference field="81" count="1">
            <x v="7"/>
          </reference>
        </references>
      </pivotArea>
    </format>
    <format dxfId="1826">
      <pivotArea dataOnly="0" labelOnly="1" outline="0" fieldPosition="0">
        <references count="3">
          <reference field="3" count="1" selected="0">
            <x v="13"/>
          </reference>
          <reference field="5" count="1" selected="0">
            <x v="175"/>
          </reference>
          <reference field="81" count="1">
            <x v="154"/>
          </reference>
        </references>
      </pivotArea>
    </format>
    <format dxfId="1825">
      <pivotArea dataOnly="0" labelOnly="1" outline="0" fieldPosition="0">
        <references count="3">
          <reference field="3" count="1" selected="0">
            <x v="14"/>
          </reference>
          <reference field="5" count="1" selected="0">
            <x v="75"/>
          </reference>
          <reference field="81" count="1">
            <x v="7"/>
          </reference>
        </references>
      </pivotArea>
    </format>
    <format dxfId="1824">
      <pivotArea dataOnly="0" labelOnly="1" outline="0" fieldPosition="0">
        <references count="3">
          <reference field="3" count="1" selected="0">
            <x v="14"/>
          </reference>
          <reference field="5" count="1" selected="0">
            <x v="76"/>
          </reference>
          <reference field="81" count="1">
            <x v="70"/>
          </reference>
        </references>
      </pivotArea>
    </format>
    <format dxfId="1823">
      <pivotArea dataOnly="0" labelOnly="1" outline="0" fieldPosition="0">
        <references count="3">
          <reference field="3" count="1" selected="0">
            <x v="14"/>
          </reference>
          <reference field="5" count="1" selected="0">
            <x v="77"/>
          </reference>
          <reference field="81" count="1">
            <x v="7"/>
          </reference>
        </references>
      </pivotArea>
    </format>
    <format dxfId="1822">
      <pivotArea dataOnly="0" labelOnly="1" outline="0" fieldPosition="0">
        <references count="3">
          <reference field="3" count="1" selected="0">
            <x v="14"/>
          </reference>
          <reference field="5" count="1" selected="0">
            <x v="78"/>
          </reference>
          <reference field="81" count="1">
            <x v="0"/>
          </reference>
        </references>
      </pivotArea>
    </format>
    <format dxfId="1821">
      <pivotArea dataOnly="0" labelOnly="1" outline="0" fieldPosition="0">
        <references count="3">
          <reference field="3" count="1" selected="0">
            <x v="14"/>
          </reference>
          <reference field="5" count="1" selected="0">
            <x v="79"/>
          </reference>
          <reference field="81" count="1">
            <x v="45"/>
          </reference>
        </references>
      </pivotArea>
    </format>
    <format dxfId="1820">
      <pivotArea dataOnly="0" labelOnly="1" outline="0" fieldPosition="0">
        <references count="3">
          <reference field="3" count="1" selected="0">
            <x v="14"/>
          </reference>
          <reference field="5" count="1" selected="0">
            <x v="80"/>
          </reference>
          <reference field="81" count="1">
            <x v="122"/>
          </reference>
        </references>
      </pivotArea>
    </format>
    <format dxfId="1819">
      <pivotArea dataOnly="0" labelOnly="1" outline="0" fieldPosition="0">
        <references count="3">
          <reference field="3" count="1" selected="0">
            <x v="14"/>
          </reference>
          <reference field="5" count="1" selected="0">
            <x v="81"/>
          </reference>
          <reference field="81" count="1">
            <x v="121"/>
          </reference>
        </references>
      </pivotArea>
    </format>
    <format dxfId="1818">
      <pivotArea dataOnly="0" labelOnly="1" outline="0" fieldPosition="0">
        <references count="3">
          <reference field="3" count="1" selected="0">
            <x v="14"/>
          </reference>
          <reference field="5" count="1" selected="0">
            <x v="82"/>
          </reference>
          <reference field="81" count="1">
            <x v="52"/>
          </reference>
        </references>
      </pivotArea>
    </format>
    <format dxfId="1817">
      <pivotArea dataOnly="0" labelOnly="1" outline="0" fieldPosition="0">
        <references count="3">
          <reference field="3" count="1" selected="0">
            <x v="14"/>
          </reference>
          <reference field="5" count="1" selected="0">
            <x v="83"/>
          </reference>
          <reference field="81" count="1">
            <x v="137"/>
          </reference>
        </references>
      </pivotArea>
    </format>
    <format dxfId="1816">
      <pivotArea dataOnly="0" labelOnly="1" outline="0" fieldPosition="0">
        <references count="3">
          <reference field="3" count="1" selected="0">
            <x v="14"/>
          </reference>
          <reference field="5" count="1" selected="0">
            <x v="84"/>
          </reference>
          <reference field="81" count="1">
            <x v="148"/>
          </reference>
        </references>
      </pivotArea>
    </format>
    <format dxfId="1815">
      <pivotArea dataOnly="0" labelOnly="1" outline="0" fieldPosition="0">
        <references count="3">
          <reference field="3" count="1" selected="0">
            <x v="14"/>
          </reference>
          <reference field="5" count="1" selected="0">
            <x v="85"/>
          </reference>
          <reference field="81" count="1">
            <x v="78"/>
          </reference>
        </references>
      </pivotArea>
    </format>
    <format dxfId="1814">
      <pivotArea dataOnly="0" labelOnly="1" outline="0" fieldPosition="0">
        <references count="3">
          <reference field="3" count="1" selected="0">
            <x v="14"/>
          </reference>
          <reference field="5" count="1" selected="0">
            <x v="86"/>
          </reference>
          <reference field="81" count="1">
            <x v="124"/>
          </reference>
        </references>
      </pivotArea>
    </format>
    <format dxfId="1813">
      <pivotArea dataOnly="0" labelOnly="1" outline="0" fieldPosition="0">
        <references count="3">
          <reference field="3" count="1" selected="0">
            <x v="14"/>
          </reference>
          <reference field="5" count="1" selected="0">
            <x v="87"/>
          </reference>
          <reference field="81" count="1">
            <x v="30"/>
          </reference>
        </references>
      </pivotArea>
    </format>
    <format dxfId="1812">
      <pivotArea dataOnly="0" labelOnly="1" outline="0" fieldPosition="0">
        <references count="3">
          <reference field="3" count="1" selected="0">
            <x v="14"/>
          </reference>
          <reference field="5" count="1" selected="0">
            <x v="88"/>
          </reference>
          <reference field="81" count="1">
            <x v="133"/>
          </reference>
        </references>
      </pivotArea>
    </format>
    <format dxfId="1811">
      <pivotArea dataOnly="0" labelOnly="1" outline="0" fieldPosition="0">
        <references count="3">
          <reference field="3" count="1" selected="0">
            <x v="14"/>
          </reference>
          <reference field="5" count="1" selected="0">
            <x v="89"/>
          </reference>
          <reference field="81" count="1">
            <x v="57"/>
          </reference>
        </references>
      </pivotArea>
    </format>
    <format dxfId="1810">
      <pivotArea dataOnly="0" labelOnly="1" outline="0" fieldPosition="0">
        <references count="3">
          <reference field="3" count="1" selected="0">
            <x v="14"/>
          </reference>
          <reference field="5" count="1" selected="0">
            <x v="90"/>
          </reference>
          <reference field="81" count="1">
            <x v="163"/>
          </reference>
        </references>
      </pivotArea>
    </format>
    <format dxfId="1809">
      <pivotArea dataOnly="0" labelOnly="1" outline="0" fieldPosition="0">
        <references count="3">
          <reference field="3" count="1" selected="0">
            <x v="14"/>
          </reference>
          <reference field="5" count="1" selected="0">
            <x v="91"/>
          </reference>
          <reference field="81" count="1">
            <x v="65"/>
          </reference>
        </references>
      </pivotArea>
    </format>
    <format dxfId="1808">
      <pivotArea dataOnly="0" labelOnly="1" outline="0" fieldPosition="0">
        <references count="3">
          <reference field="3" count="1" selected="0">
            <x v="14"/>
          </reference>
          <reference field="5" count="1" selected="0">
            <x v="92"/>
          </reference>
          <reference field="81" count="1">
            <x v="139"/>
          </reference>
        </references>
      </pivotArea>
    </format>
    <format dxfId="1807">
      <pivotArea dataOnly="0" labelOnly="1" outline="0" fieldPosition="0">
        <references count="3">
          <reference field="3" count="1" selected="0">
            <x v="14"/>
          </reference>
          <reference field="5" count="1" selected="0">
            <x v="93"/>
          </reference>
          <reference field="81" count="1">
            <x v="147"/>
          </reference>
        </references>
      </pivotArea>
    </format>
    <format dxfId="1806">
      <pivotArea dataOnly="0" labelOnly="1" outline="0" fieldPosition="0">
        <references count="3">
          <reference field="3" count="1" selected="0">
            <x v="14"/>
          </reference>
          <reference field="5" count="1" selected="0">
            <x v="94"/>
          </reference>
          <reference field="81" count="1">
            <x v="126"/>
          </reference>
        </references>
      </pivotArea>
    </format>
    <format dxfId="1805">
      <pivotArea dataOnly="0" labelOnly="1" outline="0" fieldPosition="0">
        <references count="3">
          <reference field="3" count="1" selected="0">
            <x v="14"/>
          </reference>
          <reference field="5" count="1" selected="0">
            <x v="95"/>
          </reference>
          <reference field="81" count="1">
            <x v="7"/>
          </reference>
        </references>
      </pivotArea>
    </format>
    <format dxfId="1804">
      <pivotArea dataOnly="0" labelOnly="1" outline="0" fieldPosition="0">
        <references count="3">
          <reference field="3" count="1" selected="0">
            <x v="14"/>
          </reference>
          <reference field="5" count="1" selected="0">
            <x v="96"/>
          </reference>
          <reference field="81" count="1">
            <x v="7"/>
          </reference>
        </references>
      </pivotArea>
    </format>
    <format dxfId="1803">
      <pivotArea dataOnly="0" labelOnly="1" outline="0" fieldPosition="0">
        <references count="3">
          <reference field="3" count="1" selected="0">
            <x v="14"/>
          </reference>
          <reference field="5" count="1" selected="0">
            <x v="97"/>
          </reference>
          <reference field="81" count="1">
            <x v="127"/>
          </reference>
        </references>
      </pivotArea>
    </format>
    <format dxfId="1802">
      <pivotArea dataOnly="0" labelOnly="1" outline="0" fieldPosition="0">
        <references count="3">
          <reference field="3" count="1" selected="0">
            <x v="14"/>
          </reference>
          <reference field="5" count="1" selected="0">
            <x v="98"/>
          </reference>
          <reference field="81" count="1">
            <x v="42"/>
          </reference>
        </references>
      </pivotArea>
    </format>
    <format dxfId="1801">
      <pivotArea dataOnly="0" labelOnly="1" outline="0" fieldPosition="0">
        <references count="3">
          <reference field="3" count="1" selected="0">
            <x v="14"/>
          </reference>
          <reference field="5" count="1" selected="0">
            <x v="99"/>
          </reference>
          <reference field="81" count="1">
            <x v="61"/>
          </reference>
        </references>
      </pivotArea>
    </format>
    <format dxfId="1800">
      <pivotArea dataOnly="0" labelOnly="1" outline="0" fieldPosition="0">
        <references count="3">
          <reference field="3" count="1" selected="0">
            <x v="14"/>
          </reference>
          <reference field="5" count="1" selected="0">
            <x v="100"/>
          </reference>
          <reference field="81" count="1">
            <x v="60"/>
          </reference>
        </references>
      </pivotArea>
    </format>
    <format dxfId="1799">
      <pivotArea dataOnly="0" labelOnly="1" outline="0" fieldPosition="0">
        <references count="3">
          <reference field="3" count="1" selected="0">
            <x v="14"/>
          </reference>
          <reference field="5" count="1" selected="0">
            <x v="101"/>
          </reference>
          <reference field="81" count="1">
            <x v="125"/>
          </reference>
        </references>
      </pivotArea>
    </format>
    <format dxfId="1798">
      <pivotArea dataOnly="0" labelOnly="1" outline="0" fieldPosition="0">
        <references count="3">
          <reference field="3" count="1" selected="0">
            <x v="14"/>
          </reference>
          <reference field="5" count="1" selected="0">
            <x v="102"/>
          </reference>
          <reference field="81" count="1">
            <x v="8"/>
          </reference>
        </references>
      </pivotArea>
    </format>
    <format dxfId="1797">
      <pivotArea dataOnly="0" labelOnly="1" outline="0" fieldPosition="0">
        <references count="3">
          <reference field="3" count="1" selected="0">
            <x v="14"/>
          </reference>
          <reference field="5" count="1" selected="0">
            <x v="103"/>
          </reference>
          <reference field="81" count="1">
            <x v="10"/>
          </reference>
        </references>
      </pivotArea>
    </format>
    <format dxfId="1796">
      <pivotArea dataOnly="0" labelOnly="1" outline="0" fieldPosition="0">
        <references count="3">
          <reference field="3" count="1" selected="0">
            <x v="14"/>
          </reference>
          <reference field="5" count="1" selected="0">
            <x v="104"/>
          </reference>
          <reference field="81" count="1">
            <x v="9"/>
          </reference>
        </references>
      </pivotArea>
    </format>
    <format dxfId="1795">
      <pivotArea dataOnly="0" labelOnly="1" outline="0" fieldPosition="0">
        <references count="3">
          <reference field="3" count="1" selected="0">
            <x v="14"/>
          </reference>
          <reference field="5" count="1" selected="0">
            <x v="105"/>
          </reference>
          <reference field="81" count="1">
            <x v="10"/>
          </reference>
        </references>
      </pivotArea>
    </format>
    <format dxfId="1794">
      <pivotArea dataOnly="0" labelOnly="1" outline="0" fieldPosition="0">
        <references count="3">
          <reference field="3" count="1" selected="0">
            <x v="14"/>
          </reference>
          <reference field="5" count="1" selected="0">
            <x v="106"/>
          </reference>
          <reference field="81" count="1">
            <x v="166"/>
          </reference>
        </references>
      </pivotArea>
    </format>
    <format dxfId="1793">
      <pivotArea dataOnly="0" labelOnly="1" outline="0" fieldPosition="0">
        <references count="3">
          <reference field="3" count="1" selected="0">
            <x v="14"/>
          </reference>
          <reference field="5" count="1" selected="0">
            <x v="107"/>
          </reference>
          <reference field="81" count="1">
            <x v="101"/>
          </reference>
        </references>
      </pivotArea>
    </format>
    <format dxfId="1792">
      <pivotArea dataOnly="0" labelOnly="1" outline="0" fieldPosition="0">
        <references count="3">
          <reference field="3" count="1" selected="0">
            <x v="14"/>
          </reference>
          <reference field="5" count="1" selected="0">
            <x v="108"/>
          </reference>
          <reference field="81" count="1">
            <x v="46"/>
          </reference>
        </references>
      </pivotArea>
    </format>
    <format dxfId="1791">
      <pivotArea dataOnly="0" labelOnly="1" outline="0" fieldPosition="0">
        <references count="3">
          <reference field="3" count="1" selected="0">
            <x v="14"/>
          </reference>
          <reference field="5" count="1" selected="0">
            <x v="109"/>
          </reference>
          <reference field="81" count="1">
            <x v="129"/>
          </reference>
        </references>
      </pivotArea>
    </format>
    <format dxfId="1790">
      <pivotArea dataOnly="0" labelOnly="1" outline="0" fieldPosition="0">
        <references count="3">
          <reference field="3" count="1" selected="0">
            <x v="14"/>
          </reference>
          <reference field="5" count="1" selected="0">
            <x v="110"/>
          </reference>
          <reference field="81" count="1">
            <x v="116"/>
          </reference>
        </references>
      </pivotArea>
    </format>
    <format dxfId="1789">
      <pivotArea dataOnly="0" labelOnly="1" outline="0" fieldPosition="0">
        <references count="3">
          <reference field="3" count="1" selected="0">
            <x v="14"/>
          </reference>
          <reference field="5" count="1" selected="0">
            <x v="111"/>
          </reference>
          <reference field="81" count="1">
            <x v="134"/>
          </reference>
        </references>
      </pivotArea>
    </format>
    <format dxfId="1788">
      <pivotArea dataOnly="0" labelOnly="1" outline="0" fieldPosition="0">
        <references count="3">
          <reference field="3" count="1" selected="0">
            <x v="14"/>
          </reference>
          <reference field="5" count="1" selected="0">
            <x v="112"/>
          </reference>
          <reference field="81" count="1">
            <x v="7"/>
          </reference>
        </references>
      </pivotArea>
    </format>
    <format dxfId="1787">
      <pivotArea dataOnly="0" labelOnly="1" outline="0" fieldPosition="0">
        <references count="3">
          <reference field="3" count="1" selected="0">
            <x v="14"/>
          </reference>
          <reference field="5" count="1" selected="0">
            <x v="113"/>
          </reference>
          <reference field="81" count="1">
            <x v="18"/>
          </reference>
        </references>
      </pivotArea>
    </format>
    <format dxfId="1786">
      <pivotArea dataOnly="0" labelOnly="1" outline="0" fieldPosition="0">
        <references count="3">
          <reference field="3" count="1" selected="0">
            <x v="14"/>
          </reference>
          <reference field="5" count="1" selected="0">
            <x v="114"/>
          </reference>
          <reference field="81" count="1">
            <x v="17"/>
          </reference>
        </references>
      </pivotArea>
    </format>
    <format dxfId="1785">
      <pivotArea dataOnly="0" labelOnly="1" outline="0" fieldPosition="0">
        <references count="3">
          <reference field="3" count="1" selected="0">
            <x v="14"/>
          </reference>
          <reference field="5" count="1" selected="0">
            <x v="115"/>
          </reference>
          <reference field="81" count="1">
            <x v="87"/>
          </reference>
        </references>
      </pivotArea>
    </format>
    <format dxfId="1784">
      <pivotArea dataOnly="0" labelOnly="1" outline="0" fieldPosition="0">
        <references count="3">
          <reference field="3" count="1" selected="0">
            <x v="14"/>
          </reference>
          <reference field="5" count="1" selected="0">
            <x v="116"/>
          </reference>
          <reference field="81" count="1">
            <x v="89"/>
          </reference>
        </references>
      </pivotArea>
    </format>
    <format dxfId="1783">
      <pivotArea dataOnly="0" labelOnly="1" outline="0" fieldPosition="0">
        <references count="3">
          <reference field="3" count="1" selected="0">
            <x v="14"/>
          </reference>
          <reference field="5" count="1" selected="0">
            <x v="117"/>
          </reference>
          <reference field="81" count="1">
            <x v="48"/>
          </reference>
        </references>
      </pivotArea>
    </format>
    <format dxfId="1782">
      <pivotArea dataOnly="0" labelOnly="1" outline="0" fieldPosition="0">
        <references count="3">
          <reference field="3" count="1" selected="0">
            <x v="14"/>
          </reference>
          <reference field="5" count="1" selected="0">
            <x v="118"/>
          </reference>
          <reference field="81" count="1">
            <x v="19"/>
          </reference>
        </references>
      </pivotArea>
    </format>
    <format dxfId="1781">
      <pivotArea dataOnly="0" labelOnly="1" outline="0" fieldPosition="0">
        <references count="3">
          <reference field="3" count="1" selected="0">
            <x v="14"/>
          </reference>
          <reference field="5" count="1" selected="0">
            <x v="119"/>
          </reference>
          <reference field="81" count="1">
            <x v="92"/>
          </reference>
        </references>
      </pivotArea>
    </format>
    <format dxfId="1780">
      <pivotArea dataOnly="0" labelOnly="1" outline="0" fieldPosition="0">
        <references count="3">
          <reference field="3" count="1" selected="0">
            <x v="14"/>
          </reference>
          <reference field="5" count="1" selected="0">
            <x v="120"/>
          </reference>
          <reference field="81" count="1">
            <x v="111"/>
          </reference>
        </references>
      </pivotArea>
    </format>
    <format dxfId="1779">
      <pivotArea dataOnly="0" labelOnly="1" outline="0" fieldPosition="0">
        <references count="3">
          <reference field="3" count="1" selected="0">
            <x v="14"/>
          </reference>
          <reference field="5" count="1" selected="0">
            <x v="121"/>
          </reference>
          <reference field="81" count="1">
            <x v="55"/>
          </reference>
        </references>
      </pivotArea>
    </format>
    <format dxfId="1778">
      <pivotArea dataOnly="0" labelOnly="1" outline="0" fieldPosition="0">
        <references count="3">
          <reference field="3" count="1" selected="0">
            <x v="14"/>
          </reference>
          <reference field="5" count="1" selected="0">
            <x v="122"/>
          </reference>
          <reference field="81" count="1">
            <x v="109"/>
          </reference>
        </references>
      </pivotArea>
    </format>
    <format dxfId="1777">
      <pivotArea dataOnly="0" labelOnly="1" outline="0" fieldPosition="0">
        <references count="3">
          <reference field="3" count="1" selected="0">
            <x v="14"/>
          </reference>
          <reference field="5" count="1" selected="0">
            <x v="123"/>
          </reference>
          <reference field="81" count="1">
            <x v="7"/>
          </reference>
        </references>
      </pivotArea>
    </format>
    <format dxfId="1776">
      <pivotArea dataOnly="0" labelOnly="1" outline="0" fieldPosition="0">
        <references count="3">
          <reference field="3" count="1" selected="0">
            <x v="14"/>
          </reference>
          <reference field="5" count="1" selected="0">
            <x v="124"/>
          </reference>
          <reference field="81" count="1">
            <x v="7"/>
          </reference>
        </references>
      </pivotArea>
    </format>
    <format dxfId="1775">
      <pivotArea dataOnly="0" labelOnly="1" outline="0" fieldPosition="0">
        <references count="3">
          <reference field="3" count="1" selected="0">
            <x v="14"/>
          </reference>
          <reference field="5" count="1" selected="0">
            <x v="125"/>
          </reference>
          <reference field="81" count="1">
            <x v="106"/>
          </reference>
        </references>
      </pivotArea>
    </format>
    <format dxfId="1774">
      <pivotArea dataOnly="0" labelOnly="1" outline="0" fieldPosition="0">
        <references count="3">
          <reference field="3" count="1" selected="0">
            <x v="14"/>
          </reference>
          <reference field="5" count="1" selected="0">
            <x v="126"/>
          </reference>
          <reference field="81" count="1">
            <x v="128"/>
          </reference>
        </references>
      </pivotArea>
    </format>
    <format dxfId="1773">
      <pivotArea dataOnly="0" labelOnly="1" outline="0" fieldPosition="0">
        <references count="3">
          <reference field="3" count="1" selected="0">
            <x v="14"/>
          </reference>
          <reference field="5" count="1" selected="0">
            <x v="127"/>
          </reference>
          <reference field="81" count="1">
            <x v="135"/>
          </reference>
        </references>
      </pivotArea>
    </format>
    <format dxfId="1772">
      <pivotArea dataOnly="0" labelOnly="1" outline="0" fieldPosition="0">
        <references count="3">
          <reference field="3" count="1" selected="0">
            <x v="14"/>
          </reference>
          <reference field="5" count="1" selected="0">
            <x v="128"/>
          </reference>
          <reference field="81" count="1">
            <x v="119"/>
          </reference>
        </references>
      </pivotArea>
    </format>
    <format dxfId="1771">
      <pivotArea dataOnly="0" labelOnly="1" outline="0" fieldPosition="0">
        <references count="3">
          <reference field="3" count="1" selected="0">
            <x v="14"/>
          </reference>
          <reference field="5" count="1" selected="0">
            <x v="129"/>
          </reference>
          <reference field="81" count="1">
            <x v="47"/>
          </reference>
        </references>
      </pivotArea>
    </format>
    <format dxfId="1770">
      <pivotArea dataOnly="0" labelOnly="1" outline="0" fieldPosition="0">
        <references count="3">
          <reference field="3" count="1" selected="0">
            <x v="14"/>
          </reference>
          <reference field="5" count="1" selected="0">
            <x v="130"/>
          </reference>
          <reference field="81" count="1">
            <x v="91"/>
          </reference>
        </references>
      </pivotArea>
    </format>
    <format dxfId="1769">
      <pivotArea dataOnly="0" labelOnly="1" outline="0" fieldPosition="0">
        <references count="3">
          <reference field="3" count="1" selected="0">
            <x v="14"/>
          </reference>
          <reference field="5" count="1" selected="0">
            <x v="131"/>
          </reference>
          <reference field="81" count="1">
            <x v="99"/>
          </reference>
        </references>
      </pivotArea>
    </format>
    <format dxfId="1768">
      <pivotArea dataOnly="0" labelOnly="1" outline="0" fieldPosition="0">
        <references count="3">
          <reference field="3" count="1" selected="0">
            <x v="14"/>
          </reference>
          <reference field="5" count="1" selected="0">
            <x v="132"/>
          </reference>
          <reference field="81" count="1">
            <x v="7"/>
          </reference>
        </references>
      </pivotArea>
    </format>
    <format dxfId="1767">
      <pivotArea dataOnly="0" labelOnly="1" outline="0" fieldPosition="0">
        <references count="3">
          <reference field="3" count="1" selected="0">
            <x v="14"/>
          </reference>
          <reference field="5" count="1" selected="0">
            <x v="133"/>
          </reference>
          <reference field="81" count="1">
            <x v="28"/>
          </reference>
        </references>
      </pivotArea>
    </format>
    <format dxfId="1766">
      <pivotArea dataOnly="0" labelOnly="1" outline="0" fieldPosition="0">
        <references count="3">
          <reference field="3" count="1" selected="0">
            <x v="14"/>
          </reference>
          <reference field="5" count="1" selected="0">
            <x v="134"/>
          </reference>
          <reference field="81" count="1">
            <x v="9"/>
          </reference>
        </references>
      </pivotArea>
    </format>
    <format dxfId="1765">
      <pivotArea dataOnly="0" labelOnly="1" outline="0" fieldPosition="0">
        <references count="3">
          <reference field="3" count="1" selected="0">
            <x v="14"/>
          </reference>
          <reference field="5" count="1" selected="0">
            <x v="135"/>
          </reference>
          <reference field="81" count="1">
            <x v="4"/>
          </reference>
        </references>
      </pivotArea>
    </format>
    <format dxfId="1764">
      <pivotArea dataOnly="0" labelOnly="1" outline="0" fieldPosition="0">
        <references count="3">
          <reference field="3" count="1" selected="0">
            <x v="15"/>
          </reference>
          <reference field="5" count="1" selected="0">
            <x v="68"/>
          </reference>
          <reference field="81" count="1">
            <x v="58"/>
          </reference>
        </references>
      </pivotArea>
    </format>
    <format dxfId="1763">
      <pivotArea dataOnly="0" labelOnly="1" outline="0" fieldPosition="0">
        <references count="3">
          <reference field="3" count="1" selected="0">
            <x v="15"/>
          </reference>
          <reference field="5" count="1" selected="0">
            <x v="147"/>
          </reference>
          <reference field="81" count="1">
            <x v="153"/>
          </reference>
        </references>
      </pivotArea>
    </format>
    <format dxfId="1762">
      <pivotArea dataOnly="0" labelOnly="1" outline="0" fieldPosition="0">
        <references count="3">
          <reference field="3" count="1" selected="0">
            <x v="15"/>
          </reference>
          <reference field="5" count="1" selected="0">
            <x v="148"/>
          </reference>
          <reference field="81" count="1">
            <x v="11"/>
          </reference>
        </references>
      </pivotArea>
    </format>
    <format dxfId="1761">
      <pivotArea dataOnly="0" labelOnly="1" outline="0" fieldPosition="0">
        <references count="3">
          <reference field="3" count="1" selected="0">
            <x v="15"/>
          </reference>
          <reference field="5" count="1" selected="0">
            <x v="149"/>
          </reference>
          <reference field="81" count="1">
            <x v="6"/>
          </reference>
        </references>
      </pivotArea>
    </format>
    <format dxfId="1760">
      <pivotArea dataOnly="0" labelOnly="1" outline="0" fieldPosition="0">
        <references count="3">
          <reference field="3" count="1" selected="0">
            <x v="15"/>
          </reference>
          <reference field="5" count="1" selected="0">
            <x v="150"/>
          </reference>
          <reference field="81" count="1">
            <x v="24"/>
          </reference>
        </references>
      </pivotArea>
    </format>
    <format dxfId="1759">
      <pivotArea dataOnly="0" labelOnly="1" outline="0" fieldPosition="0">
        <references count="3">
          <reference field="3" count="1" selected="0">
            <x v="15"/>
          </reference>
          <reference field="5" count="1" selected="0">
            <x v="151"/>
          </reference>
          <reference field="81" count="1">
            <x v="136"/>
          </reference>
        </references>
      </pivotArea>
    </format>
    <format dxfId="1758">
      <pivotArea dataOnly="0" labelOnly="1" outline="0" fieldPosition="0">
        <references count="3">
          <reference field="3" count="1" selected="0">
            <x v="15"/>
          </reference>
          <reference field="5" count="1" selected="0">
            <x v="152"/>
          </reference>
          <reference field="81" count="1">
            <x v="12"/>
          </reference>
        </references>
      </pivotArea>
    </format>
    <format dxfId="1757">
      <pivotArea dataOnly="0" labelOnly="1" outline="0" fieldPosition="0">
        <references count="3">
          <reference field="3" count="1" selected="0">
            <x v="15"/>
          </reference>
          <reference field="5" count="1" selected="0">
            <x v="153"/>
          </reference>
          <reference field="81" count="1">
            <x v="50"/>
          </reference>
        </references>
      </pivotArea>
    </format>
    <format dxfId="1756">
      <pivotArea dataOnly="0" labelOnly="1" outline="0" fieldPosition="0">
        <references count="3">
          <reference field="3" count="1" selected="0">
            <x v="15"/>
          </reference>
          <reference field="5" count="1" selected="0">
            <x v="154"/>
          </reference>
          <reference field="81" count="1">
            <x v="26"/>
          </reference>
        </references>
      </pivotArea>
    </format>
    <format dxfId="1755">
      <pivotArea dataOnly="0" labelOnly="1" outline="0" fieldPosition="0">
        <references count="3">
          <reference field="3" count="1" selected="0">
            <x v="15"/>
          </reference>
          <reference field="5" count="1" selected="0">
            <x v="155"/>
          </reference>
          <reference field="81" count="1">
            <x v="31"/>
          </reference>
        </references>
      </pivotArea>
    </format>
    <format dxfId="1754">
      <pivotArea dataOnly="0" labelOnly="1" outline="0" fieldPosition="0">
        <references count="3">
          <reference field="3" count="1" selected="0">
            <x v="15"/>
          </reference>
          <reference field="5" count="1" selected="0">
            <x v="156"/>
          </reference>
          <reference field="81" count="1">
            <x v="98"/>
          </reference>
        </references>
      </pivotArea>
    </format>
    <format dxfId="1753">
      <pivotArea dataOnly="0" labelOnly="1" outline="0" fieldPosition="0">
        <references count="3">
          <reference field="3" count="1" selected="0">
            <x v="15"/>
          </reference>
          <reference field="5" count="1" selected="0">
            <x v="157"/>
          </reference>
          <reference field="81" count="1">
            <x v="14"/>
          </reference>
        </references>
      </pivotArea>
    </format>
    <format dxfId="1752">
      <pivotArea dataOnly="0" labelOnly="1" outline="0" fieldPosition="0">
        <references count="3">
          <reference field="3" count="1" selected="0">
            <x v="16"/>
          </reference>
          <reference field="5" count="1" selected="0">
            <x v="161"/>
          </reference>
          <reference field="81" count="1">
            <x v="81"/>
          </reference>
        </references>
      </pivotArea>
    </format>
    <format dxfId="1751">
      <pivotArea dataOnly="0" labelOnly="1" outline="0" fieldPosition="0">
        <references count="3">
          <reference field="3" count="1" selected="0">
            <x v="16"/>
          </reference>
          <reference field="5" count="1" selected="0">
            <x v="162"/>
          </reference>
          <reference field="81" count="1">
            <x v="113"/>
          </reference>
        </references>
      </pivotArea>
    </format>
    <format dxfId="1750">
      <pivotArea dataOnly="0" labelOnly="1" outline="0" fieldPosition="0">
        <references count="3">
          <reference field="3" count="1" selected="0">
            <x v="16"/>
          </reference>
          <reference field="5" count="1" selected="0">
            <x v="165"/>
          </reference>
          <reference field="81" count="1">
            <x v="2"/>
          </reference>
        </references>
      </pivotArea>
    </format>
    <format dxfId="1749">
      <pivotArea dataOnly="0" labelOnly="1" outline="0" fieldPosition="0">
        <references count="3">
          <reference field="3" count="1" selected="0">
            <x v="16"/>
          </reference>
          <reference field="5" count="1" selected="0">
            <x v="166"/>
          </reference>
          <reference field="81" count="1">
            <x v="41"/>
          </reference>
        </references>
      </pivotArea>
    </format>
    <format dxfId="1748">
      <pivotArea dataOnly="0" labelOnly="1" outline="0" fieldPosition="0">
        <references count="3">
          <reference field="3" count="1" selected="0">
            <x v="16"/>
          </reference>
          <reference field="5" count="1" selected="0">
            <x v="167"/>
          </reference>
          <reference field="81" count="1">
            <x v="40"/>
          </reference>
        </references>
      </pivotArea>
    </format>
    <format dxfId="1747">
      <pivotArea dataOnly="0" labelOnly="1" outline="0" fieldPosition="0">
        <references count="3">
          <reference field="3" count="1" selected="0">
            <x v="16"/>
          </reference>
          <reference field="5" count="1" selected="0">
            <x v="168"/>
          </reference>
          <reference field="81" count="1">
            <x v="39"/>
          </reference>
        </references>
      </pivotArea>
    </format>
    <format dxfId="1746">
      <pivotArea dataOnly="0" labelOnly="1" outline="0" fieldPosition="0">
        <references count="3">
          <reference field="3" count="1" selected="0">
            <x v="16"/>
          </reference>
          <reference field="5" count="1" selected="0">
            <x v="169"/>
          </reference>
          <reference field="81" count="1">
            <x v="123"/>
          </reference>
        </references>
      </pivotArea>
    </format>
    <format dxfId="1745">
      <pivotArea dataOnly="0" labelOnly="1" outline="0" fieldPosition="0">
        <references count="3">
          <reference field="3" count="1" selected="0">
            <x v="16"/>
          </reference>
          <reference field="5" count="1" selected="0">
            <x v="170"/>
          </reference>
          <reference field="81" count="1">
            <x v="80"/>
          </reference>
        </references>
      </pivotArea>
    </format>
    <format dxfId="1744">
      <pivotArea dataOnly="0" labelOnly="1" outline="0" fieldPosition="0">
        <references count="3">
          <reference field="3" count="1" selected="0">
            <x v="16"/>
          </reference>
          <reference field="5" count="1" selected="0">
            <x v="171"/>
          </reference>
          <reference field="81" count="1">
            <x v="90"/>
          </reference>
        </references>
      </pivotArea>
    </format>
    <format dxfId="1743">
      <pivotArea dataOnly="0" labelOnly="1" outline="0" fieldPosition="0">
        <references count="3">
          <reference field="3" count="1" selected="0">
            <x v="16"/>
          </reference>
          <reference field="5" count="1" selected="0">
            <x v="172"/>
          </reference>
          <reference field="81" count="1">
            <x v="94"/>
          </reference>
        </references>
      </pivotArea>
    </format>
    <format dxfId="1742">
      <pivotArea dataOnly="0" labelOnly="1" outline="0" fieldPosition="0">
        <references count="3">
          <reference field="3" count="1" selected="0">
            <x v="16"/>
          </reference>
          <reference field="5" count="1" selected="0">
            <x v="173"/>
          </reference>
          <reference field="81" count="1">
            <x v="25"/>
          </reference>
        </references>
      </pivotArea>
    </format>
    <format dxfId="1741">
      <pivotArea dataOnly="0" labelOnly="1" outline="0" fieldPosition="0">
        <references count="3">
          <reference field="3" count="1" selected="0">
            <x v="16"/>
          </reference>
          <reference field="5" count="1" selected="0">
            <x v="174"/>
          </reference>
          <reference field="81" count="1">
            <x v="112"/>
          </reference>
        </references>
      </pivotArea>
    </format>
    <format dxfId="1740">
      <pivotArea dataOnly="0" labelOnly="1" outline="0" fieldPosition="0">
        <references count="3">
          <reference field="3" count="1" selected="0">
            <x v="17"/>
          </reference>
          <reference field="5" count="1" selected="0">
            <x v="40"/>
          </reference>
          <reference field="81" count="1">
            <x v="155"/>
          </reference>
        </references>
      </pivotArea>
    </format>
    <format dxfId="1739">
      <pivotArea dataOnly="0" labelOnly="1" outline="0" fieldPosition="0">
        <references count="3">
          <reference field="3" count="1" selected="0">
            <x v="17"/>
          </reference>
          <reference field="5" count="1" selected="0">
            <x v="41"/>
          </reference>
          <reference field="81" count="1">
            <x v="146"/>
          </reference>
        </references>
      </pivotArea>
    </format>
    <format dxfId="1738">
      <pivotArea dataOnly="0" labelOnly="1" outline="0" fieldPosition="0">
        <references count="3">
          <reference field="3" count="1" selected="0">
            <x v="17"/>
          </reference>
          <reference field="5" count="1" selected="0">
            <x v="43"/>
          </reference>
          <reference field="81" count="1">
            <x v="74"/>
          </reference>
        </references>
      </pivotArea>
    </format>
    <format dxfId="1737">
      <pivotArea dataOnly="0" labelOnly="1" outline="0" fieldPosition="0">
        <references count="3">
          <reference field="3" count="1" selected="0">
            <x v="17"/>
          </reference>
          <reference field="5" count="1" selected="0">
            <x v="44"/>
          </reference>
          <reference field="81" count="1">
            <x v="156"/>
          </reference>
        </references>
      </pivotArea>
    </format>
    <format dxfId="1736">
      <pivotArea dataOnly="0" labelOnly="1" outline="0" fieldPosition="0">
        <references count="3">
          <reference field="3" count="1" selected="0">
            <x v="17"/>
          </reference>
          <reference field="5" count="1" selected="0">
            <x v="45"/>
          </reference>
          <reference field="81" count="1">
            <x v="36"/>
          </reference>
        </references>
      </pivotArea>
    </format>
    <format dxfId="1735">
      <pivotArea dataOnly="0" labelOnly="1" outline="0" fieldPosition="0">
        <references count="3">
          <reference field="3" count="1" selected="0">
            <x v="17"/>
          </reference>
          <reference field="5" count="1" selected="0">
            <x v="46"/>
          </reference>
          <reference field="81" count="1">
            <x v="37"/>
          </reference>
        </references>
      </pivotArea>
    </format>
    <format dxfId="1734">
      <pivotArea dataOnly="0" labelOnly="1" outline="0" fieldPosition="0">
        <references count="3">
          <reference field="3" count="1" selected="0">
            <x v="17"/>
          </reference>
          <reference field="5" count="1" selected="0">
            <x v="47"/>
          </reference>
          <reference field="81" count="1">
            <x v="145"/>
          </reference>
        </references>
      </pivotArea>
    </format>
    <format dxfId="1733">
      <pivotArea dataOnly="0" labelOnly="1" outline="0" fieldPosition="0">
        <references count="3">
          <reference field="3" count="1" selected="0">
            <x v="17"/>
          </reference>
          <reference field="5" count="1" selected="0">
            <x v="48"/>
          </reference>
          <reference field="81" count="1">
            <x v="143"/>
          </reference>
        </references>
      </pivotArea>
    </format>
    <format dxfId="1732">
      <pivotArea dataOnly="0" labelOnly="1" outline="0" fieldPosition="0">
        <references count="3">
          <reference field="3" count="1" selected="0">
            <x v="17"/>
          </reference>
          <reference field="5" count="1" selected="0">
            <x v="49"/>
          </reference>
          <reference field="81" count="1">
            <x v="144"/>
          </reference>
        </references>
      </pivotArea>
    </format>
    <format dxfId="1731">
      <pivotArea dataOnly="0" labelOnly="1" outline="0" fieldPosition="0">
        <references count="3">
          <reference field="3" count="1" selected="0">
            <x v="17"/>
          </reference>
          <reference field="5" count="1" selected="0">
            <x v="50"/>
          </reference>
          <reference field="81" count="1">
            <x v="73"/>
          </reference>
        </references>
      </pivotArea>
    </format>
    <format dxfId="1730">
      <pivotArea dataOnly="0" labelOnly="1" outline="0" fieldPosition="0">
        <references count="3">
          <reference field="3" count="1" selected="0">
            <x v="17"/>
          </reference>
          <reference field="5" count="1" selected="0">
            <x v="53"/>
          </reference>
          <reference field="81" count="1">
            <x v="159"/>
          </reference>
        </references>
      </pivotArea>
    </format>
    <format dxfId="1729">
      <pivotArea dataOnly="0" labelOnly="1" outline="0" fieldPosition="0">
        <references count="3">
          <reference field="3" count="1" selected="0">
            <x v="17"/>
          </reference>
          <reference field="5" count="1" selected="0">
            <x v="54"/>
          </reference>
          <reference field="81" count="1">
            <x v="160"/>
          </reference>
        </references>
      </pivotArea>
    </format>
    <format dxfId="1728">
      <pivotArea dataOnly="0" labelOnly="1" outline="0" fieldPosition="0">
        <references count="3">
          <reference field="3" count="1" selected="0">
            <x v="17"/>
          </reference>
          <reference field="5" count="1" selected="0">
            <x v="55"/>
          </reference>
          <reference field="81" count="1">
            <x v="158"/>
          </reference>
        </references>
      </pivotArea>
    </format>
    <format dxfId="1727">
      <pivotArea dataOnly="0" labelOnly="1" outline="0" fieldPosition="0">
        <references count="3">
          <reference field="3" count="1" selected="0">
            <x v="17"/>
          </reference>
          <reference field="5" count="1" selected="0">
            <x v="56"/>
          </reference>
          <reference field="81" count="1">
            <x v="161"/>
          </reference>
        </references>
      </pivotArea>
    </format>
    <format dxfId="1726">
      <pivotArea dataOnly="0" labelOnly="1" outline="0" fieldPosition="0">
        <references count="3">
          <reference field="3" count="1" selected="0">
            <x v="17"/>
          </reference>
          <reference field="5" count="1" selected="0">
            <x v="57"/>
          </reference>
          <reference field="81" count="1">
            <x v="157"/>
          </reference>
        </references>
      </pivotArea>
    </format>
    <format dxfId="1725">
      <pivotArea dataOnly="0" labelOnly="1" outline="0" fieldPosition="0">
        <references count="3">
          <reference field="3" count="1" selected="0">
            <x v="17"/>
          </reference>
          <reference field="5" count="1" selected="0">
            <x v="58"/>
          </reference>
          <reference field="81" count="1">
            <x v="7"/>
          </reference>
        </references>
      </pivotArea>
    </format>
    <format dxfId="1724">
      <pivotArea dataOnly="0" labelOnly="1" outline="0" fieldPosition="0">
        <references count="3">
          <reference field="3" count="1" selected="0">
            <x v="17"/>
          </reference>
          <reference field="5" count="1" selected="0">
            <x v="59"/>
          </reference>
          <reference field="81" count="1">
            <x v="38"/>
          </reference>
        </references>
      </pivotArea>
    </format>
    <format dxfId="1723">
      <pivotArea dataOnly="0" labelOnly="1" outline="0" fieldPosition="0">
        <references count="3">
          <reference field="3" count="1" selected="0">
            <x v="17"/>
          </reference>
          <reference field="5" count="1" selected="0">
            <x v="60"/>
          </reference>
          <reference field="81" count="1">
            <x v="34"/>
          </reference>
        </references>
      </pivotArea>
    </format>
    <format dxfId="1722">
      <pivotArea dataOnly="0" labelOnly="1" outline="0" fieldPosition="0">
        <references count="3">
          <reference field="3" count="1" selected="0">
            <x v="18"/>
          </reference>
          <reference field="5" count="1" selected="0">
            <x v="69"/>
          </reference>
          <reference field="81" count="1">
            <x v="56"/>
          </reference>
        </references>
      </pivotArea>
    </format>
    <format dxfId="1721">
      <pivotArea dataOnly="0" labelOnly="1" outline="0" fieldPosition="0">
        <references count="3">
          <reference field="3" count="1" selected="0">
            <x v="18"/>
          </reference>
          <reference field="5" count="1" selected="0">
            <x v="70"/>
          </reference>
          <reference field="81" count="1">
            <x v="97"/>
          </reference>
        </references>
      </pivotArea>
    </format>
    <format dxfId="1720">
      <pivotArea dataOnly="0" labelOnly="1" outline="0" fieldPosition="0">
        <references count="3">
          <reference field="3" count="1" selected="0">
            <x v="18"/>
          </reference>
          <reference field="5" count="1" selected="0">
            <x v="72"/>
          </reference>
          <reference field="81" count="1">
            <x v="5"/>
          </reference>
        </references>
      </pivotArea>
    </format>
    <format dxfId="1719">
      <pivotArea dataOnly="0" labelOnly="1" outline="0" fieldPosition="0">
        <references count="3">
          <reference field="3" count="1" selected="0">
            <x v="19"/>
          </reference>
          <reference field="5" count="1" selected="0">
            <x v="183"/>
          </reference>
          <reference field="81" count="1">
            <x v="59"/>
          </reference>
        </references>
      </pivotArea>
    </format>
    <format dxfId="1718">
      <pivotArea dataOnly="0" labelOnly="1" outline="0" fieldPosition="0">
        <references count="3">
          <reference field="3" count="1" selected="0">
            <x v="19"/>
          </reference>
          <reference field="5" count="1" selected="0">
            <x v="184"/>
          </reference>
          <reference field="81" count="1">
            <x v="62"/>
          </reference>
        </references>
      </pivotArea>
    </format>
    <format dxfId="1717">
      <pivotArea dataOnly="0" labelOnly="1" outline="0" fieldPosition="0">
        <references count="3">
          <reference field="3" count="1" selected="0">
            <x v="19"/>
          </reference>
          <reference field="5" count="1" selected="0">
            <x v="185"/>
          </reference>
          <reference field="81" count="1">
            <x v="54"/>
          </reference>
        </references>
      </pivotArea>
    </format>
    <format dxfId="1716">
      <pivotArea dataOnly="0" labelOnly="1" outline="0" fieldPosition="0">
        <references count="3">
          <reference field="3" count="1" selected="0">
            <x v="19"/>
          </reference>
          <reference field="5" count="1" selected="0">
            <x v="186"/>
          </reference>
          <reference field="81" count="1">
            <x v="141"/>
          </reference>
        </references>
      </pivotArea>
    </format>
    <format dxfId="1715">
      <pivotArea dataOnly="0" labelOnly="1" outline="0" fieldPosition="0">
        <references count="3">
          <reference field="3" count="1" selected="0">
            <x v="19"/>
          </reference>
          <reference field="5" count="1" selected="0">
            <x v="187"/>
          </reference>
          <reference field="81" count="1">
            <x v="93"/>
          </reference>
        </references>
      </pivotArea>
    </format>
    <format dxfId="1714">
      <pivotArea dataOnly="0" labelOnly="1" outline="0" fieldPosition="0">
        <references count="3">
          <reference field="3" count="1" selected="0">
            <x v="19"/>
          </reference>
          <reference field="5" count="1" selected="0">
            <x v="188"/>
          </reference>
          <reference field="81" count="1">
            <x v="7"/>
          </reference>
        </references>
      </pivotArea>
    </format>
    <format dxfId="1713">
      <pivotArea dataOnly="0" labelOnly="1" outline="0" fieldPosition="0">
        <references count="3">
          <reference field="3" count="1" selected="0">
            <x v="20"/>
          </reference>
          <reference field="5" count="1" selected="0">
            <x v="189"/>
          </reference>
          <reference field="81" count="1">
            <x v="168"/>
          </reference>
        </references>
      </pivotArea>
    </format>
    <format dxfId="1712">
      <pivotArea dataOnly="0" outline="0" fieldPosition="0">
        <references count="1">
          <reference field="4294967294" count="1">
            <x v="2"/>
          </reference>
        </references>
      </pivotArea>
    </format>
    <format dxfId="1711">
      <pivotArea dataOnly="0" outline="0" fieldPosition="0">
        <references count="1">
          <reference field="4294967294" count="1">
            <x v="3"/>
          </reference>
        </references>
      </pivotArea>
    </format>
    <format dxfId="1710">
      <pivotArea type="all" dataOnly="0" outline="0" fieldPosition="0"/>
    </format>
    <format dxfId="1709">
      <pivotArea type="origin" dataOnly="0" labelOnly="1" outline="0" fieldPosition="0"/>
    </format>
    <format dxfId="1708">
      <pivotArea field="-2" type="button" dataOnly="0" labelOnly="1" outline="0" axis="axisCol" fieldPosition="0"/>
    </format>
    <format dxfId="1707">
      <pivotArea type="topRight" dataOnly="0" labelOnly="1" outline="0" fieldPosition="0"/>
    </format>
    <format dxfId="1706">
      <pivotArea field="3" type="button" dataOnly="0" labelOnly="1" outline="0" axis="axisRow" fieldPosition="0"/>
    </format>
    <format dxfId="1705">
      <pivotArea field="5" type="button" dataOnly="0" labelOnly="1" outline="0" axis="axisRow" fieldPosition="1"/>
    </format>
    <format dxfId="1704">
      <pivotArea field="37" type="button" dataOnly="0" labelOnly="1" outline="0" axis="axisRow" fieldPosition="3"/>
    </format>
    <format dxfId="1703">
      <pivotArea field="81" type="button" dataOnly="0" labelOnly="1" outline="0" axis="axisRow" fieldPosition="4"/>
    </format>
    <format dxfId="1702">
      <pivotArea dataOnly="0" labelOnly="1" outline="0" fieldPosition="0">
        <references count="1">
          <reference field="4294967294" count="2">
            <x v="2"/>
            <x v="3"/>
          </reference>
        </references>
      </pivotArea>
    </format>
    <format dxfId="1701">
      <pivotArea type="all" dataOnly="0" outline="0" fieldPosition="0"/>
    </format>
    <format dxfId="1700">
      <pivotArea outline="0" collapsedLevelsAreSubtotals="1" fieldPosition="0"/>
    </format>
    <format dxfId="1699">
      <pivotArea dataOnly="0" labelOnly="1" outline="0" fieldPosition="0">
        <references count="1">
          <reference field="3" count="0"/>
        </references>
      </pivotArea>
    </format>
    <format dxfId="1698">
      <pivotArea dataOnly="0" labelOnly="1" outline="0" fieldPosition="0">
        <references count="1">
          <reference field="3" count="0" defaultSubtotal="1"/>
        </references>
      </pivotArea>
    </format>
    <format dxfId="1697">
      <pivotArea dataOnly="0" labelOnly="1" grandRow="1" outline="0" fieldPosition="0"/>
    </format>
    <format dxfId="1696">
      <pivotArea dataOnly="0" labelOnly="1" outline="0" fieldPosition="0">
        <references count="2">
          <reference field="3" count="1" selected="0">
            <x v="0"/>
          </reference>
          <reference field="5" count="17">
            <x v="0"/>
            <x v="1"/>
            <x v="2"/>
            <x v="3"/>
            <x v="4"/>
            <x v="5"/>
            <x v="6"/>
            <x v="7"/>
            <x v="8"/>
            <x v="9"/>
            <x v="10"/>
            <x v="11"/>
            <x v="12"/>
            <x v="13"/>
            <x v="14"/>
            <x v="15"/>
            <x v="16"/>
          </reference>
        </references>
      </pivotArea>
    </format>
    <format dxfId="1695">
      <pivotArea dataOnly="0" labelOnly="1" outline="0" fieldPosition="0">
        <references count="2">
          <reference field="3" count="1" selected="0">
            <x v="1"/>
          </reference>
          <reference field="5" count="3">
            <x v="71"/>
            <x v="176"/>
            <x v="177"/>
          </reference>
        </references>
      </pivotArea>
    </format>
    <format dxfId="1694">
      <pivotArea dataOnly="0" labelOnly="1" outline="0" fieldPosition="0">
        <references count="2">
          <reference field="3" count="1" selected="0">
            <x v="2"/>
          </reference>
          <reference field="5" count="1">
            <x v="27"/>
          </reference>
        </references>
      </pivotArea>
    </format>
    <format dxfId="1693">
      <pivotArea dataOnly="0" labelOnly="1" outline="0" fieldPosition="0">
        <references count="2">
          <reference field="3" count="1" selected="0">
            <x v="3"/>
          </reference>
          <reference field="5" count="1">
            <x v="26"/>
          </reference>
        </references>
      </pivotArea>
    </format>
    <format dxfId="1692">
      <pivotArea dataOnly="0" labelOnly="1" outline="0" fieldPosition="0">
        <references count="2">
          <reference field="3" count="1" selected="0">
            <x v="4"/>
          </reference>
          <reference field="5" count="5">
            <x v="63"/>
            <x v="64"/>
            <x v="65"/>
            <x v="66"/>
            <x v="67"/>
          </reference>
        </references>
      </pivotArea>
    </format>
    <format dxfId="1691">
      <pivotArea dataOnly="0" labelOnly="1" outline="0" fieldPosition="0">
        <references count="2">
          <reference field="3" count="1" selected="0">
            <x v="5"/>
          </reference>
          <reference field="5" count="4">
            <x v="178"/>
            <x v="179"/>
            <x v="180"/>
            <x v="181"/>
          </reference>
        </references>
      </pivotArea>
    </format>
    <format dxfId="1690">
      <pivotArea dataOnly="0" labelOnly="1" outline="0" fieldPosition="0">
        <references count="2">
          <reference field="3" count="1" selected="0">
            <x v="6"/>
          </reference>
          <reference field="5" count="19">
            <x v="17"/>
            <x v="18"/>
            <x v="19"/>
            <x v="20"/>
            <x v="21"/>
            <x v="22"/>
            <x v="23"/>
            <x v="24"/>
            <x v="25"/>
            <x v="36"/>
            <x v="37"/>
            <x v="38"/>
            <x v="39"/>
            <x v="73"/>
            <x v="74"/>
            <x v="158"/>
            <x v="159"/>
            <x v="160"/>
            <x v="182"/>
          </reference>
        </references>
      </pivotArea>
    </format>
    <format dxfId="1689">
      <pivotArea dataOnly="0" labelOnly="1" outline="0" fieldPosition="0">
        <references count="2">
          <reference field="3" count="1" selected="0">
            <x v="7"/>
          </reference>
          <reference field="5" count="2">
            <x v="28"/>
            <x v="29"/>
          </reference>
        </references>
      </pivotArea>
    </format>
    <format dxfId="1688">
      <pivotArea dataOnly="0" labelOnly="1" outline="0" fieldPosition="0">
        <references count="2">
          <reference field="3" count="1" selected="0">
            <x v="8"/>
          </reference>
          <reference field="5" count="3">
            <x v="52"/>
            <x v="163"/>
            <x v="164"/>
          </reference>
        </references>
      </pivotArea>
    </format>
    <format dxfId="1687">
      <pivotArea dataOnly="0" labelOnly="1" outline="0" fieldPosition="0">
        <references count="2">
          <reference field="3" count="1" selected="0">
            <x v="9"/>
          </reference>
          <reference field="5" count="11">
            <x v="136"/>
            <x v="137"/>
            <x v="138"/>
            <x v="139"/>
            <x v="140"/>
            <x v="141"/>
            <x v="142"/>
            <x v="143"/>
            <x v="144"/>
            <x v="145"/>
            <x v="146"/>
          </reference>
        </references>
      </pivotArea>
    </format>
    <format dxfId="1686">
      <pivotArea dataOnly="0" labelOnly="1" outline="0" fieldPosition="0">
        <references count="2">
          <reference field="3" count="1" selected="0">
            <x v="10"/>
          </reference>
          <reference field="5" count="6">
            <x v="30"/>
            <x v="31"/>
            <x v="32"/>
            <x v="33"/>
            <x v="34"/>
            <x v="35"/>
          </reference>
        </references>
      </pivotArea>
    </format>
    <format dxfId="1685">
      <pivotArea dataOnly="0" labelOnly="1" outline="0" fieldPosition="0">
        <references count="2">
          <reference field="3" count="1" selected="0">
            <x v="11"/>
          </reference>
          <reference field="5" count="2">
            <x v="42"/>
            <x v="51"/>
          </reference>
        </references>
      </pivotArea>
    </format>
    <format dxfId="1684">
      <pivotArea dataOnly="0" labelOnly="1" outline="0" fieldPosition="0">
        <references count="2">
          <reference field="3" count="1" selected="0">
            <x v="12"/>
          </reference>
          <reference field="5" count="2">
            <x v="61"/>
            <x v="62"/>
          </reference>
        </references>
      </pivotArea>
    </format>
    <format dxfId="1683">
      <pivotArea dataOnly="0" labelOnly="1" outline="0" fieldPosition="0">
        <references count="2">
          <reference field="3" count="1" selected="0">
            <x v="13"/>
          </reference>
          <reference field="5" count="1">
            <x v="175"/>
          </reference>
        </references>
      </pivotArea>
    </format>
    <format dxfId="1682">
      <pivotArea dataOnly="0" labelOnly="1" outline="0" fieldPosition="0">
        <references count="2">
          <reference field="3" count="1" selected="0">
            <x v="14"/>
          </reference>
          <reference field="5" count="50">
            <x v="75"/>
            <x v="76"/>
            <x v="77"/>
            <x v="78"/>
            <x v="79"/>
            <x v="80"/>
            <x v="81"/>
            <x v="82"/>
            <x v="83"/>
            <x v="84"/>
            <x v="85"/>
            <x v="86"/>
            <x v="87"/>
            <x v="88"/>
            <x v="89"/>
            <x v="90"/>
            <x v="91"/>
            <x v="92"/>
            <x v="93"/>
            <x v="94"/>
            <x v="95"/>
            <x v="96"/>
            <x v="97"/>
            <x v="98"/>
            <x v="99"/>
            <x v="100"/>
            <x v="101"/>
            <x v="102"/>
            <x v="103"/>
            <x v="104"/>
            <x v="105"/>
            <x v="106"/>
            <x v="107"/>
            <x v="108"/>
            <x v="109"/>
            <x v="110"/>
            <x v="111"/>
            <x v="112"/>
            <x v="113"/>
            <x v="114"/>
            <x v="115"/>
            <x v="116"/>
            <x v="117"/>
            <x v="118"/>
            <x v="119"/>
            <x v="120"/>
            <x v="121"/>
            <x v="122"/>
            <x v="123"/>
            <x v="124"/>
          </reference>
        </references>
      </pivotArea>
    </format>
    <format dxfId="1681">
      <pivotArea dataOnly="0" labelOnly="1" outline="0" fieldPosition="0">
        <references count="2">
          <reference field="3" count="1" selected="0">
            <x v="14"/>
          </reference>
          <reference field="5" count="11">
            <x v="125"/>
            <x v="126"/>
            <x v="127"/>
            <x v="128"/>
            <x v="129"/>
            <x v="130"/>
            <x v="131"/>
            <x v="132"/>
            <x v="133"/>
            <x v="134"/>
            <x v="135"/>
          </reference>
        </references>
      </pivotArea>
    </format>
    <format dxfId="1680">
      <pivotArea dataOnly="0" labelOnly="1" outline="0" fieldPosition="0">
        <references count="2">
          <reference field="3" count="1" selected="0">
            <x v="15"/>
          </reference>
          <reference field="5" count="12">
            <x v="68"/>
            <x v="147"/>
            <x v="148"/>
            <x v="149"/>
            <x v="150"/>
            <x v="151"/>
            <x v="152"/>
            <x v="153"/>
            <x v="154"/>
            <x v="155"/>
            <x v="156"/>
            <x v="157"/>
          </reference>
        </references>
      </pivotArea>
    </format>
    <format dxfId="1679">
      <pivotArea dataOnly="0" labelOnly="1" outline="0" fieldPosition="0">
        <references count="2">
          <reference field="3" count="1" selected="0">
            <x v="16"/>
          </reference>
          <reference field="5" count="12">
            <x v="161"/>
            <x v="162"/>
            <x v="165"/>
            <x v="166"/>
            <x v="167"/>
            <x v="168"/>
            <x v="169"/>
            <x v="170"/>
            <x v="171"/>
            <x v="172"/>
            <x v="173"/>
            <x v="174"/>
          </reference>
        </references>
      </pivotArea>
    </format>
    <format dxfId="1678">
      <pivotArea dataOnly="0" labelOnly="1" outline="0" fieldPosition="0">
        <references count="2">
          <reference field="3" count="1" selected="0">
            <x v="17"/>
          </reference>
          <reference field="5" count="18">
            <x v="40"/>
            <x v="41"/>
            <x v="43"/>
            <x v="44"/>
            <x v="45"/>
            <x v="46"/>
            <x v="47"/>
            <x v="48"/>
            <x v="49"/>
            <x v="50"/>
            <x v="53"/>
            <x v="54"/>
            <x v="55"/>
            <x v="56"/>
            <x v="57"/>
            <x v="58"/>
            <x v="59"/>
            <x v="60"/>
          </reference>
        </references>
      </pivotArea>
    </format>
    <format dxfId="1677">
      <pivotArea dataOnly="0" labelOnly="1" outline="0" fieldPosition="0">
        <references count="2">
          <reference field="3" count="1" selected="0">
            <x v="18"/>
          </reference>
          <reference field="5" count="3">
            <x v="69"/>
            <x v="70"/>
            <x v="72"/>
          </reference>
        </references>
      </pivotArea>
    </format>
    <format dxfId="1676">
      <pivotArea dataOnly="0" labelOnly="1" outline="0" fieldPosition="0">
        <references count="2">
          <reference field="3" count="1" selected="0">
            <x v="19"/>
          </reference>
          <reference field="5" count="6">
            <x v="183"/>
            <x v="184"/>
            <x v="185"/>
            <x v="186"/>
            <x v="187"/>
            <x v="188"/>
          </reference>
        </references>
      </pivotArea>
    </format>
    <format dxfId="1675">
      <pivotArea dataOnly="0" labelOnly="1" outline="0" fieldPosition="0">
        <references count="2">
          <reference field="3" count="1" selected="0">
            <x v="20"/>
          </reference>
          <reference field="5" count="1">
            <x v="189"/>
          </reference>
        </references>
      </pivotArea>
    </format>
    <format dxfId="1674">
      <pivotArea dataOnly="0" labelOnly="1" outline="0" fieldPosition="0">
        <references count="3">
          <reference field="3" count="1" selected="0">
            <x v="0"/>
          </reference>
          <reference field="5" count="1" selected="0">
            <x v="0"/>
          </reference>
          <reference field="37" count="1">
            <x v="0"/>
          </reference>
        </references>
      </pivotArea>
    </format>
    <format dxfId="1673">
      <pivotArea dataOnly="0" labelOnly="1" outline="0" fieldPosition="0">
        <references count="3">
          <reference field="3" count="1" selected="0">
            <x v="0"/>
          </reference>
          <reference field="5" count="1" selected="0">
            <x v="0"/>
          </reference>
          <reference field="37" count="1" defaultSubtotal="1">
            <x v="0"/>
          </reference>
        </references>
      </pivotArea>
    </format>
    <format dxfId="1672">
      <pivotArea dataOnly="0" labelOnly="1" outline="0" fieldPosition="0">
        <references count="3">
          <reference field="3" count="1" selected="0">
            <x v="0"/>
          </reference>
          <reference field="5" count="1" selected="0">
            <x v="1"/>
          </reference>
          <reference field="37" count="1">
            <x v="143"/>
          </reference>
        </references>
      </pivotArea>
    </format>
    <format dxfId="1671">
      <pivotArea dataOnly="0" labelOnly="1" outline="0" fieldPosition="0">
        <references count="3">
          <reference field="3" count="1" selected="0">
            <x v="0"/>
          </reference>
          <reference field="5" count="1" selected="0">
            <x v="1"/>
          </reference>
          <reference field="37" count="1" defaultSubtotal="1">
            <x v="143"/>
          </reference>
        </references>
      </pivotArea>
    </format>
    <format dxfId="1670">
      <pivotArea dataOnly="0" labelOnly="1" outline="0" fieldPosition="0">
        <references count="3">
          <reference field="3" count="1" selected="0">
            <x v="0"/>
          </reference>
          <reference field="5" count="1" selected="0">
            <x v="2"/>
          </reference>
          <reference field="37" count="1">
            <x v="142"/>
          </reference>
        </references>
      </pivotArea>
    </format>
    <format dxfId="1669">
      <pivotArea dataOnly="0" labelOnly="1" outline="0" fieldPosition="0">
        <references count="3">
          <reference field="3" count="1" selected="0">
            <x v="0"/>
          </reference>
          <reference field="5" count="1" selected="0">
            <x v="2"/>
          </reference>
          <reference field="37" count="1" defaultSubtotal="1">
            <x v="142"/>
          </reference>
        </references>
      </pivotArea>
    </format>
    <format dxfId="1668">
      <pivotArea dataOnly="0" labelOnly="1" outline="0" fieldPosition="0">
        <references count="3">
          <reference field="3" count="1" selected="0">
            <x v="0"/>
          </reference>
          <reference field="5" count="1" selected="0">
            <x v="3"/>
          </reference>
          <reference field="37" count="1">
            <x v="141"/>
          </reference>
        </references>
      </pivotArea>
    </format>
    <format dxfId="1667">
      <pivotArea dataOnly="0" labelOnly="1" outline="0" fieldPosition="0">
        <references count="3">
          <reference field="3" count="1" selected="0">
            <x v="0"/>
          </reference>
          <reference field="5" count="1" selected="0">
            <x v="3"/>
          </reference>
          <reference field="37" count="1" defaultSubtotal="1">
            <x v="141"/>
          </reference>
        </references>
      </pivotArea>
    </format>
    <format dxfId="1666">
      <pivotArea dataOnly="0" labelOnly="1" outline="0" fieldPosition="0">
        <references count="3">
          <reference field="3" count="1" selected="0">
            <x v="0"/>
          </reference>
          <reference field="5" count="1" selected="0">
            <x v="4"/>
          </reference>
          <reference field="37" count="1">
            <x v="138"/>
          </reference>
        </references>
      </pivotArea>
    </format>
    <format dxfId="1665">
      <pivotArea dataOnly="0" labelOnly="1" outline="0" fieldPosition="0">
        <references count="3">
          <reference field="3" count="1" selected="0">
            <x v="0"/>
          </reference>
          <reference field="5" count="1" selected="0">
            <x v="4"/>
          </reference>
          <reference field="37" count="1" defaultSubtotal="1">
            <x v="138"/>
          </reference>
        </references>
      </pivotArea>
    </format>
    <format dxfId="1664">
      <pivotArea dataOnly="0" labelOnly="1" outline="0" fieldPosition="0">
        <references count="3">
          <reference field="3" count="1" selected="0">
            <x v="0"/>
          </reference>
          <reference field="5" count="1" selected="0">
            <x v="5"/>
          </reference>
          <reference field="37" count="1">
            <x v="139"/>
          </reference>
        </references>
      </pivotArea>
    </format>
    <format dxfId="1663">
      <pivotArea dataOnly="0" labelOnly="1" outline="0" fieldPosition="0">
        <references count="3">
          <reference field="3" count="1" selected="0">
            <x v="0"/>
          </reference>
          <reference field="5" count="1" selected="0">
            <x v="5"/>
          </reference>
          <reference field="37" count="1" defaultSubtotal="1">
            <x v="139"/>
          </reference>
        </references>
      </pivotArea>
    </format>
    <format dxfId="1662">
      <pivotArea dataOnly="0" labelOnly="1" outline="0" fieldPosition="0">
        <references count="3">
          <reference field="3" count="1" selected="0">
            <x v="0"/>
          </reference>
          <reference field="5" count="1" selected="0">
            <x v="6"/>
          </reference>
          <reference field="37" count="1">
            <x v="140"/>
          </reference>
        </references>
      </pivotArea>
    </format>
    <format dxfId="1661">
      <pivotArea dataOnly="0" labelOnly="1" outline="0" fieldPosition="0">
        <references count="3">
          <reference field="3" count="1" selected="0">
            <x v="0"/>
          </reference>
          <reference field="5" count="1" selected="0">
            <x v="6"/>
          </reference>
          <reference field="37" count="1" defaultSubtotal="1">
            <x v="140"/>
          </reference>
        </references>
      </pivotArea>
    </format>
    <format dxfId="1660">
      <pivotArea dataOnly="0" labelOnly="1" outline="0" fieldPosition="0">
        <references count="3">
          <reference field="3" count="1" selected="0">
            <x v="0"/>
          </reference>
          <reference field="5" count="1" selected="0">
            <x v="7"/>
          </reference>
          <reference field="37" count="1">
            <x v="0"/>
          </reference>
        </references>
      </pivotArea>
    </format>
    <format dxfId="1659">
      <pivotArea dataOnly="0" labelOnly="1" outline="0" fieldPosition="0">
        <references count="3">
          <reference field="3" count="1" selected="0">
            <x v="0"/>
          </reference>
          <reference field="5" count="1" selected="0">
            <x v="7"/>
          </reference>
          <reference field="37" count="1" defaultSubtotal="1">
            <x v="0"/>
          </reference>
        </references>
      </pivotArea>
    </format>
    <format dxfId="1658">
      <pivotArea dataOnly="0" labelOnly="1" outline="0" fieldPosition="0">
        <references count="3">
          <reference field="3" count="1" selected="0">
            <x v="0"/>
          </reference>
          <reference field="5" count="1" selected="0">
            <x v="8"/>
          </reference>
          <reference field="37" count="1">
            <x v="148"/>
          </reference>
        </references>
      </pivotArea>
    </format>
    <format dxfId="1657">
      <pivotArea dataOnly="0" labelOnly="1" outline="0" fieldPosition="0">
        <references count="3">
          <reference field="3" count="1" selected="0">
            <x v="0"/>
          </reference>
          <reference field="5" count="1" selected="0">
            <x v="8"/>
          </reference>
          <reference field="37" count="1" defaultSubtotal="1">
            <x v="148"/>
          </reference>
        </references>
      </pivotArea>
    </format>
    <format dxfId="1656">
      <pivotArea dataOnly="0" labelOnly="1" outline="0" fieldPosition="0">
        <references count="3">
          <reference field="3" count="1" selected="0">
            <x v="0"/>
          </reference>
          <reference field="5" count="1" selected="0">
            <x v="9"/>
          </reference>
          <reference field="37" count="1">
            <x v="59"/>
          </reference>
        </references>
      </pivotArea>
    </format>
    <format dxfId="1655">
      <pivotArea dataOnly="0" labelOnly="1" outline="0" fieldPosition="0">
        <references count="3">
          <reference field="3" count="1" selected="0">
            <x v="0"/>
          </reference>
          <reference field="5" count="1" selected="0">
            <x v="9"/>
          </reference>
          <reference field="37" count="1" defaultSubtotal="1">
            <x v="59"/>
          </reference>
        </references>
      </pivotArea>
    </format>
    <format dxfId="1654">
      <pivotArea dataOnly="0" labelOnly="1" outline="0" fieldPosition="0">
        <references count="3">
          <reference field="3" count="1" selected="0">
            <x v="0"/>
          </reference>
          <reference field="5" count="1" selected="0">
            <x v="10"/>
          </reference>
          <reference field="37" count="1">
            <x v="0"/>
          </reference>
        </references>
      </pivotArea>
    </format>
    <format dxfId="1653">
      <pivotArea dataOnly="0" labelOnly="1" outline="0" fieldPosition="0">
        <references count="3">
          <reference field="3" count="1" selected="0">
            <x v="0"/>
          </reference>
          <reference field="5" count="1" selected="0">
            <x v="10"/>
          </reference>
          <reference field="37" count="1" defaultSubtotal="1">
            <x v="0"/>
          </reference>
        </references>
      </pivotArea>
    </format>
    <format dxfId="1652">
      <pivotArea dataOnly="0" labelOnly="1" outline="0" fieldPosition="0">
        <references count="3">
          <reference field="3" count="1" selected="0">
            <x v="0"/>
          </reference>
          <reference field="5" count="1" selected="0">
            <x v="11"/>
          </reference>
          <reference field="37" count="1">
            <x v="70"/>
          </reference>
        </references>
      </pivotArea>
    </format>
    <format dxfId="1651">
      <pivotArea dataOnly="0" labelOnly="1" outline="0" fieldPosition="0">
        <references count="3">
          <reference field="3" count="1" selected="0">
            <x v="0"/>
          </reference>
          <reference field="5" count="1" selected="0">
            <x v="11"/>
          </reference>
          <reference field="37" count="1" defaultSubtotal="1">
            <x v="70"/>
          </reference>
        </references>
      </pivotArea>
    </format>
    <format dxfId="1650">
      <pivotArea dataOnly="0" labelOnly="1" outline="0" fieldPosition="0">
        <references count="3">
          <reference field="3" count="1" selected="0">
            <x v="0"/>
          </reference>
          <reference field="5" count="1" selected="0">
            <x v="12"/>
          </reference>
          <reference field="37" count="1">
            <x v="0"/>
          </reference>
        </references>
      </pivotArea>
    </format>
    <format dxfId="1649">
      <pivotArea dataOnly="0" labelOnly="1" outline="0" fieldPosition="0">
        <references count="3">
          <reference field="3" count="1" selected="0">
            <x v="0"/>
          </reference>
          <reference field="5" count="1" selected="0">
            <x v="12"/>
          </reference>
          <reference field="37" count="1" defaultSubtotal="1">
            <x v="0"/>
          </reference>
        </references>
      </pivotArea>
    </format>
    <format dxfId="1648">
      <pivotArea dataOnly="0" labelOnly="1" outline="0" fieldPosition="0">
        <references count="3">
          <reference field="3" count="1" selected="0">
            <x v="0"/>
          </reference>
          <reference field="5" count="1" selected="0">
            <x v="13"/>
          </reference>
          <reference field="37" count="1">
            <x v="8"/>
          </reference>
        </references>
      </pivotArea>
    </format>
    <format dxfId="1647">
      <pivotArea dataOnly="0" labelOnly="1" outline="0" fieldPosition="0">
        <references count="3">
          <reference field="3" count="1" selected="0">
            <x v="0"/>
          </reference>
          <reference field="5" count="1" selected="0">
            <x v="13"/>
          </reference>
          <reference field="37" count="1" defaultSubtotal="1">
            <x v="8"/>
          </reference>
        </references>
      </pivotArea>
    </format>
    <format dxfId="1646">
      <pivotArea dataOnly="0" labelOnly="1" outline="0" fieldPosition="0">
        <references count="3">
          <reference field="3" count="1" selected="0">
            <x v="0"/>
          </reference>
          <reference field="5" count="1" selected="0">
            <x v="14"/>
          </reference>
          <reference field="37" count="1">
            <x v="144"/>
          </reference>
        </references>
      </pivotArea>
    </format>
    <format dxfId="1645">
      <pivotArea dataOnly="0" labelOnly="1" outline="0" fieldPosition="0">
        <references count="3">
          <reference field="3" count="1" selected="0">
            <x v="0"/>
          </reference>
          <reference field="5" count="1" selected="0">
            <x v="14"/>
          </reference>
          <reference field="37" count="1" defaultSubtotal="1">
            <x v="144"/>
          </reference>
        </references>
      </pivotArea>
    </format>
    <format dxfId="1644">
      <pivotArea dataOnly="0" labelOnly="1" outline="0" fieldPosition="0">
        <references count="3">
          <reference field="3" count="1" selected="0">
            <x v="0"/>
          </reference>
          <reference field="5" count="1" selected="0">
            <x v="15"/>
          </reference>
          <reference field="37" count="1">
            <x v="44"/>
          </reference>
        </references>
      </pivotArea>
    </format>
    <format dxfId="1643">
      <pivotArea dataOnly="0" labelOnly="1" outline="0" fieldPosition="0">
        <references count="3">
          <reference field="3" count="1" selected="0">
            <x v="0"/>
          </reference>
          <reference field="5" count="1" selected="0">
            <x v="15"/>
          </reference>
          <reference field="37" count="1" defaultSubtotal="1">
            <x v="44"/>
          </reference>
        </references>
      </pivotArea>
    </format>
    <format dxfId="1642">
      <pivotArea dataOnly="0" labelOnly="1" outline="0" fieldPosition="0">
        <references count="3">
          <reference field="3" count="1" selected="0">
            <x v="0"/>
          </reference>
          <reference field="5" count="1" selected="0">
            <x v="16"/>
          </reference>
          <reference field="37" count="1">
            <x v="0"/>
          </reference>
        </references>
      </pivotArea>
    </format>
    <format dxfId="1641">
      <pivotArea dataOnly="0" labelOnly="1" outline="0" fieldPosition="0">
        <references count="3">
          <reference field="3" count="1" selected="0">
            <x v="0"/>
          </reference>
          <reference field="5" count="1" selected="0">
            <x v="16"/>
          </reference>
          <reference field="37" count="1" defaultSubtotal="1">
            <x v="0"/>
          </reference>
        </references>
      </pivotArea>
    </format>
    <format dxfId="1640">
      <pivotArea dataOnly="0" labelOnly="1" outline="0" fieldPosition="0">
        <references count="3">
          <reference field="3" count="1" selected="0">
            <x v="1"/>
          </reference>
          <reference field="5" count="1" selected="0">
            <x v="71"/>
          </reference>
          <reference field="37" count="1">
            <x v="63"/>
          </reference>
        </references>
      </pivotArea>
    </format>
    <format dxfId="1639">
      <pivotArea dataOnly="0" labelOnly="1" outline="0" fieldPosition="0">
        <references count="3">
          <reference field="3" count="1" selected="0">
            <x v="1"/>
          </reference>
          <reference field="5" count="1" selected="0">
            <x v="71"/>
          </reference>
          <reference field="37" count="1" defaultSubtotal="1">
            <x v="63"/>
          </reference>
        </references>
      </pivotArea>
    </format>
    <format dxfId="1638">
      <pivotArea dataOnly="0" labelOnly="1" outline="0" fieldPosition="0">
        <references count="3">
          <reference field="3" count="1" selected="0">
            <x v="1"/>
          </reference>
          <reference field="5" count="1" selected="0">
            <x v="176"/>
          </reference>
          <reference field="37" count="1">
            <x v="64"/>
          </reference>
        </references>
      </pivotArea>
    </format>
    <format dxfId="1637">
      <pivotArea dataOnly="0" labelOnly="1" outline="0" fieldPosition="0">
        <references count="3">
          <reference field="3" count="1" selected="0">
            <x v="1"/>
          </reference>
          <reference field="5" count="1" selected="0">
            <x v="176"/>
          </reference>
          <reference field="37" count="1" defaultSubtotal="1">
            <x v="64"/>
          </reference>
        </references>
      </pivotArea>
    </format>
    <format dxfId="1636">
      <pivotArea dataOnly="0" labelOnly="1" outline="0" fieldPosition="0">
        <references count="3">
          <reference field="3" count="1" selected="0">
            <x v="1"/>
          </reference>
          <reference field="5" count="1" selected="0">
            <x v="177"/>
          </reference>
          <reference field="37" count="1">
            <x v="131"/>
          </reference>
        </references>
      </pivotArea>
    </format>
    <format dxfId="1635">
      <pivotArea dataOnly="0" labelOnly="1" outline="0" fieldPosition="0">
        <references count="3">
          <reference field="3" count="1" selected="0">
            <x v="1"/>
          </reference>
          <reference field="5" count="1" selected="0">
            <x v="177"/>
          </reference>
          <reference field="37" count="1" defaultSubtotal="1">
            <x v="131"/>
          </reference>
        </references>
      </pivotArea>
    </format>
    <format dxfId="1634">
      <pivotArea dataOnly="0" labelOnly="1" outline="0" fieldPosition="0">
        <references count="3">
          <reference field="3" count="1" selected="0">
            <x v="2"/>
          </reference>
          <reference field="5" count="1" selected="0">
            <x v="27"/>
          </reference>
          <reference field="37" count="1">
            <x v="96"/>
          </reference>
        </references>
      </pivotArea>
    </format>
    <format dxfId="1633">
      <pivotArea dataOnly="0" labelOnly="1" outline="0" fieldPosition="0">
        <references count="3">
          <reference field="3" count="1" selected="0">
            <x v="2"/>
          </reference>
          <reference field="5" count="1" selected="0">
            <x v="27"/>
          </reference>
          <reference field="37" count="1" defaultSubtotal="1">
            <x v="96"/>
          </reference>
        </references>
      </pivotArea>
    </format>
    <format dxfId="1632">
      <pivotArea dataOnly="0" labelOnly="1" outline="0" fieldPosition="0">
        <references count="3">
          <reference field="3" count="1" selected="0">
            <x v="3"/>
          </reference>
          <reference field="5" count="1" selected="0">
            <x v="26"/>
          </reference>
          <reference field="37" count="1">
            <x v="47"/>
          </reference>
        </references>
      </pivotArea>
    </format>
    <format dxfId="1631">
      <pivotArea dataOnly="0" labelOnly="1" outline="0" fieldPosition="0">
        <references count="3">
          <reference field="3" count="1" selected="0">
            <x v="3"/>
          </reference>
          <reference field="5" count="1" selected="0">
            <x v="26"/>
          </reference>
          <reference field="37" count="1" defaultSubtotal="1">
            <x v="47"/>
          </reference>
        </references>
      </pivotArea>
    </format>
    <format dxfId="1630">
      <pivotArea dataOnly="0" labelOnly="1" outline="0" fieldPosition="0">
        <references count="3">
          <reference field="3" count="1" selected="0">
            <x v="4"/>
          </reference>
          <reference field="5" count="1" selected="0">
            <x v="63"/>
          </reference>
          <reference field="37" count="1">
            <x v="106"/>
          </reference>
        </references>
      </pivotArea>
    </format>
    <format dxfId="1629">
      <pivotArea dataOnly="0" labelOnly="1" outline="0" fieldPosition="0">
        <references count="3">
          <reference field="3" count="1" selected="0">
            <x v="4"/>
          </reference>
          <reference field="5" count="1" selected="0">
            <x v="63"/>
          </reference>
          <reference field="37" count="1" defaultSubtotal="1">
            <x v="106"/>
          </reference>
        </references>
      </pivotArea>
    </format>
    <format dxfId="1628">
      <pivotArea dataOnly="0" labelOnly="1" outline="0" fieldPosition="0">
        <references count="3">
          <reference field="3" count="1" selected="0">
            <x v="4"/>
          </reference>
          <reference field="5" count="1" selected="0">
            <x v="64"/>
          </reference>
          <reference field="37" count="1">
            <x v="74"/>
          </reference>
        </references>
      </pivotArea>
    </format>
    <format dxfId="1627">
      <pivotArea dataOnly="0" labelOnly="1" outline="0" fieldPosition="0">
        <references count="3">
          <reference field="3" count="1" selected="0">
            <x v="4"/>
          </reference>
          <reference field="5" count="1" selected="0">
            <x v="64"/>
          </reference>
          <reference field="37" count="1" defaultSubtotal="1">
            <x v="74"/>
          </reference>
        </references>
      </pivotArea>
    </format>
    <format dxfId="1626">
      <pivotArea dataOnly="0" labelOnly="1" outline="0" fieldPosition="0">
        <references count="3">
          <reference field="3" count="1" selected="0">
            <x v="4"/>
          </reference>
          <reference field="5" count="1" selected="0">
            <x v="65"/>
          </reference>
          <reference field="37" count="1">
            <x v="86"/>
          </reference>
        </references>
      </pivotArea>
    </format>
    <format dxfId="1625">
      <pivotArea dataOnly="0" labelOnly="1" outline="0" fieldPosition="0">
        <references count="3">
          <reference field="3" count="1" selected="0">
            <x v="4"/>
          </reference>
          <reference field="5" count="1" selected="0">
            <x v="65"/>
          </reference>
          <reference field="37" count="1" defaultSubtotal="1">
            <x v="86"/>
          </reference>
        </references>
      </pivotArea>
    </format>
    <format dxfId="1624">
      <pivotArea dataOnly="0" labelOnly="1" outline="0" fieldPosition="0">
        <references count="3">
          <reference field="3" count="1" selected="0">
            <x v="4"/>
          </reference>
          <reference field="5" count="1" selected="0">
            <x v="66"/>
          </reference>
          <reference field="37" count="1">
            <x v="127"/>
          </reference>
        </references>
      </pivotArea>
    </format>
    <format dxfId="1623">
      <pivotArea dataOnly="0" labelOnly="1" outline="0" fieldPosition="0">
        <references count="3">
          <reference field="3" count="1" selected="0">
            <x v="4"/>
          </reference>
          <reference field="5" count="1" selected="0">
            <x v="66"/>
          </reference>
          <reference field="37" count="1" defaultSubtotal="1">
            <x v="127"/>
          </reference>
        </references>
      </pivotArea>
    </format>
    <format dxfId="1622">
      <pivotArea dataOnly="0" labelOnly="1" outline="0" fieldPosition="0">
        <references count="3">
          <reference field="3" count="1" selected="0">
            <x v="4"/>
          </reference>
          <reference field="5" count="1" selected="0">
            <x v="67"/>
          </reference>
          <reference field="37" count="1">
            <x v="15"/>
          </reference>
        </references>
      </pivotArea>
    </format>
    <format dxfId="1621">
      <pivotArea dataOnly="0" labelOnly="1" outline="0" fieldPosition="0">
        <references count="3">
          <reference field="3" count="1" selected="0">
            <x v="4"/>
          </reference>
          <reference field="5" count="1" selected="0">
            <x v="67"/>
          </reference>
          <reference field="37" count="1" defaultSubtotal="1">
            <x v="15"/>
          </reference>
        </references>
      </pivotArea>
    </format>
    <format dxfId="1620">
      <pivotArea dataOnly="0" labelOnly="1" outline="0" fieldPosition="0">
        <references count="3">
          <reference field="3" count="1" selected="0">
            <x v="5"/>
          </reference>
          <reference field="5" count="1" selected="0">
            <x v="178"/>
          </reference>
          <reference field="37" count="1">
            <x v="97"/>
          </reference>
        </references>
      </pivotArea>
    </format>
    <format dxfId="1619">
      <pivotArea dataOnly="0" labelOnly="1" outline="0" fieldPosition="0">
        <references count="3">
          <reference field="3" count="1" selected="0">
            <x v="5"/>
          </reference>
          <reference field="5" count="1" selected="0">
            <x v="178"/>
          </reference>
          <reference field="37" count="1" defaultSubtotal="1">
            <x v="97"/>
          </reference>
        </references>
      </pivotArea>
    </format>
    <format dxfId="1618">
      <pivotArea dataOnly="0" labelOnly="1" outline="0" fieldPosition="0">
        <references count="3">
          <reference field="3" count="1" selected="0">
            <x v="5"/>
          </reference>
          <reference field="5" count="1" selected="0">
            <x v="179"/>
          </reference>
          <reference field="37" count="1">
            <x v="52"/>
          </reference>
        </references>
      </pivotArea>
    </format>
    <format dxfId="1617">
      <pivotArea dataOnly="0" labelOnly="1" outline="0" fieldPosition="0">
        <references count="3">
          <reference field="3" count="1" selected="0">
            <x v="5"/>
          </reference>
          <reference field="5" count="1" selected="0">
            <x v="179"/>
          </reference>
          <reference field="37" count="1" defaultSubtotal="1">
            <x v="52"/>
          </reference>
        </references>
      </pivotArea>
    </format>
    <format dxfId="1616">
      <pivotArea dataOnly="0" labelOnly="1" outline="0" fieldPosition="0">
        <references count="3">
          <reference field="3" count="1" selected="0">
            <x v="5"/>
          </reference>
          <reference field="5" count="1" selected="0">
            <x v="180"/>
          </reference>
          <reference field="37" count="1">
            <x v="24"/>
          </reference>
        </references>
      </pivotArea>
    </format>
    <format dxfId="1615">
      <pivotArea dataOnly="0" labelOnly="1" outline="0" fieldPosition="0">
        <references count="3">
          <reference field="3" count="1" selected="0">
            <x v="5"/>
          </reference>
          <reference field="5" count="1" selected="0">
            <x v="180"/>
          </reference>
          <reference field="37" count="1" defaultSubtotal="1">
            <x v="24"/>
          </reference>
        </references>
      </pivotArea>
    </format>
    <format dxfId="1614">
      <pivotArea dataOnly="0" labelOnly="1" outline="0" fieldPosition="0">
        <references count="3">
          <reference field="3" count="1" selected="0">
            <x v="5"/>
          </reference>
          <reference field="5" count="1" selected="0">
            <x v="181"/>
          </reference>
          <reference field="37" count="1">
            <x v="0"/>
          </reference>
        </references>
      </pivotArea>
    </format>
    <format dxfId="1613">
      <pivotArea dataOnly="0" labelOnly="1" outline="0" fieldPosition="0">
        <references count="3">
          <reference field="3" count="1" selected="0">
            <x v="5"/>
          </reference>
          <reference field="5" count="1" selected="0">
            <x v="181"/>
          </reference>
          <reference field="37" count="1" defaultSubtotal="1">
            <x v="0"/>
          </reference>
        </references>
      </pivotArea>
    </format>
    <format dxfId="1612">
      <pivotArea dataOnly="0" labelOnly="1" outline="0" fieldPosition="0">
        <references count="3">
          <reference field="3" count="1" selected="0">
            <x v="6"/>
          </reference>
          <reference field="5" count="1" selected="0">
            <x v="17"/>
          </reference>
          <reference field="37" count="1">
            <x v="53"/>
          </reference>
        </references>
      </pivotArea>
    </format>
    <format dxfId="1611">
      <pivotArea dataOnly="0" labelOnly="1" outline="0" fieldPosition="0">
        <references count="3">
          <reference field="3" count="1" selected="0">
            <x v="6"/>
          </reference>
          <reference field="5" count="1" selected="0">
            <x v="17"/>
          </reference>
          <reference field="37" count="1" defaultSubtotal="1">
            <x v="53"/>
          </reference>
        </references>
      </pivotArea>
    </format>
    <format dxfId="1610">
      <pivotArea dataOnly="0" labelOnly="1" outline="0" fieldPosition="0">
        <references count="3">
          <reference field="3" count="1" selected="0">
            <x v="6"/>
          </reference>
          <reference field="5" count="1" selected="0">
            <x v="18"/>
          </reference>
          <reference field="37" count="1">
            <x v="57"/>
          </reference>
        </references>
      </pivotArea>
    </format>
    <format dxfId="1609">
      <pivotArea dataOnly="0" labelOnly="1" outline="0" fieldPosition="0">
        <references count="3">
          <reference field="3" count="1" selected="0">
            <x v="6"/>
          </reference>
          <reference field="5" count="1" selected="0">
            <x v="18"/>
          </reference>
          <reference field="37" count="1" defaultSubtotal="1">
            <x v="57"/>
          </reference>
        </references>
      </pivotArea>
    </format>
    <format dxfId="1608">
      <pivotArea dataOnly="0" labelOnly="1" outline="0" fieldPosition="0">
        <references count="3">
          <reference field="3" count="1" selected="0">
            <x v="6"/>
          </reference>
          <reference field="5" count="1" selected="0">
            <x v="19"/>
          </reference>
          <reference field="37" count="1">
            <x v="151"/>
          </reference>
        </references>
      </pivotArea>
    </format>
    <format dxfId="1607">
      <pivotArea dataOnly="0" labelOnly="1" outline="0" fieldPosition="0">
        <references count="3">
          <reference field="3" count="1" selected="0">
            <x v="6"/>
          </reference>
          <reference field="5" count="1" selected="0">
            <x v="19"/>
          </reference>
          <reference field="37" count="1" defaultSubtotal="1">
            <x v="151"/>
          </reference>
        </references>
      </pivotArea>
    </format>
    <format dxfId="1606">
      <pivotArea dataOnly="0" labelOnly="1" outline="0" fieldPosition="0">
        <references count="3">
          <reference field="3" count="1" selected="0">
            <x v="6"/>
          </reference>
          <reference field="5" count="1" selected="0">
            <x v="20"/>
          </reference>
          <reference field="37" count="1">
            <x v="68"/>
          </reference>
        </references>
      </pivotArea>
    </format>
    <format dxfId="1605">
      <pivotArea dataOnly="0" labelOnly="1" outline="0" fieldPosition="0">
        <references count="3">
          <reference field="3" count="1" selected="0">
            <x v="6"/>
          </reference>
          <reference field="5" count="1" selected="0">
            <x v="20"/>
          </reference>
          <reference field="37" count="1" defaultSubtotal="1">
            <x v="68"/>
          </reference>
        </references>
      </pivotArea>
    </format>
    <format dxfId="1604">
      <pivotArea dataOnly="0" labelOnly="1" outline="0" fieldPosition="0">
        <references count="3">
          <reference field="3" count="1" selected="0">
            <x v="6"/>
          </reference>
          <reference field="5" count="1" selected="0">
            <x v="21"/>
          </reference>
          <reference field="37" count="1">
            <x v="115"/>
          </reference>
        </references>
      </pivotArea>
    </format>
    <format dxfId="1603">
      <pivotArea dataOnly="0" labelOnly="1" outline="0" fieldPosition="0">
        <references count="3">
          <reference field="3" count="1" selected="0">
            <x v="6"/>
          </reference>
          <reference field="5" count="1" selected="0">
            <x v="21"/>
          </reference>
          <reference field="37" count="1" defaultSubtotal="1">
            <x v="115"/>
          </reference>
        </references>
      </pivotArea>
    </format>
    <format dxfId="1602">
      <pivotArea dataOnly="0" labelOnly="1" outline="0" fieldPosition="0">
        <references count="3">
          <reference field="3" count="1" selected="0">
            <x v="6"/>
          </reference>
          <reference field="5" count="1" selected="0">
            <x v="22"/>
          </reference>
          <reference field="37" count="1">
            <x v="0"/>
          </reference>
        </references>
      </pivotArea>
    </format>
    <format dxfId="1601">
      <pivotArea dataOnly="0" labelOnly="1" outline="0" fieldPosition="0">
        <references count="3">
          <reference field="3" count="1" selected="0">
            <x v="6"/>
          </reference>
          <reference field="5" count="1" selected="0">
            <x v="22"/>
          </reference>
          <reference field="37" count="1" defaultSubtotal="1">
            <x v="0"/>
          </reference>
        </references>
      </pivotArea>
    </format>
    <format dxfId="1600">
      <pivotArea dataOnly="0" labelOnly="1" outline="0" fieldPosition="0">
        <references count="3">
          <reference field="3" count="1" selected="0">
            <x v="6"/>
          </reference>
          <reference field="5" count="1" selected="0">
            <x v="23"/>
          </reference>
          <reference field="37" count="1">
            <x v="71"/>
          </reference>
        </references>
      </pivotArea>
    </format>
    <format dxfId="1599">
      <pivotArea dataOnly="0" labelOnly="1" outline="0" fieldPosition="0">
        <references count="3">
          <reference field="3" count="1" selected="0">
            <x v="6"/>
          </reference>
          <reference field="5" count="1" selected="0">
            <x v="23"/>
          </reference>
          <reference field="37" count="1" defaultSubtotal="1">
            <x v="71"/>
          </reference>
        </references>
      </pivotArea>
    </format>
    <format dxfId="1598">
      <pivotArea dataOnly="0" labelOnly="1" outline="0" fieldPosition="0">
        <references count="3">
          <reference field="3" count="1" selected="0">
            <x v="6"/>
          </reference>
          <reference field="5" count="1" selected="0">
            <x v="24"/>
          </reference>
          <reference field="37" count="1">
            <x v="78"/>
          </reference>
        </references>
      </pivotArea>
    </format>
    <format dxfId="1597">
      <pivotArea dataOnly="0" labelOnly="1" outline="0" fieldPosition="0">
        <references count="3">
          <reference field="3" count="1" selected="0">
            <x v="6"/>
          </reference>
          <reference field="5" count="1" selected="0">
            <x v="24"/>
          </reference>
          <reference field="37" count="1" defaultSubtotal="1">
            <x v="78"/>
          </reference>
        </references>
      </pivotArea>
    </format>
    <format dxfId="1596">
      <pivotArea dataOnly="0" labelOnly="1" outline="0" fieldPosition="0">
        <references count="3">
          <reference field="3" count="1" selected="0">
            <x v="6"/>
          </reference>
          <reference field="5" count="1" selected="0">
            <x v="25"/>
          </reference>
          <reference field="37" count="1">
            <x v="46"/>
          </reference>
        </references>
      </pivotArea>
    </format>
    <format dxfId="1595">
      <pivotArea dataOnly="0" labelOnly="1" outline="0" fieldPosition="0">
        <references count="3">
          <reference field="3" count="1" selected="0">
            <x v="6"/>
          </reference>
          <reference field="5" count="1" selected="0">
            <x v="25"/>
          </reference>
          <reference field="37" count="1" defaultSubtotal="1">
            <x v="46"/>
          </reference>
        </references>
      </pivotArea>
    </format>
    <format dxfId="1594">
      <pivotArea dataOnly="0" labelOnly="1" outline="0" fieldPosition="0">
        <references count="3">
          <reference field="3" count="1" selected="0">
            <x v="6"/>
          </reference>
          <reference field="5" count="1" selected="0">
            <x v="36"/>
          </reference>
          <reference field="37" count="1">
            <x v="0"/>
          </reference>
        </references>
      </pivotArea>
    </format>
    <format dxfId="1593">
      <pivotArea dataOnly="0" labelOnly="1" outline="0" fieldPosition="0">
        <references count="3">
          <reference field="3" count="1" selected="0">
            <x v="6"/>
          </reference>
          <reference field="5" count="1" selected="0">
            <x v="36"/>
          </reference>
          <reference field="37" count="1" defaultSubtotal="1">
            <x v="0"/>
          </reference>
        </references>
      </pivotArea>
    </format>
    <format dxfId="1592">
      <pivotArea dataOnly="0" labelOnly="1" outline="0" fieldPosition="0">
        <references count="3">
          <reference field="3" count="1" selected="0">
            <x v="6"/>
          </reference>
          <reference field="5" count="1" selected="0">
            <x v="37"/>
          </reference>
          <reference field="37" count="1">
            <x v="109"/>
          </reference>
        </references>
      </pivotArea>
    </format>
    <format dxfId="1591">
      <pivotArea dataOnly="0" labelOnly="1" outline="0" fieldPosition="0">
        <references count="3">
          <reference field="3" count="1" selected="0">
            <x v="6"/>
          </reference>
          <reference field="5" count="1" selected="0">
            <x v="37"/>
          </reference>
          <reference field="37" count="1" defaultSubtotal="1">
            <x v="109"/>
          </reference>
        </references>
      </pivotArea>
    </format>
    <format dxfId="1590">
      <pivotArea dataOnly="0" labelOnly="1" outline="0" fieldPosition="0">
        <references count="3">
          <reference field="3" count="1" selected="0">
            <x v="6"/>
          </reference>
          <reference field="5" count="1" selected="0">
            <x v="38"/>
          </reference>
          <reference field="37" count="1">
            <x v="0"/>
          </reference>
        </references>
      </pivotArea>
    </format>
    <format dxfId="1589">
      <pivotArea dataOnly="0" labelOnly="1" outline="0" fieldPosition="0">
        <references count="3">
          <reference field="3" count="1" selected="0">
            <x v="6"/>
          </reference>
          <reference field="5" count="1" selected="0">
            <x v="38"/>
          </reference>
          <reference field="37" count="1" defaultSubtotal="1">
            <x v="0"/>
          </reference>
        </references>
      </pivotArea>
    </format>
    <format dxfId="1588">
      <pivotArea dataOnly="0" labelOnly="1" outline="0" fieldPosition="0">
        <references count="3">
          <reference field="3" count="1" selected="0">
            <x v="6"/>
          </reference>
          <reference field="5" count="1" selected="0">
            <x v="39"/>
          </reference>
          <reference field="37" count="1">
            <x v="40"/>
          </reference>
        </references>
      </pivotArea>
    </format>
    <format dxfId="1587">
      <pivotArea dataOnly="0" labelOnly="1" outline="0" fieldPosition="0">
        <references count="3">
          <reference field="3" count="1" selected="0">
            <x v="6"/>
          </reference>
          <reference field="5" count="1" selected="0">
            <x v="39"/>
          </reference>
          <reference field="37" count="1" defaultSubtotal="1">
            <x v="40"/>
          </reference>
        </references>
      </pivotArea>
    </format>
    <format dxfId="1586">
      <pivotArea dataOnly="0" labelOnly="1" outline="0" fieldPosition="0">
        <references count="3">
          <reference field="3" count="1" selected="0">
            <x v="6"/>
          </reference>
          <reference field="5" count="1" selected="0">
            <x v="73"/>
          </reference>
          <reference field="37" count="1">
            <x v="27"/>
          </reference>
        </references>
      </pivotArea>
    </format>
    <format dxfId="1585">
      <pivotArea dataOnly="0" labelOnly="1" outline="0" fieldPosition="0">
        <references count="3">
          <reference field="3" count="1" selected="0">
            <x v="6"/>
          </reference>
          <reference field="5" count="1" selected="0">
            <x v="73"/>
          </reference>
          <reference field="37" count="1" defaultSubtotal="1">
            <x v="27"/>
          </reference>
        </references>
      </pivotArea>
    </format>
    <format dxfId="1584">
      <pivotArea dataOnly="0" labelOnly="1" outline="0" fieldPosition="0">
        <references count="3">
          <reference field="3" count="1" selected="0">
            <x v="6"/>
          </reference>
          <reference field="5" count="1" selected="0">
            <x v="74"/>
          </reference>
          <reference field="37" count="1">
            <x v="4"/>
          </reference>
        </references>
      </pivotArea>
    </format>
    <format dxfId="1583">
      <pivotArea dataOnly="0" labelOnly="1" outline="0" fieldPosition="0">
        <references count="3">
          <reference field="3" count="1" selected="0">
            <x v="6"/>
          </reference>
          <reference field="5" count="1" selected="0">
            <x v="74"/>
          </reference>
          <reference field="37" count="1" defaultSubtotal="1">
            <x v="4"/>
          </reference>
        </references>
      </pivotArea>
    </format>
    <format dxfId="1582">
      <pivotArea dataOnly="0" labelOnly="1" outline="0" fieldPosition="0">
        <references count="3">
          <reference field="3" count="1" selected="0">
            <x v="6"/>
          </reference>
          <reference field="5" count="1" selected="0">
            <x v="158"/>
          </reference>
          <reference field="37" count="1">
            <x v="65"/>
          </reference>
        </references>
      </pivotArea>
    </format>
    <format dxfId="1581">
      <pivotArea dataOnly="0" labelOnly="1" outline="0" fieldPosition="0">
        <references count="3">
          <reference field="3" count="1" selected="0">
            <x v="6"/>
          </reference>
          <reference field="5" count="1" selected="0">
            <x v="158"/>
          </reference>
          <reference field="37" count="1" defaultSubtotal="1">
            <x v="65"/>
          </reference>
        </references>
      </pivotArea>
    </format>
    <format dxfId="1580">
      <pivotArea dataOnly="0" labelOnly="1" outline="0" fieldPosition="0">
        <references count="3">
          <reference field="3" count="1" selected="0">
            <x v="6"/>
          </reference>
          <reference field="5" count="1" selected="0">
            <x v="159"/>
          </reference>
          <reference field="37" count="1">
            <x v="51"/>
          </reference>
        </references>
      </pivotArea>
    </format>
    <format dxfId="1579">
      <pivotArea dataOnly="0" labelOnly="1" outline="0" fieldPosition="0">
        <references count="3">
          <reference field="3" count="1" selected="0">
            <x v="6"/>
          </reference>
          <reference field="5" count="1" selected="0">
            <x v="159"/>
          </reference>
          <reference field="37" count="1" defaultSubtotal="1">
            <x v="51"/>
          </reference>
        </references>
      </pivotArea>
    </format>
    <format dxfId="1578">
      <pivotArea dataOnly="0" labelOnly="1" outline="0" fieldPosition="0">
        <references count="3">
          <reference field="3" count="1" selected="0">
            <x v="6"/>
          </reference>
          <reference field="5" count="1" selected="0">
            <x v="160"/>
          </reference>
          <reference field="37" count="1">
            <x v="66"/>
          </reference>
        </references>
      </pivotArea>
    </format>
    <format dxfId="1577">
      <pivotArea dataOnly="0" labelOnly="1" outline="0" fieldPosition="0">
        <references count="3">
          <reference field="3" count="1" selected="0">
            <x v="6"/>
          </reference>
          <reference field="5" count="1" selected="0">
            <x v="160"/>
          </reference>
          <reference field="37" count="1" defaultSubtotal="1">
            <x v="66"/>
          </reference>
        </references>
      </pivotArea>
    </format>
    <format dxfId="1576">
      <pivotArea dataOnly="0" labelOnly="1" outline="0" fieldPosition="0">
        <references count="3">
          <reference field="3" count="1" selected="0">
            <x v="6"/>
          </reference>
          <reference field="5" count="1" selected="0">
            <x v="182"/>
          </reference>
          <reference field="37" count="1">
            <x v="13"/>
          </reference>
        </references>
      </pivotArea>
    </format>
    <format dxfId="1575">
      <pivotArea dataOnly="0" labelOnly="1" outline="0" fieldPosition="0">
        <references count="3">
          <reference field="3" count="1" selected="0">
            <x v="6"/>
          </reference>
          <reference field="5" count="1" selected="0">
            <x v="182"/>
          </reference>
          <reference field="37" count="1" defaultSubtotal="1">
            <x v="13"/>
          </reference>
        </references>
      </pivotArea>
    </format>
    <format dxfId="1574">
      <pivotArea dataOnly="0" labelOnly="1" outline="0" fieldPosition="0">
        <references count="3">
          <reference field="3" count="1" selected="0">
            <x v="7"/>
          </reference>
          <reference field="5" count="1" selected="0">
            <x v="28"/>
          </reference>
          <reference field="37" count="1">
            <x v="156"/>
          </reference>
        </references>
      </pivotArea>
    </format>
    <format dxfId="1573">
      <pivotArea dataOnly="0" labelOnly="1" outline="0" fieldPosition="0">
        <references count="3">
          <reference field="3" count="1" selected="0">
            <x v="7"/>
          </reference>
          <reference field="5" count="1" selected="0">
            <x v="28"/>
          </reference>
          <reference field="37" count="1" defaultSubtotal="1">
            <x v="156"/>
          </reference>
        </references>
      </pivotArea>
    </format>
    <format dxfId="1572">
      <pivotArea dataOnly="0" labelOnly="1" outline="0" fieldPosition="0">
        <references count="3">
          <reference field="3" count="1" selected="0">
            <x v="7"/>
          </reference>
          <reference field="5" count="1" selected="0">
            <x v="29"/>
          </reference>
          <reference field="37" count="1">
            <x v="155"/>
          </reference>
        </references>
      </pivotArea>
    </format>
    <format dxfId="1571">
      <pivotArea dataOnly="0" labelOnly="1" outline="0" fieldPosition="0">
        <references count="3">
          <reference field="3" count="1" selected="0">
            <x v="7"/>
          </reference>
          <reference field="5" count="1" selected="0">
            <x v="29"/>
          </reference>
          <reference field="37" count="1" defaultSubtotal="1">
            <x v="155"/>
          </reference>
        </references>
      </pivotArea>
    </format>
    <format dxfId="1570">
      <pivotArea dataOnly="0" labelOnly="1" outline="0" fieldPosition="0">
        <references count="3">
          <reference field="3" count="1" selected="0">
            <x v="8"/>
          </reference>
          <reference field="5" count="1" selected="0">
            <x v="52"/>
          </reference>
          <reference field="37" count="1">
            <x v="28"/>
          </reference>
        </references>
      </pivotArea>
    </format>
    <format dxfId="1569">
      <pivotArea dataOnly="0" labelOnly="1" outline="0" fieldPosition="0">
        <references count="3">
          <reference field="3" count="1" selected="0">
            <x v="8"/>
          </reference>
          <reference field="5" count="1" selected="0">
            <x v="52"/>
          </reference>
          <reference field="37" count="1" defaultSubtotal="1">
            <x v="28"/>
          </reference>
        </references>
      </pivotArea>
    </format>
    <format dxfId="1568">
      <pivotArea dataOnly="0" labelOnly="1" outline="0" fieldPosition="0">
        <references count="3">
          <reference field="3" count="1" selected="0">
            <x v="8"/>
          </reference>
          <reference field="5" count="1" selected="0">
            <x v="163"/>
          </reference>
          <reference field="37" count="1">
            <x v="157"/>
          </reference>
        </references>
      </pivotArea>
    </format>
    <format dxfId="1567">
      <pivotArea dataOnly="0" labelOnly="1" outline="0" fieldPosition="0">
        <references count="3">
          <reference field="3" count="1" selected="0">
            <x v="8"/>
          </reference>
          <reference field="5" count="1" selected="0">
            <x v="163"/>
          </reference>
          <reference field="37" count="1" defaultSubtotal="1">
            <x v="157"/>
          </reference>
        </references>
      </pivotArea>
    </format>
    <format dxfId="1566">
      <pivotArea dataOnly="0" labelOnly="1" outline="0" fieldPosition="0">
        <references count="3">
          <reference field="3" count="1" selected="0">
            <x v="8"/>
          </reference>
          <reference field="5" count="1" selected="0">
            <x v="164"/>
          </reference>
          <reference field="37" count="1">
            <x v="38"/>
          </reference>
        </references>
      </pivotArea>
    </format>
    <format dxfId="1565">
      <pivotArea dataOnly="0" labelOnly="1" outline="0" fieldPosition="0">
        <references count="3">
          <reference field="3" count="1" selected="0">
            <x v="8"/>
          </reference>
          <reference field="5" count="1" selected="0">
            <x v="164"/>
          </reference>
          <reference field="37" count="1" defaultSubtotal="1">
            <x v="38"/>
          </reference>
        </references>
      </pivotArea>
    </format>
    <format dxfId="1564">
      <pivotArea dataOnly="0" labelOnly="1" outline="0" fieldPosition="0">
        <references count="3">
          <reference field="3" count="1" selected="0">
            <x v="9"/>
          </reference>
          <reference field="5" count="1" selected="0">
            <x v="136"/>
          </reference>
          <reference field="37" count="1">
            <x v="37"/>
          </reference>
        </references>
      </pivotArea>
    </format>
    <format dxfId="1563">
      <pivotArea dataOnly="0" labelOnly="1" outline="0" fieldPosition="0">
        <references count="3">
          <reference field="3" count="1" selected="0">
            <x v="9"/>
          </reference>
          <reference field="5" count="1" selected="0">
            <x v="136"/>
          </reference>
          <reference field="37" count="1" defaultSubtotal="1">
            <x v="37"/>
          </reference>
        </references>
      </pivotArea>
    </format>
    <format dxfId="1562">
      <pivotArea dataOnly="0" labelOnly="1" outline="0" fieldPosition="0">
        <references count="3">
          <reference field="3" count="1" selected="0">
            <x v="9"/>
          </reference>
          <reference field="5" count="1" selected="0">
            <x v="137"/>
          </reference>
          <reference field="37" count="1">
            <x v="30"/>
          </reference>
        </references>
      </pivotArea>
    </format>
    <format dxfId="1561">
      <pivotArea dataOnly="0" labelOnly="1" outline="0" fieldPosition="0">
        <references count="3">
          <reference field="3" count="1" selected="0">
            <x v="9"/>
          </reference>
          <reference field="5" count="1" selected="0">
            <x v="137"/>
          </reference>
          <reference field="37" count="1" defaultSubtotal="1">
            <x v="30"/>
          </reference>
        </references>
      </pivotArea>
    </format>
    <format dxfId="1560">
      <pivotArea dataOnly="0" labelOnly="1" outline="0" fieldPosition="0">
        <references count="3">
          <reference field="3" count="1" selected="0">
            <x v="9"/>
          </reference>
          <reference field="5" count="1" selected="0">
            <x v="139"/>
          </reference>
          <reference field="37" count="1">
            <x v="72"/>
          </reference>
        </references>
      </pivotArea>
    </format>
    <format dxfId="1559">
      <pivotArea dataOnly="0" labelOnly="1" outline="0" fieldPosition="0">
        <references count="3">
          <reference field="3" count="1" selected="0">
            <x v="9"/>
          </reference>
          <reference field="5" count="1" selected="0">
            <x v="139"/>
          </reference>
          <reference field="37" count="1" defaultSubtotal="1">
            <x v="72"/>
          </reference>
        </references>
      </pivotArea>
    </format>
    <format dxfId="1558">
      <pivotArea dataOnly="0" labelOnly="1" outline="0" fieldPosition="0">
        <references count="3">
          <reference field="3" count="1" selected="0">
            <x v="9"/>
          </reference>
          <reference field="5" count="1" selected="0">
            <x v="140"/>
          </reference>
          <reference field="37" count="1">
            <x v="108"/>
          </reference>
        </references>
      </pivotArea>
    </format>
    <format dxfId="1557">
      <pivotArea dataOnly="0" labelOnly="1" outline="0" fieldPosition="0">
        <references count="3">
          <reference field="3" count="1" selected="0">
            <x v="9"/>
          </reference>
          <reference field="5" count="1" selected="0">
            <x v="140"/>
          </reference>
          <reference field="37" count="1" defaultSubtotal="1">
            <x v="108"/>
          </reference>
        </references>
      </pivotArea>
    </format>
    <format dxfId="1556">
      <pivotArea dataOnly="0" labelOnly="1" outline="0" fieldPosition="0">
        <references count="3">
          <reference field="3" count="1" selected="0">
            <x v="9"/>
          </reference>
          <reference field="5" count="1" selected="0">
            <x v="141"/>
          </reference>
          <reference field="37" count="1">
            <x v="58"/>
          </reference>
        </references>
      </pivotArea>
    </format>
    <format dxfId="1555">
      <pivotArea dataOnly="0" labelOnly="1" outline="0" fieldPosition="0">
        <references count="3">
          <reference field="3" count="1" selected="0">
            <x v="9"/>
          </reference>
          <reference field="5" count="1" selected="0">
            <x v="141"/>
          </reference>
          <reference field="37" count="1" defaultSubtotal="1">
            <x v="58"/>
          </reference>
        </references>
      </pivotArea>
    </format>
    <format dxfId="1554">
      <pivotArea dataOnly="0" labelOnly="1" outline="0" fieldPosition="0">
        <references count="3">
          <reference field="3" count="1" selected="0">
            <x v="9"/>
          </reference>
          <reference field="5" count="1" selected="0">
            <x v="142"/>
          </reference>
          <reference field="37" count="1">
            <x v="50"/>
          </reference>
        </references>
      </pivotArea>
    </format>
    <format dxfId="1553">
      <pivotArea dataOnly="0" labelOnly="1" outline="0" fieldPosition="0">
        <references count="3">
          <reference field="3" count="1" selected="0">
            <x v="9"/>
          </reference>
          <reference field="5" count="1" selected="0">
            <x v="142"/>
          </reference>
          <reference field="37" count="1" defaultSubtotal="1">
            <x v="50"/>
          </reference>
        </references>
      </pivotArea>
    </format>
    <format dxfId="1552">
      <pivotArea dataOnly="0" labelOnly="1" outline="0" fieldPosition="0">
        <references count="3">
          <reference field="3" count="1" selected="0">
            <x v="9"/>
          </reference>
          <reference field="5" count="1" selected="0">
            <x v="143"/>
          </reference>
          <reference field="37" count="1">
            <x v="81"/>
          </reference>
        </references>
      </pivotArea>
    </format>
    <format dxfId="1551">
      <pivotArea dataOnly="0" labelOnly="1" outline="0" fieldPosition="0">
        <references count="3">
          <reference field="3" count="1" selected="0">
            <x v="9"/>
          </reference>
          <reference field="5" count="1" selected="0">
            <x v="143"/>
          </reference>
          <reference field="37" count="1" defaultSubtotal="1">
            <x v="81"/>
          </reference>
        </references>
      </pivotArea>
    </format>
    <format dxfId="1550">
      <pivotArea dataOnly="0" labelOnly="1" outline="0" fieldPosition="0">
        <references count="3">
          <reference field="3" count="1" selected="0">
            <x v="9"/>
          </reference>
          <reference field="5" count="1" selected="0">
            <x v="144"/>
          </reference>
          <reference field="37" count="1">
            <x v="69"/>
          </reference>
        </references>
      </pivotArea>
    </format>
    <format dxfId="1549">
      <pivotArea dataOnly="0" labelOnly="1" outline="0" fieldPosition="0">
        <references count="3">
          <reference field="3" count="1" selected="0">
            <x v="9"/>
          </reference>
          <reference field="5" count="1" selected="0">
            <x v="144"/>
          </reference>
          <reference field="37" count="1" defaultSubtotal="1">
            <x v="69"/>
          </reference>
        </references>
      </pivotArea>
    </format>
    <format dxfId="1548">
      <pivotArea dataOnly="0" labelOnly="1" outline="0" fieldPosition="0">
        <references count="3">
          <reference field="3" count="1" selected="0">
            <x v="9"/>
          </reference>
          <reference field="5" count="1" selected="0">
            <x v="145"/>
          </reference>
          <reference field="37" count="1">
            <x v="80"/>
          </reference>
        </references>
      </pivotArea>
    </format>
    <format dxfId="1547">
      <pivotArea dataOnly="0" labelOnly="1" outline="0" fieldPosition="0">
        <references count="3">
          <reference field="3" count="1" selected="0">
            <x v="9"/>
          </reference>
          <reference field="5" count="1" selected="0">
            <x v="145"/>
          </reference>
          <reference field="37" count="1" defaultSubtotal="1">
            <x v="80"/>
          </reference>
        </references>
      </pivotArea>
    </format>
    <format dxfId="1546">
      <pivotArea dataOnly="0" labelOnly="1" outline="0" fieldPosition="0">
        <references count="3">
          <reference field="3" count="1" selected="0">
            <x v="9"/>
          </reference>
          <reference field="5" count="1" selected="0">
            <x v="146"/>
          </reference>
          <reference field="37" count="1">
            <x v="29"/>
          </reference>
        </references>
      </pivotArea>
    </format>
    <format dxfId="1545">
      <pivotArea dataOnly="0" labelOnly="1" outline="0" fieldPosition="0">
        <references count="3">
          <reference field="3" count="1" selected="0">
            <x v="9"/>
          </reference>
          <reference field="5" count="1" selected="0">
            <x v="146"/>
          </reference>
          <reference field="37" count="1" defaultSubtotal="1">
            <x v="29"/>
          </reference>
        </references>
      </pivotArea>
    </format>
    <format dxfId="1544">
      <pivotArea dataOnly="0" labelOnly="1" outline="0" fieldPosition="0">
        <references count="3">
          <reference field="3" count="1" selected="0">
            <x v="10"/>
          </reference>
          <reference field="5" count="1" selected="0">
            <x v="30"/>
          </reference>
          <reference field="37" count="1">
            <x v="147"/>
          </reference>
        </references>
      </pivotArea>
    </format>
    <format dxfId="1543">
      <pivotArea dataOnly="0" labelOnly="1" outline="0" fieldPosition="0">
        <references count="3">
          <reference field="3" count="1" selected="0">
            <x v="10"/>
          </reference>
          <reference field="5" count="1" selected="0">
            <x v="30"/>
          </reference>
          <reference field="37" count="1" defaultSubtotal="1">
            <x v="147"/>
          </reference>
        </references>
      </pivotArea>
    </format>
    <format dxfId="1542">
      <pivotArea dataOnly="0" labelOnly="1" outline="0" fieldPosition="0">
        <references count="3">
          <reference field="3" count="1" selected="0">
            <x v="10"/>
          </reference>
          <reference field="5" count="1" selected="0">
            <x v="31"/>
          </reference>
          <reference field="37" count="1">
            <x v="16"/>
          </reference>
        </references>
      </pivotArea>
    </format>
    <format dxfId="1541">
      <pivotArea dataOnly="0" labelOnly="1" outline="0" fieldPosition="0">
        <references count="3">
          <reference field="3" count="1" selected="0">
            <x v="10"/>
          </reference>
          <reference field="5" count="1" selected="0">
            <x v="31"/>
          </reference>
          <reference field="37" count="1" defaultSubtotal="1">
            <x v="16"/>
          </reference>
        </references>
      </pivotArea>
    </format>
    <format dxfId="1540">
      <pivotArea dataOnly="0" labelOnly="1" outline="0" fieldPosition="0">
        <references count="3">
          <reference field="3" count="1" selected="0">
            <x v="10"/>
          </reference>
          <reference field="5" count="1" selected="0">
            <x v="32"/>
          </reference>
          <reference field="37" count="1">
            <x v="90"/>
          </reference>
        </references>
      </pivotArea>
    </format>
    <format dxfId="1539">
      <pivotArea dataOnly="0" labelOnly="1" outline="0" fieldPosition="0">
        <references count="3">
          <reference field="3" count="1" selected="0">
            <x v="10"/>
          </reference>
          <reference field="5" count="1" selected="0">
            <x v="32"/>
          </reference>
          <reference field="37" count="1" defaultSubtotal="1">
            <x v="90"/>
          </reference>
        </references>
      </pivotArea>
    </format>
    <format dxfId="1538">
      <pivotArea dataOnly="0" labelOnly="1" outline="0" fieldPosition="0">
        <references count="3">
          <reference field="3" count="1" selected="0">
            <x v="10"/>
          </reference>
          <reference field="5" count="1" selected="0">
            <x v="33"/>
          </reference>
          <reference field="37" count="1">
            <x v="17"/>
          </reference>
        </references>
      </pivotArea>
    </format>
    <format dxfId="1537">
      <pivotArea dataOnly="0" labelOnly="1" outline="0" fieldPosition="0">
        <references count="3">
          <reference field="3" count="1" selected="0">
            <x v="10"/>
          </reference>
          <reference field="5" count="1" selected="0">
            <x v="33"/>
          </reference>
          <reference field="37" count="1" defaultSubtotal="1">
            <x v="17"/>
          </reference>
        </references>
      </pivotArea>
    </format>
    <format dxfId="1536">
      <pivotArea dataOnly="0" labelOnly="1" outline="0" fieldPosition="0">
        <references count="3">
          <reference field="3" count="1" selected="0">
            <x v="10"/>
          </reference>
          <reference field="5" count="1" selected="0">
            <x v="34"/>
          </reference>
          <reference field="37" count="1">
            <x v="19"/>
          </reference>
        </references>
      </pivotArea>
    </format>
    <format dxfId="1535">
      <pivotArea dataOnly="0" labelOnly="1" outline="0" fieldPosition="0">
        <references count="3">
          <reference field="3" count="1" selected="0">
            <x v="10"/>
          </reference>
          <reference field="5" count="1" selected="0">
            <x v="34"/>
          </reference>
          <reference field="37" count="1" defaultSubtotal="1">
            <x v="19"/>
          </reference>
        </references>
      </pivotArea>
    </format>
    <format dxfId="1534">
      <pivotArea dataOnly="0" labelOnly="1" outline="0" fieldPosition="0">
        <references count="3">
          <reference field="3" count="1" selected="0">
            <x v="10"/>
          </reference>
          <reference field="5" count="1" selected="0">
            <x v="35"/>
          </reference>
          <reference field="37" count="1">
            <x v="146"/>
          </reference>
        </references>
      </pivotArea>
    </format>
    <format dxfId="1533">
      <pivotArea dataOnly="0" labelOnly="1" outline="0" fieldPosition="0">
        <references count="3">
          <reference field="3" count="1" selected="0">
            <x v="10"/>
          </reference>
          <reference field="5" count="1" selected="0">
            <x v="35"/>
          </reference>
          <reference field="37" count="1" defaultSubtotal="1">
            <x v="146"/>
          </reference>
        </references>
      </pivotArea>
    </format>
    <format dxfId="1532">
      <pivotArea dataOnly="0" labelOnly="1" outline="0" fieldPosition="0">
        <references count="3">
          <reference field="3" count="1" selected="0">
            <x v="11"/>
          </reference>
          <reference field="5" count="1" selected="0">
            <x v="42"/>
          </reference>
          <reference field="37" count="1">
            <x v="73"/>
          </reference>
        </references>
      </pivotArea>
    </format>
    <format dxfId="1531">
      <pivotArea dataOnly="0" labelOnly="1" outline="0" fieldPosition="0">
        <references count="3">
          <reference field="3" count="1" selected="0">
            <x v="11"/>
          </reference>
          <reference field="5" count="1" selected="0">
            <x v="42"/>
          </reference>
          <reference field="37" count="1" defaultSubtotal="1">
            <x v="73"/>
          </reference>
        </references>
      </pivotArea>
    </format>
    <format dxfId="1530">
      <pivotArea dataOnly="0" labelOnly="1" outline="0" fieldPosition="0">
        <references count="3">
          <reference field="3" count="1" selected="0">
            <x v="11"/>
          </reference>
          <reference field="5" count="1" selected="0">
            <x v="51"/>
          </reference>
          <reference field="37" count="1">
            <x v="137"/>
          </reference>
        </references>
      </pivotArea>
    </format>
    <format dxfId="1529">
      <pivotArea dataOnly="0" labelOnly="1" outline="0" fieldPosition="0">
        <references count="3">
          <reference field="3" count="1" selected="0">
            <x v="11"/>
          </reference>
          <reference field="5" count="1" selected="0">
            <x v="51"/>
          </reference>
          <reference field="37" count="1" defaultSubtotal="1">
            <x v="137"/>
          </reference>
        </references>
      </pivotArea>
    </format>
    <format dxfId="1528">
      <pivotArea dataOnly="0" labelOnly="1" outline="0" fieldPosition="0">
        <references count="3">
          <reference field="3" count="1" selected="0">
            <x v="12"/>
          </reference>
          <reference field="5" count="1" selected="0">
            <x v="61"/>
          </reference>
          <reference field="37" count="1">
            <x v="39"/>
          </reference>
        </references>
      </pivotArea>
    </format>
    <format dxfId="1527">
      <pivotArea dataOnly="0" labelOnly="1" outline="0" fieldPosition="0">
        <references count="3">
          <reference field="3" count="1" selected="0">
            <x v="12"/>
          </reference>
          <reference field="5" count="1" selected="0">
            <x v="61"/>
          </reference>
          <reference field="37" count="1" defaultSubtotal="1">
            <x v="39"/>
          </reference>
        </references>
      </pivotArea>
    </format>
    <format dxfId="1526">
      <pivotArea dataOnly="0" labelOnly="1" outline="0" fieldPosition="0">
        <references count="3">
          <reference field="3" count="1" selected="0">
            <x v="12"/>
          </reference>
          <reference field="5" count="1" selected="0">
            <x v="62"/>
          </reference>
          <reference field="37" count="1">
            <x v="0"/>
          </reference>
        </references>
      </pivotArea>
    </format>
    <format dxfId="1525">
      <pivotArea dataOnly="0" labelOnly="1" outline="0" fieldPosition="0">
        <references count="3">
          <reference field="3" count="1" selected="0">
            <x v="12"/>
          </reference>
          <reference field="5" count="1" selected="0">
            <x v="62"/>
          </reference>
          <reference field="37" count="1" defaultSubtotal="1">
            <x v="0"/>
          </reference>
        </references>
      </pivotArea>
    </format>
    <format dxfId="1524">
      <pivotArea dataOnly="0" labelOnly="1" outline="0" fieldPosition="0">
        <references count="3">
          <reference field="3" count="1" selected="0">
            <x v="13"/>
          </reference>
          <reference field="5" count="1" selected="0">
            <x v="175"/>
          </reference>
          <reference field="37" count="1">
            <x v="88"/>
          </reference>
        </references>
      </pivotArea>
    </format>
    <format dxfId="1523">
      <pivotArea dataOnly="0" labelOnly="1" outline="0" fieldPosition="0">
        <references count="3">
          <reference field="3" count="1" selected="0">
            <x v="13"/>
          </reference>
          <reference field="5" count="1" selected="0">
            <x v="175"/>
          </reference>
          <reference field="37" count="1" defaultSubtotal="1">
            <x v="88"/>
          </reference>
        </references>
      </pivotArea>
    </format>
    <format dxfId="1522">
      <pivotArea dataOnly="0" labelOnly="1" outline="0" fieldPosition="0">
        <references count="3">
          <reference field="3" count="1" selected="0">
            <x v="14"/>
          </reference>
          <reference field="5" count="1" selected="0">
            <x v="75"/>
          </reference>
          <reference field="37" count="1">
            <x v="0"/>
          </reference>
        </references>
      </pivotArea>
    </format>
    <format dxfId="1521">
      <pivotArea dataOnly="0" labelOnly="1" outline="0" fieldPosition="0">
        <references count="3">
          <reference field="3" count="1" selected="0">
            <x v="14"/>
          </reference>
          <reference field="5" count="1" selected="0">
            <x v="75"/>
          </reference>
          <reference field="37" count="1" defaultSubtotal="1">
            <x v="0"/>
          </reference>
        </references>
      </pivotArea>
    </format>
    <format dxfId="1520">
      <pivotArea dataOnly="0" labelOnly="1" outline="0" fieldPosition="0">
        <references count="3">
          <reference field="3" count="1" selected="0">
            <x v="14"/>
          </reference>
          <reference field="5" count="1" selected="0">
            <x v="76"/>
          </reference>
          <reference field="37" count="1">
            <x v="79"/>
          </reference>
        </references>
      </pivotArea>
    </format>
    <format dxfId="1519">
      <pivotArea dataOnly="0" labelOnly="1" outline="0" fieldPosition="0">
        <references count="3">
          <reference field="3" count="1" selected="0">
            <x v="14"/>
          </reference>
          <reference field="5" count="1" selected="0">
            <x v="76"/>
          </reference>
          <reference field="37" count="1" defaultSubtotal="1">
            <x v="79"/>
          </reference>
        </references>
      </pivotArea>
    </format>
    <format dxfId="1518">
      <pivotArea dataOnly="0" labelOnly="1" outline="0" fieldPosition="0">
        <references count="3">
          <reference field="3" count="1" selected="0">
            <x v="14"/>
          </reference>
          <reference field="5" count="1" selected="0">
            <x v="77"/>
          </reference>
          <reference field="37" count="1">
            <x v="0"/>
          </reference>
        </references>
      </pivotArea>
    </format>
    <format dxfId="1517">
      <pivotArea dataOnly="0" labelOnly="1" outline="0" fieldPosition="0">
        <references count="3">
          <reference field="3" count="1" selected="0">
            <x v="14"/>
          </reference>
          <reference field="5" count="1" selected="0">
            <x v="77"/>
          </reference>
          <reference field="37" count="1" defaultSubtotal="1">
            <x v="0"/>
          </reference>
        </references>
      </pivotArea>
    </format>
    <format dxfId="1516">
      <pivotArea dataOnly="0" labelOnly="1" outline="0" fieldPosition="0">
        <references count="3">
          <reference field="3" count="1" selected="0">
            <x v="14"/>
          </reference>
          <reference field="5" count="1" selected="0">
            <x v="78"/>
          </reference>
          <reference field="37" count="1">
            <x v="95"/>
          </reference>
        </references>
      </pivotArea>
    </format>
    <format dxfId="1515">
      <pivotArea dataOnly="0" labelOnly="1" outline="0" fieldPosition="0">
        <references count="3">
          <reference field="3" count="1" selected="0">
            <x v="14"/>
          </reference>
          <reference field="5" count="1" selected="0">
            <x v="78"/>
          </reference>
          <reference field="37" count="1" defaultSubtotal="1">
            <x v="95"/>
          </reference>
        </references>
      </pivotArea>
    </format>
    <format dxfId="1514">
      <pivotArea dataOnly="0" labelOnly="1" outline="0" fieldPosition="0">
        <references count="3">
          <reference field="3" count="1" selected="0">
            <x v="14"/>
          </reference>
          <reference field="5" count="1" selected="0">
            <x v="79"/>
          </reference>
          <reference field="37" count="1">
            <x v="85"/>
          </reference>
        </references>
      </pivotArea>
    </format>
    <format dxfId="1513">
      <pivotArea dataOnly="0" labelOnly="1" outline="0" fieldPosition="0">
        <references count="3">
          <reference field="3" count="1" selected="0">
            <x v="14"/>
          </reference>
          <reference field="5" count="1" selected="0">
            <x v="79"/>
          </reference>
          <reference field="37" count="1" defaultSubtotal="1">
            <x v="85"/>
          </reference>
        </references>
      </pivotArea>
    </format>
    <format dxfId="1512">
      <pivotArea dataOnly="0" labelOnly="1" outline="0" fieldPosition="0">
        <references count="3">
          <reference field="3" count="1" selected="0">
            <x v="14"/>
          </reference>
          <reference field="5" count="1" selected="0">
            <x v="80"/>
          </reference>
          <reference field="37" count="1">
            <x v="113"/>
          </reference>
        </references>
      </pivotArea>
    </format>
    <format dxfId="1511">
      <pivotArea dataOnly="0" labelOnly="1" outline="0" fieldPosition="0">
        <references count="3">
          <reference field="3" count="1" selected="0">
            <x v="14"/>
          </reference>
          <reference field="5" count="1" selected="0">
            <x v="80"/>
          </reference>
          <reference field="37" count="1" defaultSubtotal="1">
            <x v="113"/>
          </reference>
        </references>
      </pivotArea>
    </format>
    <format dxfId="1510">
      <pivotArea dataOnly="0" labelOnly="1" outline="0" fieldPosition="0">
        <references count="3">
          <reference field="3" count="1" selected="0">
            <x v="14"/>
          </reference>
          <reference field="5" count="1" selected="0">
            <x v="81"/>
          </reference>
          <reference field="37" count="1">
            <x v="112"/>
          </reference>
        </references>
      </pivotArea>
    </format>
    <format dxfId="1509">
      <pivotArea dataOnly="0" labelOnly="1" outline="0" fieldPosition="0">
        <references count="3">
          <reference field="3" count="1" selected="0">
            <x v="14"/>
          </reference>
          <reference field="5" count="1" selected="0">
            <x v="81"/>
          </reference>
          <reference field="37" count="1" defaultSubtotal="1">
            <x v="112"/>
          </reference>
        </references>
      </pivotArea>
    </format>
    <format dxfId="1508">
      <pivotArea dataOnly="0" labelOnly="1" outline="0" fieldPosition="0">
        <references count="3">
          <reference field="3" count="1" selected="0">
            <x v="14"/>
          </reference>
          <reference field="5" count="1" selected="0">
            <x v="82"/>
          </reference>
          <reference field="37" count="1">
            <x v="150"/>
          </reference>
        </references>
      </pivotArea>
    </format>
    <format dxfId="1507">
      <pivotArea dataOnly="0" labelOnly="1" outline="0" fieldPosition="0">
        <references count="3">
          <reference field="3" count="1" selected="0">
            <x v="14"/>
          </reference>
          <reference field="5" count="1" selected="0">
            <x v="82"/>
          </reference>
          <reference field="37" count="1" defaultSubtotal="1">
            <x v="150"/>
          </reference>
        </references>
      </pivotArea>
    </format>
    <format dxfId="1506">
      <pivotArea dataOnly="0" labelOnly="1" outline="0" fieldPosition="0">
        <references count="3">
          <reference field="3" count="1" selected="0">
            <x v="14"/>
          </reference>
          <reference field="5" count="1" selected="0">
            <x v="83"/>
          </reference>
          <reference field="37" count="1">
            <x v="55"/>
          </reference>
        </references>
      </pivotArea>
    </format>
    <format dxfId="1505">
      <pivotArea dataOnly="0" labelOnly="1" outline="0" fieldPosition="0">
        <references count="3">
          <reference field="3" count="1" selected="0">
            <x v="14"/>
          </reference>
          <reference field="5" count="1" selected="0">
            <x v="83"/>
          </reference>
          <reference field="37" count="1" defaultSubtotal="1">
            <x v="55"/>
          </reference>
        </references>
      </pivotArea>
    </format>
    <format dxfId="1504">
      <pivotArea dataOnly="0" labelOnly="1" outline="0" fieldPosition="0">
        <references count="3">
          <reference field="3" count="1" selected="0">
            <x v="14"/>
          </reference>
          <reference field="5" count="1" selected="0">
            <x v="84"/>
          </reference>
          <reference field="37" count="1">
            <x v="62"/>
          </reference>
        </references>
      </pivotArea>
    </format>
    <format dxfId="1503">
      <pivotArea dataOnly="0" labelOnly="1" outline="0" fieldPosition="0">
        <references count="3">
          <reference field="3" count="1" selected="0">
            <x v="14"/>
          </reference>
          <reference field="5" count="1" selected="0">
            <x v="84"/>
          </reference>
          <reference field="37" count="1" defaultSubtotal="1">
            <x v="62"/>
          </reference>
        </references>
      </pivotArea>
    </format>
    <format dxfId="1502">
      <pivotArea dataOnly="0" labelOnly="1" outline="0" fieldPosition="0">
        <references count="3">
          <reference field="3" count="1" selected="0">
            <x v="14"/>
          </reference>
          <reference field="5" count="1" selected="0">
            <x v="85"/>
          </reference>
          <reference field="37" count="1">
            <x v="31"/>
          </reference>
        </references>
      </pivotArea>
    </format>
    <format dxfId="1501">
      <pivotArea dataOnly="0" labelOnly="1" outline="0" fieldPosition="0">
        <references count="3">
          <reference field="3" count="1" selected="0">
            <x v="14"/>
          </reference>
          <reference field="5" count="1" selected="0">
            <x v="85"/>
          </reference>
          <reference field="37" count="1" defaultSubtotal="1">
            <x v="31"/>
          </reference>
        </references>
      </pivotArea>
    </format>
    <format dxfId="1500">
      <pivotArea dataOnly="0" labelOnly="1" outline="0" fieldPosition="0">
        <references count="3">
          <reference field="3" count="1" selected="0">
            <x v="14"/>
          </reference>
          <reference field="5" count="1" selected="0">
            <x v="86"/>
          </reference>
          <reference field="37" count="1">
            <x v="77"/>
          </reference>
        </references>
      </pivotArea>
    </format>
    <format dxfId="1499">
      <pivotArea dataOnly="0" labelOnly="1" outline="0" fieldPosition="0">
        <references count="3">
          <reference field="3" count="1" selected="0">
            <x v="14"/>
          </reference>
          <reference field="5" count="1" selected="0">
            <x v="86"/>
          </reference>
          <reference field="37" count="1" defaultSubtotal="1">
            <x v="77"/>
          </reference>
        </references>
      </pivotArea>
    </format>
    <format dxfId="1498">
      <pivotArea dataOnly="0" labelOnly="1" outline="0" fieldPosition="0">
        <references count="3">
          <reference field="3" count="1" selected="0">
            <x v="14"/>
          </reference>
          <reference field="5" count="1" selected="0">
            <x v="87"/>
          </reference>
          <reference field="37" count="1">
            <x v="49"/>
          </reference>
        </references>
      </pivotArea>
    </format>
    <format dxfId="1497">
      <pivotArea dataOnly="0" labelOnly="1" outline="0" fieldPosition="0">
        <references count="3">
          <reference field="3" count="1" selected="0">
            <x v="14"/>
          </reference>
          <reference field="5" count="1" selected="0">
            <x v="87"/>
          </reference>
          <reference field="37" count="1" defaultSubtotal="1">
            <x v="49"/>
          </reference>
        </references>
      </pivotArea>
    </format>
    <format dxfId="1496">
      <pivotArea dataOnly="0" labelOnly="1" outline="0" fieldPosition="0">
        <references count="3">
          <reference field="3" count="1" selected="0">
            <x v="14"/>
          </reference>
          <reference field="5" count="1" selected="0">
            <x v="88"/>
          </reference>
          <reference field="37" count="1">
            <x v="76"/>
          </reference>
        </references>
      </pivotArea>
    </format>
    <format dxfId="1495">
      <pivotArea dataOnly="0" labelOnly="1" outline="0" fieldPosition="0">
        <references count="3">
          <reference field="3" count="1" selected="0">
            <x v="14"/>
          </reference>
          <reference field="5" count="1" selected="0">
            <x v="88"/>
          </reference>
          <reference field="37" count="1" defaultSubtotal="1">
            <x v="76"/>
          </reference>
        </references>
      </pivotArea>
    </format>
    <format dxfId="1494">
      <pivotArea dataOnly="0" labelOnly="1" outline="0" fieldPosition="0">
        <references count="3">
          <reference field="3" count="1" selected="0">
            <x v="14"/>
          </reference>
          <reference field="5" count="1" selected="0">
            <x v="89"/>
          </reference>
          <reference field="37" count="1">
            <x v="1"/>
          </reference>
        </references>
      </pivotArea>
    </format>
    <format dxfId="1493">
      <pivotArea dataOnly="0" labelOnly="1" outline="0" fieldPosition="0">
        <references count="3">
          <reference field="3" count="1" selected="0">
            <x v="14"/>
          </reference>
          <reference field="5" count="1" selected="0">
            <x v="89"/>
          </reference>
          <reference field="37" count="1" defaultSubtotal="1">
            <x v="1"/>
          </reference>
        </references>
      </pivotArea>
    </format>
    <format dxfId="1492">
      <pivotArea dataOnly="0" labelOnly="1" outline="0" fieldPosition="0">
        <references count="3">
          <reference field="3" count="1" selected="0">
            <x v="14"/>
          </reference>
          <reference field="5" count="1" selected="0">
            <x v="90"/>
          </reference>
          <reference field="37" count="1">
            <x v="117"/>
          </reference>
        </references>
      </pivotArea>
    </format>
    <format dxfId="1491">
      <pivotArea dataOnly="0" labelOnly="1" outline="0" fieldPosition="0">
        <references count="3">
          <reference field="3" count="1" selected="0">
            <x v="14"/>
          </reference>
          <reference field="5" count="1" selected="0">
            <x v="90"/>
          </reference>
          <reference field="37" count="1" defaultSubtotal="1">
            <x v="117"/>
          </reference>
        </references>
      </pivotArea>
    </format>
    <format dxfId="1490">
      <pivotArea dataOnly="0" labelOnly="1" outline="0" fieldPosition="0">
        <references count="3">
          <reference field="3" count="1" selected="0">
            <x v="14"/>
          </reference>
          <reference field="5" count="1" selected="0">
            <x v="91"/>
          </reference>
          <reference field="37" count="1">
            <x v="116"/>
          </reference>
        </references>
      </pivotArea>
    </format>
    <format dxfId="1489">
      <pivotArea dataOnly="0" labelOnly="1" outline="0" fieldPosition="0">
        <references count="3">
          <reference field="3" count="1" selected="0">
            <x v="14"/>
          </reference>
          <reference field="5" count="1" selected="0">
            <x v="91"/>
          </reference>
          <reference field="37" count="1" defaultSubtotal="1">
            <x v="116"/>
          </reference>
        </references>
      </pivotArea>
    </format>
    <format dxfId="1488">
      <pivotArea dataOnly="0" labelOnly="1" outline="0" fieldPosition="0">
        <references count="3">
          <reference field="3" count="1" selected="0">
            <x v="14"/>
          </reference>
          <reference field="5" count="1" selected="0">
            <x v="92"/>
          </reference>
          <reference field="37" count="1">
            <x v="41"/>
          </reference>
        </references>
      </pivotArea>
    </format>
    <format dxfId="1487">
      <pivotArea dataOnly="0" labelOnly="1" outline="0" fieldPosition="0">
        <references count="3">
          <reference field="3" count="1" selected="0">
            <x v="14"/>
          </reference>
          <reference field="5" count="1" selected="0">
            <x v="92"/>
          </reference>
          <reference field="37" count="1" defaultSubtotal="1">
            <x v="41"/>
          </reference>
        </references>
      </pivotArea>
    </format>
    <format dxfId="1486">
      <pivotArea dataOnly="0" labelOnly="1" outline="0" fieldPosition="0">
        <references count="3">
          <reference field="3" count="1" selected="0">
            <x v="14"/>
          </reference>
          <reference field="5" count="1" selected="0">
            <x v="93"/>
          </reference>
          <reference field="37" count="1">
            <x v="84"/>
          </reference>
        </references>
      </pivotArea>
    </format>
    <format dxfId="1485">
      <pivotArea dataOnly="0" labelOnly="1" outline="0" fieldPosition="0">
        <references count="3">
          <reference field="3" count="1" selected="0">
            <x v="14"/>
          </reference>
          <reference field="5" count="1" selected="0">
            <x v="93"/>
          </reference>
          <reference field="37" count="1" defaultSubtotal="1">
            <x v="84"/>
          </reference>
        </references>
      </pivotArea>
    </format>
    <format dxfId="1484">
      <pivotArea dataOnly="0" labelOnly="1" outline="0" fieldPosition="0">
        <references count="3">
          <reference field="3" count="1" selected="0">
            <x v="14"/>
          </reference>
          <reference field="5" count="1" selected="0">
            <x v="94"/>
          </reference>
          <reference field="37" count="1">
            <x v="98"/>
          </reference>
        </references>
      </pivotArea>
    </format>
    <format dxfId="1483">
      <pivotArea dataOnly="0" labelOnly="1" outline="0" fieldPosition="0">
        <references count="3">
          <reference field="3" count="1" selected="0">
            <x v="14"/>
          </reference>
          <reference field="5" count="1" selected="0">
            <x v="94"/>
          </reference>
          <reference field="37" count="1" defaultSubtotal="1">
            <x v="98"/>
          </reference>
        </references>
      </pivotArea>
    </format>
    <format dxfId="1482">
      <pivotArea dataOnly="0" labelOnly="1" outline="0" fieldPosition="0">
        <references count="3">
          <reference field="3" count="1" selected="0">
            <x v="14"/>
          </reference>
          <reference field="5" count="1" selected="0">
            <x v="95"/>
          </reference>
          <reference field="37" count="1">
            <x v="0"/>
          </reference>
        </references>
      </pivotArea>
    </format>
    <format dxfId="1481">
      <pivotArea dataOnly="0" labelOnly="1" outline="0" fieldPosition="0">
        <references count="3">
          <reference field="3" count="1" selected="0">
            <x v="14"/>
          </reference>
          <reference field="5" count="1" selected="0">
            <x v="95"/>
          </reference>
          <reference field="37" count="1" defaultSubtotal="1">
            <x v="0"/>
          </reference>
        </references>
      </pivotArea>
    </format>
    <format dxfId="1480">
      <pivotArea dataOnly="0" labelOnly="1" outline="0" fieldPosition="0">
        <references count="3">
          <reference field="3" count="1" selected="0">
            <x v="14"/>
          </reference>
          <reference field="5" count="1" selected="0">
            <x v="96"/>
          </reference>
          <reference field="37" count="1">
            <x v="0"/>
          </reference>
        </references>
      </pivotArea>
    </format>
    <format dxfId="1479">
      <pivotArea dataOnly="0" labelOnly="1" outline="0" fieldPosition="0">
        <references count="3">
          <reference field="3" count="1" selected="0">
            <x v="14"/>
          </reference>
          <reference field="5" count="1" selected="0">
            <x v="96"/>
          </reference>
          <reference field="37" count="1" defaultSubtotal="1">
            <x v="0"/>
          </reference>
        </references>
      </pivotArea>
    </format>
    <format dxfId="1478">
      <pivotArea dataOnly="0" labelOnly="1" outline="0" fieldPosition="0">
        <references count="3">
          <reference field="3" count="1" selected="0">
            <x v="14"/>
          </reference>
          <reference field="5" count="1" selected="0">
            <x v="97"/>
          </reference>
          <reference field="37" count="1">
            <x v="60"/>
          </reference>
        </references>
      </pivotArea>
    </format>
    <format dxfId="1477">
      <pivotArea dataOnly="0" labelOnly="1" outline="0" fieldPosition="0">
        <references count="3">
          <reference field="3" count="1" selected="0">
            <x v="14"/>
          </reference>
          <reference field="5" count="1" selected="0">
            <x v="97"/>
          </reference>
          <reference field="37" count="1" defaultSubtotal="1">
            <x v="60"/>
          </reference>
        </references>
      </pivotArea>
    </format>
    <format dxfId="1476">
      <pivotArea dataOnly="0" labelOnly="1" outline="0" fieldPosition="0">
        <references count="3">
          <reference field="3" count="1" selected="0">
            <x v="14"/>
          </reference>
          <reference field="5" count="1" selected="0">
            <x v="98"/>
          </reference>
          <reference field="37" count="1">
            <x v="33"/>
          </reference>
        </references>
      </pivotArea>
    </format>
    <format dxfId="1475">
      <pivotArea dataOnly="0" labelOnly="1" outline="0" fieldPosition="0">
        <references count="3">
          <reference field="3" count="1" selected="0">
            <x v="14"/>
          </reference>
          <reference field="5" count="1" selected="0">
            <x v="98"/>
          </reference>
          <reference field="37" count="1" defaultSubtotal="1">
            <x v="33"/>
          </reference>
        </references>
      </pivotArea>
    </format>
    <format dxfId="1474">
      <pivotArea dataOnly="0" labelOnly="1" outline="0" fieldPosition="0">
        <references count="3">
          <reference field="3" count="1" selected="0">
            <x v="14"/>
          </reference>
          <reference field="5" count="1" selected="0">
            <x v="99"/>
          </reference>
          <reference field="37" count="1">
            <x v="35"/>
          </reference>
        </references>
      </pivotArea>
    </format>
    <format dxfId="1473">
      <pivotArea dataOnly="0" labelOnly="1" outline="0" fieldPosition="0">
        <references count="3">
          <reference field="3" count="1" selected="0">
            <x v="14"/>
          </reference>
          <reference field="5" count="1" selected="0">
            <x v="99"/>
          </reference>
          <reference field="37" count="1" defaultSubtotal="1">
            <x v="35"/>
          </reference>
        </references>
      </pivotArea>
    </format>
    <format dxfId="1472">
      <pivotArea dataOnly="0" labelOnly="1" outline="0" fieldPosition="0">
        <references count="3">
          <reference field="3" count="1" selected="0">
            <x v="14"/>
          </reference>
          <reference field="5" count="1" selected="0">
            <x v="100"/>
          </reference>
          <reference field="37" count="1">
            <x v="34"/>
          </reference>
        </references>
      </pivotArea>
    </format>
    <format dxfId="1471">
      <pivotArea dataOnly="0" labelOnly="1" outline="0" fieldPosition="0">
        <references count="3">
          <reference field="3" count="1" selected="0">
            <x v="14"/>
          </reference>
          <reference field="5" count="1" selected="0">
            <x v="100"/>
          </reference>
          <reference field="37" count="1" defaultSubtotal="1">
            <x v="34"/>
          </reference>
        </references>
      </pivotArea>
    </format>
    <format dxfId="1470">
      <pivotArea dataOnly="0" labelOnly="1" outline="0" fieldPosition="0">
        <references count="3">
          <reference field="3" count="1" selected="0">
            <x v="14"/>
          </reference>
          <reference field="5" count="1" selected="0">
            <x v="101"/>
          </reference>
          <reference field="37" count="1">
            <x v="128"/>
          </reference>
        </references>
      </pivotArea>
    </format>
    <format dxfId="1469">
      <pivotArea dataOnly="0" labelOnly="1" outline="0" fieldPosition="0">
        <references count="3">
          <reference field="3" count="1" selected="0">
            <x v="14"/>
          </reference>
          <reference field="5" count="1" selected="0">
            <x v="101"/>
          </reference>
          <reference field="37" count="1" defaultSubtotal="1">
            <x v="128"/>
          </reference>
        </references>
      </pivotArea>
    </format>
    <format dxfId="1468">
      <pivotArea dataOnly="0" labelOnly="1" outline="0" fieldPosition="0">
        <references count="3">
          <reference field="3" count="1" selected="0">
            <x v="14"/>
          </reference>
          <reference field="5" count="1" selected="0">
            <x v="102"/>
          </reference>
          <reference field="37" count="1">
            <x v="103"/>
          </reference>
        </references>
      </pivotArea>
    </format>
    <format dxfId="1467">
      <pivotArea dataOnly="0" labelOnly="1" outline="0" fieldPosition="0">
        <references count="3">
          <reference field="3" count="1" selected="0">
            <x v="14"/>
          </reference>
          <reference field="5" count="1" selected="0">
            <x v="102"/>
          </reference>
          <reference field="37" count="1" defaultSubtotal="1">
            <x v="103"/>
          </reference>
        </references>
      </pivotArea>
    </format>
    <format dxfId="1466">
      <pivotArea dataOnly="0" labelOnly="1" outline="0" fieldPosition="0">
        <references count="3">
          <reference field="3" count="1" selected="0">
            <x v="14"/>
          </reference>
          <reference field="5" count="1" selected="0">
            <x v="103"/>
          </reference>
          <reference field="37" count="1">
            <x v="104"/>
          </reference>
        </references>
      </pivotArea>
    </format>
    <format dxfId="1465">
      <pivotArea dataOnly="0" labelOnly="1" outline="0" fieldPosition="0">
        <references count="3">
          <reference field="3" count="1" selected="0">
            <x v="14"/>
          </reference>
          <reference field="5" count="1" selected="0">
            <x v="103"/>
          </reference>
          <reference field="37" count="1" defaultSubtotal="1">
            <x v="104"/>
          </reference>
        </references>
      </pivotArea>
    </format>
    <format dxfId="1464">
      <pivotArea dataOnly="0" labelOnly="1" outline="0" fieldPosition="0">
        <references count="3">
          <reference field="3" count="1" selected="0">
            <x v="14"/>
          </reference>
          <reference field="5" count="1" selected="0">
            <x v="104"/>
          </reference>
          <reference field="37" count="1">
            <x v="105"/>
          </reference>
        </references>
      </pivotArea>
    </format>
    <format dxfId="1463">
      <pivotArea dataOnly="0" labelOnly="1" outline="0" fieldPosition="0">
        <references count="3">
          <reference field="3" count="1" selected="0">
            <x v="14"/>
          </reference>
          <reference field="5" count="1" selected="0">
            <x v="104"/>
          </reference>
          <reference field="37" count="1" defaultSubtotal="1">
            <x v="105"/>
          </reference>
        </references>
      </pivotArea>
    </format>
    <format dxfId="1462">
      <pivotArea dataOnly="0" labelOnly="1" outline="0" fieldPosition="0">
        <references count="3">
          <reference field="3" count="1" selected="0">
            <x v="14"/>
          </reference>
          <reference field="5" count="1" selected="0">
            <x v="105"/>
          </reference>
          <reference field="37" count="1">
            <x v="101"/>
          </reference>
        </references>
      </pivotArea>
    </format>
    <format dxfId="1461">
      <pivotArea dataOnly="0" labelOnly="1" outline="0" fieldPosition="0">
        <references count="3">
          <reference field="3" count="1" selected="0">
            <x v="14"/>
          </reference>
          <reference field="5" count="1" selected="0">
            <x v="105"/>
          </reference>
          <reference field="37" count="1" defaultSubtotal="1">
            <x v="101"/>
          </reference>
        </references>
      </pivotArea>
    </format>
    <format dxfId="1460">
      <pivotArea dataOnly="0" labelOnly="1" outline="0" fieldPosition="0">
        <references count="3">
          <reference field="3" count="1" selected="0">
            <x v="14"/>
          </reference>
          <reference field="5" count="1" selected="0">
            <x v="106"/>
          </reference>
          <reference field="37" count="1">
            <x v="36"/>
          </reference>
        </references>
      </pivotArea>
    </format>
    <format dxfId="1459">
      <pivotArea dataOnly="0" labelOnly="1" outline="0" fieldPosition="0">
        <references count="3">
          <reference field="3" count="1" selected="0">
            <x v="14"/>
          </reference>
          <reference field="5" count="1" selected="0">
            <x v="106"/>
          </reference>
          <reference field="37" count="1" defaultSubtotal="1">
            <x v="36"/>
          </reference>
        </references>
      </pivotArea>
    </format>
    <format dxfId="1458">
      <pivotArea dataOnly="0" labelOnly="1" outline="0" fieldPosition="0">
        <references count="3">
          <reference field="3" count="1" selected="0">
            <x v="14"/>
          </reference>
          <reference field="5" count="1" selected="0">
            <x v="107"/>
          </reference>
          <reference field="37" count="1">
            <x v="87"/>
          </reference>
        </references>
      </pivotArea>
    </format>
    <format dxfId="1457">
      <pivotArea dataOnly="0" labelOnly="1" outline="0" fieldPosition="0">
        <references count="3">
          <reference field="3" count="1" selected="0">
            <x v="14"/>
          </reference>
          <reference field="5" count="1" selected="0">
            <x v="107"/>
          </reference>
          <reference field="37" count="1" defaultSubtotal="1">
            <x v="87"/>
          </reference>
        </references>
      </pivotArea>
    </format>
    <format dxfId="1456">
      <pivotArea dataOnly="0" labelOnly="1" outline="0" fieldPosition="0">
        <references count="3">
          <reference field="3" count="1" selected="0">
            <x v="14"/>
          </reference>
          <reference field="5" count="1" selected="0">
            <x v="108"/>
          </reference>
          <reference field="37" count="1">
            <x v="32"/>
          </reference>
        </references>
      </pivotArea>
    </format>
    <format dxfId="1455">
      <pivotArea dataOnly="0" labelOnly="1" outline="0" fieldPosition="0">
        <references count="3">
          <reference field="3" count="1" selected="0">
            <x v="14"/>
          </reference>
          <reference field="5" count="1" selected="0">
            <x v="108"/>
          </reference>
          <reference field="37" count="1" defaultSubtotal="1">
            <x v="32"/>
          </reference>
        </references>
      </pivotArea>
    </format>
    <format dxfId="1454">
      <pivotArea dataOnly="0" labelOnly="1" outline="0" fieldPosition="0">
        <references count="3">
          <reference field="3" count="1" selected="0">
            <x v="14"/>
          </reference>
          <reference field="5" count="1" selected="0">
            <x v="109"/>
          </reference>
          <reference field="37" count="1">
            <x v="42"/>
          </reference>
        </references>
      </pivotArea>
    </format>
    <format dxfId="1453">
      <pivotArea dataOnly="0" labelOnly="1" outline="0" fieldPosition="0">
        <references count="3">
          <reference field="3" count="1" selected="0">
            <x v="14"/>
          </reference>
          <reference field="5" count="1" selected="0">
            <x v="109"/>
          </reference>
          <reference field="37" count="1" defaultSubtotal="1">
            <x v="42"/>
          </reference>
        </references>
      </pivotArea>
    </format>
    <format dxfId="1452">
      <pivotArea dataOnly="0" labelOnly="1" outline="0" fieldPosition="0">
        <references count="3">
          <reference field="3" count="1" selected="0">
            <x v="14"/>
          </reference>
          <reference field="5" count="1" selected="0">
            <x v="110"/>
          </reference>
          <reference field="37" count="1">
            <x v="61"/>
          </reference>
        </references>
      </pivotArea>
    </format>
    <format dxfId="1451">
      <pivotArea dataOnly="0" labelOnly="1" outline="0" fieldPosition="0">
        <references count="3">
          <reference field="3" count="1" selected="0">
            <x v="14"/>
          </reference>
          <reference field="5" count="1" selected="0">
            <x v="110"/>
          </reference>
          <reference field="37" count="1" defaultSubtotal="1">
            <x v="61"/>
          </reference>
        </references>
      </pivotArea>
    </format>
    <format dxfId="1450">
      <pivotArea dataOnly="0" labelOnly="1" outline="0" fieldPosition="0">
        <references count="3">
          <reference field="3" count="1" selected="0">
            <x v="14"/>
          </reference>
          <reference field="5" count="1" selected="0">
            <x v="112"/>
          </reference>
          <reference field="37" count="1">
            <x v="0"/>
          </reference>
        </references>
      </pivotArea>
    </format>
    <format dxfId="1449">
      <pivotArea dataOnly="0" labelOnly="1" outline="0" fieldPosition="0">
        <references count="3">
          <reference field="3" count="1" selected="0">
            <x v="14"/>
          </reference>
          <reference field="5" count="1" selected="0">
            <x v="112"/>
          </reference>
          <reference field="37" count="1" defaultSubtotal="1">
            <x v="0"/>
          </reference>
        </references>
      </pivotArea>
    </format>
    <format dxfId="1448">
      <pivotArea dataOnly="0" labelOnly="1" outline="0" fieldPosition="0">
        <references count="3">
          <reference field="3" count="1" selected="0">
            <x v="14"/>
          </reference>
          <reference field="5" count="1" selected="0">
            <x v="113"/>
          </reference>
          <reference field="37" count="1">
            <x v="23"/>
          </reference>
        </references>
      </pivotArea>
    </format>
    <format dxfId="1447">
      <pivotArea dataOnly="0" labelOnly="1" outline="0" fieldPosition="0">
        <references count="3">
          <reference field="3" count="1" selected="0">
            <x v="14"/>
          </reference>
          <reference field="5" count="1" selected="0">
            <x v="113"/>
          </reference>
          <reference field="37" count="1" defaultSubtotal="1">
            <x v="23"/>
          </reference>
        </references>
      </pivotArea>
    </format>
    <format dxfId="1446">
      <pivotArea dataOnly="0" labelOnly="1" outline="0" fieldPosition="0">
        <references count="3">
          <reference field="3" count="1" selected="0">
            <x v="14"/>
          </reference>
          <reference field="5" count="1" selected="0">
            <x v="114"/>
          </reference>
          <reference field="37" count="1">
            <x v="2"/>
          </reference>
        </references>
      </pivotArea>
    </format>
    <format dxfId="1445">
      <pivotArea dataOnly="0" labelOnly="1" outline="0" fieldPosition="0">
        <references count="3">
          <reference field="3" count="1" selected="0">
            <x v="14"/>
          </reference>
          <reference field="5" count="1" selected="0">
            <x v="114"/>
          </reference>
          <reference field="37" count="1" defaultSubtotal="1">
            <x v="2"/>
          </reference>
        </references>
      </pivotArea>
    </format>
    <format dxfId="1444">
      <pivotArea dataOnly="0" labelOnly="1" outline="0" fieldPosition="0">
        <references count="3">
          <reference field="3" count="1" selected="0">
            <x v="14"/>
          </reference>
          <reference field="5" count="1" selected="0">
            <x v="115"/>
          </reference>
          <reference field="37" count="1">
            <x v="82"/>
          </reference>
        </references>
      </pivotArea>
    </format>
    <format dxfId="1443">
      <pivotArea dataOnly="0" labelOnly="1" outline="0" fieldPosition="0">
        <references count="3">
          <reference field="3" count="1" selected="0">
            <x v="14"/>
          </reference>
          <reference field="5" count="1" selected="0">
            <x v="115"/>
          </reference>
          <reference field="37" count="1" defaultSubtotal="1">
            <x v="82"/>
          </reference>
        </references>
      </pivotArea>
    </format>
    <format dxfId="1442">
      <pivotArea dataOnly="0" labelOnly="1" outline="0" fieldPosition="0">
        <references count="3">
          <reference field="3" count="1" selected="0">
            <x v="14"/>
          </reference>
          <reference field="5" count="1" selected="0">
            <x v="116"/>
          </reference>
          <reference field="37" count="1">
            <x v="83"/>
          </reference>
        </references>
      </pivotArea>
    </format>
    <format dxfId="1441">
      <pivotArea dataOnly="0" labelOnly="1" outline="0" fieldPosition="0">
        <references count="3">
          <reference field="3" count="1" selected="0">
            <x v="14"/>
          </reference>
          <reference field="5" count="1" selected="0">
            <x v="116"/>
          </reference>
          <reference field="37" count="1" defaultSubtotal="1">
            <x v="83"/>
          </reference>
        </references>
      </pivotArea>
    </format>
    <format dxfId="1440">
      <pivotArea dataOnly="0" labelOnly="1" outline="0" fieldPosition="0">
        <references count="3">
          <reference field="3" count="1" selected="0">
            <x v="14"/>
          </reference>
          <reference field="5" count="1" selected="0">
            <x v="117"/>
          </reference>
          <reference field="37" count="1">
            <x v="56"/>
          </reference>
        </references>
      </pivotArea>
    </format>
    <format dxfId="1439">
      <pivotArea dataOnly="0" labelOnly="1" outline="0" fieldPosition="0">
        <references count="3">
          <reference field="3" count="1" selected="0">
            <x v="14"/>
          </reference>
          <reference field="5" count="1" selected="0">
            <x v="117"/>
          </reference>
          <reference field="37" count="1" defaultSubtotal="1">
            <x v="56"/>
          </reference>
        </references>
      </pivotArea>
    </format>
    <format dxfId="1438">
      <pivotArea dataOnly="0" labelOnly="1" outline="0" fieldPosition="0">
        <references count="3">
          <reference field="3" count="1" selected="0">
            <x v="14"/>
          </reference>
          <reference field="5" count="1" selected="0">
            <x v="118"/>
          </reference>
          <reference field="37" count="1">
            <x v="25"/>
          </reference>
        </references>
      </pivotArea>
    </format>
    <format dxfId="1437">
      <pivotArea dataOnly="0" labelOnly="1" outline="0" fieldPosition="0">
        <references count="3">
          <reference field="3" count="1" selected="0">
            <x v="14"/>
          </reference>
          <reference field="5" count="1" selected="0">
            <x v="118"/>
          </reference>
          <reference field="37" count="1" defaultSubtotal="1">
            <x v="25"/>
          </reference>
        </references>
      </pivotArea>
    </format>
    <format dxfId="1436">
      <pivotArea dataOnly="0" labelOnly="1" outline="0" fieldPosition="0">
        <references count="3">
          <reference field="3" count="1" selected="0">
            <x v="14"/>
          </reference>
          <reference field="5" count="1" selected="0">
            <x v="119"/>
          </reference>
          <reference field="37" count="1">
            <x v="100"/>
          </reference>
        </references>
      </pivotArea>
    </format>
    <format dxfId="1435">
      <pivotArea dataOnly="0" labelOnly="1" outline="0" fieldPosition="0">
        <references count="3">
          <reference field="3" count="1" selected="0">
            <x v="14"/>
          </reference>
          <reference field="5" count="1" selected="0">
            <x v="119"/>
          </reference>
          <reference field="37" count="1" defaultSubtotal="1">
            <x v="100"/>
          </reference>
        </references>
      </pivotArea>
    </format>
    <format dxfId="1434">
      <pivotArea dataOnly="0" labelOnly="1" outline="0" fieldPosition="0">
        <references count="3">
          <reference field="3" count="1" selected="0">
            <x v="14"/>
          </reference>
          <reference field="5" count="1" selected="0">
            <x v="120"/>
          </reference>
          <reference field="37" count="1">
            <x v="54"/>
          </reference>
        </references>
      </pivotArea>
    </format>
    <format dxfId="1433">
      <pivotArea dataOnly="0" labelOnly="1" outline="0" fieldPosition="0">
        <references count="3">
          <reference field="3" count="1" selected="0">
            <x v="14"/>
          </reference>
          <reference field="5" count="1" selected="0">
            <x v="120"/>
          </reference>
          <reference field="37" count="1" defaultSubtotal="1">
            <x v="54"/>
          </reference>
        </references>
      </pivotArea>
    </format>
    <format dxfId="1432">
      <pivotArea dataOnly="0" labelOnly="1" outline="0" fieldPosition="0">
        <references count="3">
          <reference field="3" count="1" selected="0">
            <x v="14"/>
          </reference>
          <reference field="5" count="1" selected="0">
            <x v="121"/>
          </reference>
          <reference field="37" count="1">
            <x v="45"/>
          </reference>
        </references>
      </pivotArea>
    </format>
    <format dxfId="1431">
      <pivotArea dataOnly="0" labelOnly="1" outline="0" fieldPosition="0">
        <references count="3">
          <reference field="3" count="1" selected="0">
            <x v="14"/>
          </reference>
          <reference field="5" count="1" selected="0">
            <x v="121"/>
          </reference>
          <reference field="37" count="1" defaultSubtotal="1">
            <x v="45"/>
          </reference>
        </references>
      </pivotArea>
    </format>
    <format dxfId="1430">
      <pivotArea dataOnly="0" labelOnly="1" outline="0" fieldPosition="0">
        <references count="3">
          <reference field="3" count="1" selected="0">
            <x v="14"/>
          </reference>
          <reference field="5" count="1" selected="0">
            <x v="122"/>
          </reference>
          <reference field="37" count="1">
            <x v="114"/>
          </reference>
        </references>
      </pivotArea>
    </format>
    <format dxfId="1429">
      <pivotArea dataOnly="0" labelOnly="1" outline="0" fieldPosition="0">
        <references count="3">
          <reference field="3" count="1" selected="0">
            <x v="14"/>
          </reference>
          <reference field="5" count="1" selected="0">
            <x v="122"/>
          </reference>
          <reference field="37" count="1" defaultSubtotal="1">
            <x v="114"/>
          </reference>
        </references>
      </pivotArea>
    </format>
    <format dxfId="1428">
      <pivotArea dataOnly="0" labelOnly="1" outline="0" fieldPosition="0">
        <references count="3">
          <reference field="3" count="1" selected="0">
            <x v="14"/>
          </reference>
          <reference field="5" count="1" selected="0">
            <x v="123"/>
          </reference>
          <reference field="37" count="1">
            <x v="0"/>
          </reference>
        </references>
      </pivotArea>
    </format>
    <format dxfId="1427">
      <pivotArea dataOnly="0" labelOnly="1" outline="0" fieldPosition="0">
        <references count="3">
          <reference field="3" count="1" selected="0">
            <x v="14"/>
          </reference>
          <reference field="5" count="1" selected="0">
            <x v="123"/>
          </reference>
          <reference field="37" count="1" defaultSubtotal="1">
            <x v="0"/>
          </reference>
        </references>
      </pivotArea>
    </format>
    <format dxfId="1426">
      <pivotArea dataOnly="0" labelOnly="1" outline="0" fieldPosition="0">
        <references count="3">
          <reference field="3" count="1" selected="0">
            <x v="14"/>
          </reference>
          <reference field="5" count="1" selected="0">
            <x v="124"/>
          </reference>
          <reference field="37" count="1">
            <x v="0"/>
          </reference>
        </references>
      </pivotArea>
    </format>
    <format dxfId="1425">
      <pivotArea dataOnly="0" labelOnly="1" outline="0" fieldPosition="0">
        <references count="3">
          <reference field="3" count="1" selected="0">
            <x v="14"/>
          </reference>
          <reference field="5" count="1" selected="0">
            <x v="124"/>
          </reference>
          <reference field="37" count="1" defaultSubtotal="1">
            <x v="0"/>
          </reference>
        </references>
      </pivotArea>
    </format>
    <format dxfId="1424">
      <pivotArea dataOnly="0" labelOnly="1" outline="0" fieldPosition="0">
        <references count="3">
          <reference field="3" count="1" selected="0">
            <x v="14"/>
          </reference>
          <reference field="5" count="1" selected="0">
            <x v="125"/>
          </reference>
          <reference field="37" count="1">
            <x v="135"/>
          </reference>
        </references>
      </pivotArea>
    </format>
    <format dxfId="1423">
      <pivotArea dataOnly="0" labelOnly="1" outline="0" fieldPosition="0">
        <references count="3">
          <reference field="3" count="1" selected="0">
            <x v="14"/>
          </reference>
          <reference field="5" count="1" selected="0">
            <x v="125"/>
          </reference>
          <reference field="37" count="1" defaultSubtotal="1">
            <x v="135"/>
          </reference>
        </references>
      </pivotArea>
    </format>
    <format dxfId="1422">
      <pivotArea dataOnly="0" labelOnly="1" outline="0" fieldPosition="0">
        <references count="3">
          <reference field="3" count="1" selected="0">
            <x v="14"/>
          </reference>
          <reference field="5" count="1" selected="0">
            <x v="126"/>
          </reference>
          <reference field="37" count="1">
            <x v="132"/>
          </reference>
        </references>
      </pivotArea>
    </format>
    <format dxfId="1421">
      <pivotArea dataOnly="0" labelOnly="1" outline="0" fieldPosition="0">
        <references count="3">
          <reference field="3" count="1" selected="0">
            <x v="14"/>
          </reference>
          <reference field="5" count="1" selected="0">
            <x v="126"/>
          </reference>
          <reference field="37" count="1" defaultSubtotal="1">
            <x v="132"/>
          </reference>
        </references>
      </pivotArea>
    </format>
    <format dxfId="1420">
      <pivotArea dataOnly="0" labelOnly="1" outline="0" fieldPosition="0">
        <references count="3">
          <reference field="3" count="1" selected="0">
            <x v="14"/>
          </reference>
          <reference field="5" count="1" selected="0">
            <x v="127"/>
          </reference>
          <reference field="37" count="1">
            <x v="136"/>
          </reference>
        </references>
      </pivotArea>
    </format>
    <format dxfId="1419">
      <pivotArea dataOnly="0" labelOnly="1" outline="0" fieldPosition="0">
        <references count="3">
          <reference field="3" count="1" selected="0">
            <x v="14"/>
          </reference>
          <reference field="5" count="1" selected="0">
            <x v="127"/>
          </reference>
          <reference field="37" count="1" defaultSubtotal="1">
            <x v="136"/>
          </reference>
        </references>
      </pivotArea>
    </format>
    <format dxfId="1418">
      <pivotArea dataOnly="0" labelOnly="1" outline="0" fieldPosition="0">
        <references count="3">
          <reference field="3" count="1" selected="0">
            <x v="14"/>
          </reference>
          <reference field="5" count="1" selected="0">
            <x v="128"/>
          </reference>
          <reference field="37" count="1">
            <x v="14"/>
          </reference>
        </references>
      </pivotArea>
    </format>
    <format dxfId="1417">
      <pivotArea dataOnly="0" labelOnly="1" outline="0" fieldPosition="0">
        <references count="3">
          <reference field="3" count="1" selected="0">
            <x v="14"/>
          </reference>
          <reference field="5" count="1" selected="0">
            <x v="128"/>
          </reference>
          <reference field="37" count="1" defaultSubtotal="1">
            <x v="14"/>
          </reference>
        </references>
      </pivotArea>
    </format>
    <format dxfId="1416">
      <pivotArea dataOnly="0" labelOnly="1" outline="0" fieldPosition="0">
        <references count="3">
          <reference field="3" count="1" selected="0">
            <x v="14"/>
          </reference>
          <reference field="5" count="1" selected="0">
            <x v="129"/>
          </reference>
          <reference field="37" count="1">
            <x v="10"/>
          </reference>
        </references>
      </pivotArea>
    </format>
    <format dxfId="1415">
      <pivotArea dataOnly="0" labelOnly="1" outline="0" fieldPosition="0">
        <references count="3">
          <reference field="3" count="1" selected="0">
            <x v="14"/>
          </reference>
          <reference field="5" count="1" selected="0">
            <x v="129"/>
          </reference>
          <reference field="37" count="1" defaultSubtotal="1">
            <x v="10"/>
          </reference>
        </references>
      </pivotArea>
    </format>
    <format dxfId="1414">
      <pivotArea dataOnly="0" labelOnly="1" outline="0" fieldPosition="0">
        <references count="3">
          <reference field="3" count="1" selected="0">
            <x v="14"/>
          </reference>
          <reference field="5" count="1" selected="0">
            <x v="130"/>
          </reference>
          <reference field="37" count="1">
            <x v="89"/>
          </reference>
        </references>
      </pivotArea>
    </format>
    <format dxfId="1413">
      <pivotArea dataOnly="0" labelOnly="1" outline="0" fieldPosition="0">
        <references count="3">
          <reference field="3" count="1" selected="0">
            <x v="14"/>
          </reference>
          <reference field="5" count="1" selected="0">
            <x v="130"/>
          </reference>
          <reference field="37" count="1" defaultSubtotal="1">
            <x v="89"/>
          </reference>
        </references>
      </pivotArea>
    </format>
    <format dxfId="1412">
      <pivotArea dataOnly="0" labelOnly="1" outline="0" fieldPosition="0">
        <references count="3">
          <reference field="3" count="1" selected="0">
            <x v="14"/>
          </reference>
          <reference field="5" count="1" selected="0">
            <x v="131"/>
          </reference>
          <reference field="37" count="1">
            <x v="43"/>
          </reference>
        </references>
      </pivotArea>
    </format>
    <format dxfId="1411">
      <pivotArea dataOnly="0" labelOnly="1" outline="0" fieldPosition="0">
        <references count="3">
          <reference field="3" count="1" selected="0">
            <x v="14"/>
          </reference>
          <reference field="5" count="1" selected="0">
            <x v="131"/>
          </reference>
          <reference field="37" count="1" defaultSubtotal="1">
            <x v="43"/>
          </reference>
        </references>
      </pivotArea>
    </format>
    <format dxfId="1410">
      <pivotArea dataOnly="0" labelOnly="1" outline="0" fieldPosition="0">
        <references count="3">
          <reference field="3" count="1" selected="0">
            <x v="14"/>
          </reference>
          <reference field="5" count="1" selected="0">
            <x v="132"/>
          </reference>
          <reference field="37" count="1">
            <x v="0"/>
          </reference>
        </references>
      </pivotArea>
    </format>
    <format dxfId="1409">
      <pivotArea dataOnly="0" labelOnly="1" outline="0" fieldPosition="0">
        <references count="3">
          <reference field="3" count="1" selected="0">
            <x v="14"/>
          </reference>
          <reference field="5" count="1" selected="0">
            <x v="132"/>
          </reference>
          <reference field="37" count="1" defaultSubtotal="1">
            <x v="0"/>
          </reference>
        </references>
      </pivotArea>
    </format>
    <format dxfId="1408">
      <pivotArea dataOnly="0" labelOnly="1" outline="0" fieldPosition="0">
        <references count="3">
          <reference field="3" count="1" selected="0">
            <x v="14"/>
          </reference>
          <reference field="5" count="1" selected="0">
            <x v="133"/>
          </reference>
          <reference field="37" count="1">
            <x v="130"/>
          </reference>
        </references>
      </pivotArea>
    </format>
    <format dxfId="1407">
      <pivotArea dataOnly="0" labelOnly="1" outline="0" fieldPosition="0">
        <references count="3">
          <reference field="3" count="1" selected="0">
            <x v="14"/>
          </reference>
          <reference field="5" count="1" selected="0">
            <x v="133"/>
          </reference>
          <reference field="37" count="1" defaultSubtotal="1">
            <x v="130"/>
          </reference>
        </references>
      </pivotArea>
    </format>
    <format dxfId="1406">
      <pivotArea dataOnly="0" labelOnly="1" outline="0" fieldPosition="0">
        <references count="3">
          <reference field="3" count="1" selected="0">
            <x v="14"/>
          </reference>
          <reference field="5" count="1" selected="0">
            <x v="134"/>
          </reference>
          <reference field="37" count="1">
            <x v="102"/>
          </reference>
        </references>
      </pivotArea>
    </format>
    <format dxfId="1405">
      <pivotArea dataOnly="0" labelOnly="1" outline="0" fieldPosition="0">
        <references count="3">
          <reference field="3" count="1" selected="0">
            <x v="14"/>
          </reference>
          <reference field="5" count="1" selected="0">
            <x v="134"/>
          </reference>
          <reference field="37" count="1" defaultSubtotal="1">
            <x v="102"/>
          </reference>
        </references>
      </pivotArea>
    </format>
    <format dxfId="1404">
      <pivotArea dataOnly="0" labelOnly="1" outline="0" fieldPosition="0">
        <references count="3">
          <reference field="3" count="1" selected="0">
            <x v="14"/>
          </reference>
          <reference field="5" count="1" selected="0">
            <x v="135"/>
          </reference>
          <reference field="37" count="1">
            <x v="91"/>
          </reference>
        </references>
      </pivotArea>
    </format>
    <format dxfId="1403">
      <pivotArea dataOnly="0" labelOnly="1" outline="0" fieldPosition="0">
        <references count="3">
          <reference field="3" count="1" selected="0">
            <x v="14"/>
          </reference>
          <reference field="5" count="1" selected="0">
            <x v="135"/>
          </reference>
          <reference field="37" count="1" defaultSubtotal="1">
            <x v="91"/>
          </reference>
        </references>
      </pivotArea>
    </format>
    <format dxfId="1402">
      <pivotArea dataOnly="0" labelOnly="1" outline="0" fieldPosition="0">
        <references count="3">
          <reference field="3" count="1" selected="0">
            <x v="15"/>
          </reference>
          <reference field="5" count="1" selected="0">
            <x v="68"/>
          </reference>
          <reference field="37" count="1">
            <x v="99"/>
          </reference>
        </references>
      </pivotArea>
    </format>
    <format dxfId="1401">
      <pivotArea dataOnly="0" labelOnly="1" outline="0" fieldPosition="0">
        <references count="3">
          <reference field="3" count="1" selected="0">
            <x v="15"/>
          </reference>
          <reference field="5" count="1" selected="0">
            <x v="68"/>
          </reference>
          <reference field="37" count="1" defaultSubtotal="1">
            <x v="99"/>
          </reference>
        </references>
      </pivotArea>
    </format>
    <format dxfId="1400">
      <pivotArea dataOnly="0" labelOnly="1" outline="0" fieldPosition="0">
        <references count="3">
          <reference field="3" count="1" selected="0">
            <x v="15"/>
          </reference>
          <reference field="5" count="1" selected="0">
            <x v="147"/>
          </reference>
          <reference field="37" count="1">
            <x v="21"/>
          </reference>
        </references>
      </pivotArea>
    </format>
    <format dxfId="1399">
      <pivotArea dataOnly="0" labelOnly="1" outline="0" fieldPosition="0">
        <references count="3">
          <reference field="3" count="1" selected="0">
            <x v="15"/>
          </reference>
          <reference field="5" count="1" selected="0">
            <x v="147"/>
          </reference>
          <reference field="37" count="1" defaultSubtotal="1">
            <x v="21"/>
          </reference>
        </references>
      </pivotArea>
    </format>
    <format dxfId="1398">
      <pivotArea dataOnly="0" labelOnly="1" outline="0" fieldPosition="0">
        <references count="3">
          <reference field="3" count="1" selected="0">
            <x v="15"/>
          </reference>
          <reference field="5" count="1" selected="0">
            <x v="148"/>
          </reference>
          <reference field="37" count="1">
            <x v="92"/>
          </reference>
        </references>
      </pivotArea>
    </format>
    <format dxfId="1397">
      <pivotArea dataOnly="0" labelOnly="1" outline="0" fieldPosition="0">
        <references count="3">
          <reference field="3" count="1" selected="0">
            <x v="15"/>
          </reference>
          <reference field="5" count="1" selected="0">
            <x v="148"/>
          </reference>
          <reference field="37" count="1" defaultSubtotal="1">
            <x v="92"/>
          </reference>
        </references>
      </pivotArea>
    </format>
    <format dxfId="1396">
      <pivotArea dataOnly="0" labelOnly="1" outline="0" fieldPosition="0">
        <references count="3">
          <reference field="3" count="1" selected="0">
            <x v="15"/>
          </reference>
          <reference field="5" count="1" selected="0">
            <x v="149"/>
          </reference>
          <reference field="37" count="1">
            <x v="93"/>
          </reference>
        </references>
      </pivotArea>
    </format>
    <format dxfId="1395">
      <pivotArea dataOnly="0" labelOnly="1" outline="0" fieldPosition="0">
        <references count="3">
          <reference field="3" count="1" selected="0">
            <x v="15"/>
          </reference>
          <reference field="5" count="1" selected="0">
            <x v="149"/>
          </reference>
          <reference field="37" count="1" defaultSubtotal="1">
            <x v="93"/>
          </reference>
        </references>
      </pivotArea>
    </format>
    <format dxfId="1394">
      <pivotArea dataOnly="0" labelOnly="1" outline="0" fieldPosition="0">
        <references count="3">
          <reference field="3" count="1" selected="0">
            <x v="15"/>
          </reference>
          <reference field="5" count="1" selected="0">
            <x v="151"/>
          </reference>
          <reference field="37" count="1">
            <x v="145"/>
          </reference>
        </references>
      </pivotArea>
    </format>
    <format dxfId="1393">
      <pivotArea dataOnly="0" labelOnly="1" outline="0" fieldPosition="0">
        <references count="3">
          <reference field="3" count="1" selected="0">
            <x v="15"/>
          </reference>
          <reference field="5" count="1" selected="0">
            <x v="151"/>
          </reference>
          <reference field="37" count="1" defaultSubtotal="1">
            <x v="145"/>
          </reference>
        </references>
      </pivotArea>
    </format>
    <format dxfId="1392">
      <pivotArea dataOnly="0" labelOnly="1" outline="0" fieldPosition="0">
        <references count="3">
          <reference field="3" count="1" selected="0">
            <x v="15"/>
          </reference>
          <reference field="5" count="1" selected="0">
            <x v="152"/>
          </reference>
          <reference field="37" count="1">
            <x v="48"/>
          </reference>
        </references>
      </pivotArea>
    </format>
    <format dxfId="1391">
      <pivotArea dataOnly="0" labelOnly="1" outline="0" fieldPosition="0">
        <references count="3">
          <reference field="3" count="1" selected="0">
            <x v="15"/>
          </reference>
          <reference field="5" count="1" selected="0">
            <x v="152"/>
          </reference>
          <reference field="37" count="1" defaultSubtotal="1">
            <x v="48"/>
          </reference>
        </references>
      </pivotArea>
    </format>
    <format dxfId="1390">
      <pivotArea dataOnly="0" labelOnly="1" outline="0" fieldPosition="0">
        <references count="3">
          <reference field="3" count="1" selected="0">
            <x v="15"/>
          </reference>
          <reference field="5" count="1" selected="0">
            <x v="153"/>
          </reference>
          <reference field="37" count="1">
            <x v="129"/>
          </reference>
        </references>
      </pivotArea>
    </format>
    <format dxfId="1389">
      <pivotArea dataOnly="0" labelOnly="1" outline="0" fieldPosition="0">
        <references count="3">
          <reference field="3" count="1" selected="0">
            <x v="15"/>
          </reference>
          <reference field="5" count="1" selected="0">
            <x v="153"/>
          </reference>
          <reference field="37" count="1" defaultSubtotal="1">
            <x v="129"/>
          </reference>
        </references>
      </pivotArea>
    </format>
    <format dxfId="1388">
      <pivotArea dataOnly="0" labelOnly="1" outline="0" fieldPosition="0">
        <references count="3">
          <reference field="3" count="1" selected="0">
            <x v="15"/>
          </reference>
          <reference field="5" count="1" selected="0">
            <x v="154"/>
          </reference>
          <reference field="37" count="1">
            <x v="154"/>
          </reference>
        </references>
      </pivotArea>
    </format>
    <format dxfId="1387">
      <pivotArea dataOnly="0" labelOnly="1" outline="0" fieldPosition="0">
        <references count="3">
          <reference field="3" count="1" selected="0">
            <x v="15"/>
          </reference>
          <reference field="5" count="1" selected="0">
            <x v="154"/>
          </reference>
          <reference field="37" count="1" defaultSubtotal="1">
            <x v="154"/>
          </reference>
        </references>
      </pivotArea>
    </format>
    <format dxfId="1386">
      <pivotArea dataOnly="0" labelOnly="1" outline="0" fieldPosition="0">
        <references count="3">
          <reference field="3" count="1" selected="0">
            <x v="15"/>
          </reference>
          <reference field="5" count="1" selected="0">
            <x v="155"/>
          </reference>
          <reference field="37" count="1">
            <x v="94"/>
          </reference>
        </references>
      </pivotArea>
    </format>
    <format dxfId="1385">
      <pivotArea dataOnly="0" labelOnly="1" outline="0" fieldPosition="0">
        <references count="3">
          <reference field="3" count="1" selected="0">
            <x v="15"/>
          </reference>
          <reference field="5" count="1" selected="0">
            <x v="155"/>
          </reference>
          <reference field="37" count="1" defaultSubtotal="1">
            <x v="94"/>
          </reference>
        </references>
      </pivotArea>
    </format>
    <format dxfId="1384">
      <pivotArea dataOnly="0" labelOnly="1" outline="0" fieldPosition="0">
        <references count="3">
          <reference field="3" count="1" selected="0">
            <x v="15"/>
          </reference>
          <reference field="5" count="1" selected="0">
            <x v="156"/>
          </reference>
          <reference field="37" count="1">
            <x v="26"/>
          </reference>
        </references>
      </pivotArea>
    </format>
    <format dxfId="1383">
      <pivotArea dataOnly="0" labelOnly="1" outline="0" fieldPosition="0">
        <references count="3">
          <reference field="3" count="1" selected="0">
            <x v="15"/>
          </reference>
          <reference field="5" count="1" selected="0">
            <x v="156"/>
          </reference>
          <reference field="37" count="1" defaultSubtotal="1">
            <x v="26"/>
          </reference>
        </references>
      </pivotArea>
    </format>
    <format dxfId="1382">
      <pivotArea dataOnly="0" labelOnly="1" outline="0" fieldPosition="0">
        <references count="3">
          <reference field="3" count="1" selected="0">
            <x v="15"/>
          </reference>
          <reference field="5" count="1" selected="0">
            <x v="157"/>
          </reference>
          <reference field="37" count="1">
            <x v="20"/>
          </reference>
        </references>
      </pivotArea>
    </format>
    <format dxfId="1381">
      <pivotArea dataOnly="0" labelOnly="1" outline="0" fieldPosition="0">
        <references count="3">
          <reference field="3" count="1" selected="0">
            <x v="15"/>
          </reference>
          <reference field="5" count="1" selected="0">
            <x v="157"/>
          </reference>
          <reference field="37" count="1" defaultSubtotal="1">
            <x v="20"/>
          </reference>
        </references>
      </pivotArea>
    </format>
    <format dxfId="1380">
      <pivotArea dataOnly="0" labelOnly="1" outline="0" fieldPosition="0">
        <references count="3">
          <reference field="3" count="1" selected="0">
            <x v="16"/>
          </reference>
          <reference field="5" count="1" selected="0">
            <x v="161"/>
          </reference>
          <reference field="37" count="1">
            <x v="6"/>
          </reference>
        </references>
      </pivotArea>
    </format>
    <format dxfId="1379">
      <pivotArea dataOnly="0" labelOnly="1" outline="0" fieldPosition="0">
        <references count="3">
          <reference field="3" count="1" selected="0">
            <x v="16"/>
          </reference>
          <reference field="5" count="1" selected="0">
            <x v="161"/>
          </reference>
          <reference field="37" count="1" defaultSubtotal="1">
            <x v="6"/>
          </reference>
        </references>
      </pivotArea>
    </format>
    <format dxfId="1378">
      <pivotArea dataOnly="0" labelOnly="1" outline="0" fieldPosition="0">
        <references count="3">
          <reference field="3" count="1" selected="0">
            <x v="16"/>
          </reference>
          <reference field="5" count="1" selected="0">
            <x v="162"/>
          </reference>
          <reference field="37" count="1">
            <x v="153"/>
          </reference>
        </references>
      </pivotArea>
    </format>
    <format dxfId="1377">
      <pivotArea dataOnly="0" labelOnly="1" outline="0" fieldPosition="0">
        <references count="3">
          <reference field="3" count="1" selected="0">
            <x v="16"/>
          </reference>
          <reference field="5" count="1" selected="0">
            <x v="162"/>
          </reference>
          <reference field="37" count="1" defaultSubtotal="1">
            <x v="153"/>
          </reference>
        </references>
      </pivotArea>
    </format>
    <format dxfId="1376">
      <pivotArea dataOnly="0" labelOnly="1" outline="0" fieldPosition="0">
        <references count="3">
          <reference field="3" count="1" selected="0">
            <x v="16"/>
          </reference>
          <reference field="5" count="1" selected="0">
            <x v="165"/>
          </reference>
          <reference field="37" count="1">
            <x v="7"/>
          </reference>
        </references>
      </pivotArea>
    </format>
    <format dxfId="1375">
      <pivotArea dataOnly="0" labelOnly="1" outline="0" fieldPosition="0">
        <references count="3">
          <reference field="3" count="1" selected="0">
            <x v="16"/>
          </reference>
          <reference field="5" count="1" selected="0">
            <x v="165"/>
          </reference>
          <reference field="37" count="1" defaultSubtotal="1">
            <x v="7"/>
          </reference>
        </references>
      </pivotArea>
    </format>
    <format dxfId="1374">
      <pivotArea dataOnly="0" labelOnly="1" outline="0" fieldPosition="0">
        <references count="3">
          <reference field="3" count="1" selected="0">
            <x v="16"/>
          </reference>
          <reference field="5" count="1" selected="0">
            <x v="166"/>
          </reference>
          <reference field="37" count="1">
            <x v="11"/>
          </reference>
        </references>
      </pivotArea>
    </format>
    <format dxfId="1373">
      <pivotArea dataOnly="0" labelOnly="1" outline="0" fieldPosition="0">
        <references count="3">
          <reference field="3" count="1" selected="0">
            <x v="16"/>
          </reference>
          <reference field="5" count="1" selected="0">
            <x v="166"/>
          </reference>
          <reference field="37" count="1" defaultSubtotal="1">
            <x v="11"/>
          </reference>
        </references>
      </pivotArea>
    </format>
    <format dxfId="1372">
      <pivotArea dataOnly="0" labelOnly="1" outline="0" fieldPosition="0">
        <references count="3">
          <reference field="3" count="1" selected="0">
            <x v="16"/>
          </reference>
          <reference field="5" count="1" selected="0">
            <x v="167"/>
          </reference>
          <reference field="37" count="1">
            <x v="152"/>
          </reference>
        </references>
      </pivotArea>
    </format>
    <format dxfId="1371">
      <pivotArea dataOnly="0" labelOnly="1" outline="0" fieldPosition="0">
        <references count="3">
          <reference field="3" count="1" selected="0">
            <x v="16"/>
          </reference>
          <reference field="5" count="1" selected="0">
            <x v="167"/>
          </reference>
          <reference field="37" count="1" defaultSubtotal="1">
            <x v="152"/>
          </reference>
        </references>
      </pivotArea>
    </format>
    <format dxfId="1370">
      <pivotArea dataOnly="0" labelOnly="1" outline="0" fieldPosition="0">
        <references count="3">
          <reference field="3" count="1" selected="0">
            <x v="16"/>
          </reference>
          <reference field="5" count="1" selected="0">
            <x v="168"/>
          </reference>
          <reference field="37" count="1">
            <x v="3"/>
          </reference>
        </references>
      </pivotArea>
    </format>
    <format dxfId="1369">
      <pivotArea dataOnly="0" labelOnly="1" outline="0" fieldPosition="0">
        <references count="3">
          <reference field="3" count="1" selected="0">
            <x v="16"/>
          </reference>
          <reference field="5" count="1" selected="0">
            <x v="168"/>
          </reference>
          <reference field="37" count="1" defaultSubtotal="1">
            <x v="3"/>
          </reference>
        </references>
      </pivotArea>
    </format>
    <format dxfId="1368">
      <pivotArea dataOnly="0" labelOnly="1" outline="0" fieldPosition="0">
        <references count="3">
          <reference field="3" count="1" selected="0">
            <x v="16"/>
          </reference>
          <reference field="5" count="1" selected="0">
            <x v="169"/>
          </reference>
          <reference field="37" count="1">
            <x v="67"/>
          </reference>
        </references>
      </pivotArea>
    </format>
    <format dxfId="1367">
      <pivotArea dataOnly="0" labelOnly="1" outline="0" fieldPosition="0">
        <references count="3">
          <reference field="3" count="1" selected="0">
            <x v="16"/>
          </reference>
          <reference field="5" count="1" selected="0">
            <x v="169"/>
          </reference>
          <reference field="37" count="1" defaultSubtotal="1">
            <x v="67"/>
          </reference>
        </references>
      </pivotArea>
    </format>
    <format dxfId="1366">
      <pivotArea dataOnly="0" labelOnly="1" outline="0" fieldPosition="0">
        <references count="3">
          <reference field="3" count="1" selected="0">
            <x v="16"/>
          </reference>
          <reference field="5" count="1" selected="0">
            <x v="170"/>
          </reference>
          <reference field="37" count="1">
            <x v="5"/>
          </reference>
        </references>
      </pivotArea>
    </format>
    <format dxfId="1365">
      <pivotArea dataOnly="0" labelOnly="1" outline="0" fieldPosition="0">
        <references count="3">
          <reference field="3" count="1" selected="0">
            <x v="16"/>
          </reference>
          <reference field="5" count="1" selected="0">
            <x v="170"/>
          </reference>
          <reference field="37" count="1" defaultSubtotal="1">
            <x v="5"/>
          </reference>
        </references>
      </pivotArea>
    </format>
    <format dxfId="1364">
      <pivotArea dataOnly="0" labelOnly="1" outline="0" fieldPosition="0">
        <references count="3">
          <reference field="3" count="1" selected="0">
            <x v="16"/>
          </reference>
          <reference field="5" count="1" selected="0">
            <x v="171"/>
          </reference>
          <reference field="37" count="1">
            <x v="110"/>
          </reference>
        </references>
      </pivotArea>
    </format>
    <format dxfId="1363">
      <pivotArea dataOnly="0" labelOnly="1" outline="0" fieldPosition="0">
        <references count="3">
          <reference field="3" count="1" selected="0">
            <x v="16"/>
          </reference>
          <reference field="5" count="1" selected="0">
            <x v="171"/>
          </reference>
          <reference field="37" count="1" defaultSubtotal="1">
            <x v="110"/>
          </reference>
        </references>
      </pivotArea>
    </format>
    <format dxfId="1362">
      <pivotArea dataOnly="0" labelOnly="1" outline="0" fieldPosition="0">
        <references count="3">
          <reference field="3" count="1" selected="0">
            <x v="16"/>
          </reference>
          <reference field="5" count="1" selected="0">
            <x v="172"/>
          </reference>
          <reference field="37" count="1">
            <x v="111"/>
          </reference>
        </references>
      </pivotArea>
    </format>
    <format dxfId="1361">
      <pivotArea dataOnly="0" labelOnly="1" outline="0" fieldPosition="0">
        <references count="3">
          <reference field="3" count="1" selected="0">
            <x v="16"/>
          </reference>
          <reference field="5" count="1" selected="0">
            <x v="172"/>
          </reference>
          <reference field="37" count="1" defaultSubtotal="1">
            <x v="111"/>
          </reference>
        </references>
      </pivotArea>
    </format>
    <format dxfId="1360">
      <pivotArea dataOnly="0" labelOnly="1" outline="0" fieldPosition="0">
        <references count="3">
          <reference field="3" count="1" selected="0">
            <x v="16"/>
          </reference>
          <reference field="5" count="1" selected="0">
            <x v="173"/>
          </reference>
          <reference field="37" count="1">
            <x v="9"/>
          </reference>
        </references>
      </pivotArea>
    </format>
    <format dxfId="1359">
      <pivotArea dataOnly="0" labelOnly="1" outline="0" fieldPosition="0">
        <references count="3">
          <reference field="3" count="1" selected="0">
            <x v="16"/>
          </reference>
          <reference field="5" count="1" selected="0">
            <x v="173"/>
          </reference>
          <reference field="37" count="1" defaultSubtotal="1">
            <x v="9"/>
          </reference>
        </references>
      </pivotArea>
    </format>
    <format dxfId="1358">
      <pivotArea dataOnly="0" labelOnly="1" outline="0" fieldPosition="0">
        <references count="3">
          <reference field="3" count="1" selected="0">
            <x v="16"/>
          </reference>
          <reference field="5" count="1" selected="0">
            <x v="174"/>
          </reference>
          <reference field="37" count="1">
            <x v="153"/>
          </reference>
        </references>
      </pivotArea>
    </format>
    <format dxfId="1357">
      <pivotArea dataOnly="0" labelOnly="1" outline="0" fieldPosition="0">
        <references count="3">
          <reference field="3" count="1" selected="0">
            <x v="16"/>
          </reference>
          <reference field="5" count="1" selected="0">
            <x v="174"/>
          </reference>
          <reference field="37" count="1" defaultSubtotal="1">
            <x v="153"/>
          </reference>
        </references>
      </pivotArea>
    </format>
    <format dxfId="1356">
      <pivotArea dataOnly="0" labelOnly="1" outline="0" fieldPosition="0">
        <references count="3">
          <reference field="3" count="1" selected="0">
            <x v="17"/>
          </reference>
          <reference field="5" count="1" selected="0">
            <x v="40"/>
          </reference>
          <reference field="37" count="1">
            <x v="126"/>
          </reference>
        </references>
      </pivotArea>
    </format>
    <format dxfId="1355">
      <pivotArea dataOnly="0" labelOnly="1" outline="0" fieldPosition="0">
        <references count="3">
          <reference field="3" count="1" selected="0">
            <x v="17"/>
          </reference>
          <reference field="5" count="1" selected="0">
            <x v="40"/>
          </reference>
          <reference field="37" count="1" defaultSubtotal="1">
            <x v="126"/>
          </reference>
        </references>
      </pivotArea>
    </format>
    <format dxfId="1354">
      <pivotArea dataOnly="0" labelOnly="1" outline="0" fieldPosition="0">
        <references count="3">
          <reference field="3" count="1" selected="0">
            <x v="17"/>
          </reference>
          <reference field="5" count="1" selected="0">
            <x v="41"/>
          </reference>
          <reference field="37" count="1">
            <x v="118"/>
          </reference>
        </references>
      </pivotArea>
    </format>
    <format dxfId="1353">
      <pivotArea dataOnly="0" labelOnly="1" outline="0" fieldPosition="0">
        <references count="3">
          <reference field="3" count="1" selected="0">
            <x v="17"/>
          </reference>
          <reference field="5" count="1" selected="0">
            <x v="41"/>
          </reference>
          <reference field="37" count="1" defaultSubtotal="1">
            <x v="118"/>
          </reference>
        </references>
      </pivotArea>
    </format>
    <format dxfId="1352">
      <pivotArea dataOnly="0" labelOnly="1" outline="0" fieldPosition="0">
        <references count="3">
          <reference field="3" count="1" selected="0">
            <x v="17"/>
          </reference>
          <reference field="5" count="1" selected="0">
            <x v="43"/>
          </reference>
          <reference field="37" count="1">
            <x v="126"/>
          </reference>
        </references>
      </pivotArea>
    </format>
    <format dxfId="1351">
      <pivotArea dataOnly="0" labelOnly="1" outline="0" fieldPosition="0">
        <references count="3">
          <reference field="3" count="1" selected="0">
            <x v="17"/>
          </reference>
          <reference field="5" count="1" selected="0">
            <x v="43"/>
          </reference>
          <reference field="37" count="1" defaultSubtotal="1">
            <x v="126"/>
          </reference>
        </references>
      </pivotArea>
    </format>
    <format dxfId="1350">
      <pivotArea dataOnly="0" labelOnly="1" outline="0" fieldPosition="0">
        <references count="3">
          <reference field="3" count="1" selected="0">
            <x v="17"/>
          </reference>
          <reference field="5" count="1" selected="0">
            <x v="44"/>
          </reference>
          <reference field="37" count="1">
            <x v="122"/>
          </reference>
        </references>
      </pivotArea>
    </format>
    <format dxfId="1349">
      <pivotArea dataOnly="0" labelOnly="1" outline="0" fieldPosition="0">
        <references count="3">
          <reference field="3" count="1" selected="0">
            <x v="17"/>
          </reference>
          <reference field="5" count="1" selected="0">
            <x v="44"/>
          </reference>
          <reference field="37" count="1" defaultSubtotal="1">
            <x v="122"/>
          </reference>
        </references>
      </pivotArea>
    </format>
    <format dxfId="1348">
      <pivotArea dataOnly="0" labelOnly="1" outline="0" fieldPosition="0">
        <references count="3">
          <reference field="3" count="1" selected="0">
            <x v="17"/>
          </reference>
          <reference field="5" count="1" selected="0">
            <x v="45"/>
          </reference>
          <reference field="37" count="1">
            <x v="119"/>
          </reference>
        </references>
      </pivotArea>
    </format>
    <format dxfId="1347">
      <pivotArea dataOnly="0" labelOnly="1" outline="0" fieldPosition="0">
        <references count="3">
          <reference field="3" count="1" selected="0">
            <x v="17"/>
          </reference>
          <reference field="5" count="1" selected="0">
            <x v="45"/>
          </reference>
          <reference field="37" count="1" defaultSubtotal="1">
            <x v="119"/>
          </reference>
        </references>
      </pivotArea>
    </format>
    <format dxfId="1346">
      <pivotArea dataOnly="0" labelOnly="1" outline="0" fieldPosition="0">
        <references count="3">
          <reference field="3" count="1" selected="0">
            <x v="17"/>
          </reference>
          <reference field="5" count="1" selected="0">
            <x v="46"/>
          </reference>
          <reference field="37" count="1">
            <x v="119"/>
          </reference>
        </references>
      </pivotArea>
    </format>
    <format dxfId="1345">
      <pivotArea dataOnly="0" labelOnly="1" outline="0" fieldPosition="0">
        <references count="3">
          <reference field="3" count="1" selected="0">
            <x v="17"/>
          </reference>
          <reference field="5" count="1" selected="0">
            <x v="46"/>
          </reference>
          <reference field="37" count="1" defaultSubtotal="1">
            <x v="119"/>
          </reference>
        </references>
      </pivotArea>
    </format>
    <format dxfId="1344">
      <pivotArea dataOnly="0" labelOnly="1" outline="0" fieldPosition="0">
        <references count="3">
          <reference field="3" count="1" selected="0">
            <x v="17"/>
          </reference>
          <reference field="5" count="1" selected="0">
            <x v="47"/>
          </reference>
          <reference field="37" count="1">
            <x v="126"/>
          </reference>
        </references>
      </pivotArea>
    </format>
    <format dxfId="1343">
      <pivotArea dataOnly="0" labelOnly="1" outline="0" fieldPosition="0">
        <references count="3">
          <reference field="3" count="1" selected="0">
            <x v="17"/>
          </reference>
          <reference field="5" count="1" selected="0">
            <x v="47"/>
          </reference>
          <reference field="37" count="1" defaultSubtotal="1">
            <x v="126"/>
          </reference>
        </references>
      </pivotArea>
    </format>
    <format dxfId="1342">
      <pivotArea dataOnly="0" labelOnly="1" outline="0" fieldPosition="0">
        <references count="3">
          <reference field="3" count="1" selected="0">
            <x v="17"/>
          </reference>
          <reference field="5" count="1" selected="0">
            <x v="48"/>
          </reference>
          <reference field="37" count="1">
            <x v="126"/>
          </reference>
        </references>
      </pivotArea>
    </format>
    <format dxfId="1341">
      <pivotArea dataOnly="0" labelOnly="1" outline="0" fieldPosition="0">
        <references count="3">
          <reference field="3" count="1" selected="0">
            <x v="17"/>
          </reference>
          <reference field="5" count="1" selected="0">
            <x v="48"/>
          </reference>
          <reference field="37" count="1" defaultSubtotal="1">
            <x v="126"/>
          </reference>
        </references>
      </pivotArea>
    </format>
    <format dxfId="1340">
      <pivotArea dataOnly="0" labelOnly="1" outline="0" fieldPosition="0">
        <references count="3">
          <reference field="3" count="1" selected="0">
            <x v="17"/>
          </reference>
          <reference field="5" count="1" selected="0">
            <x v="49"/>
          </reference>
          <reference field="37" count="1">
            <x v="126"/>
          </reference>
        </references>
      </pivotArea>
    </format>
    <format dxfId="1339">
      <pivotArea dataOnly="0" labelOnly="1" outline="0" fieldPosition="0">
        <references count="3">
          <reference field="3" count="1" selected="0">
            <x v="17"/>
          </reference>
          <reference field="5" count="1" selected="0">
            <x v="49"/>
          </reference>
          <reference field="37" count="1" defaultSubtotal="1">
            <x v="126"/>
          </reference>
        </references>
      </pivotArea>
    </format>
    <format dxfId="1338">
      <pivotArea dataOnly="0" labelOnly="1" outline="0" fieldPosition="0">
        <references count="3">
          <reference field="3" count="1" selected="0">
            <x v="17"/>
          </reference>
          <reference field="5" count="1" selected="0">
            <x v="50"/>
          </reference>
          <reference field="37" count="1">
            <x v="126"/>
          </reference>
        </references>
      </pivotArea>
    </format>
    <format dxfId="1337">
      <pivotArea dataOnly="0" labelOnly="1" outline="0" fieldPosition="0">
        <references count="3">
          <reference field="3" count="1" selected="0">
            <x v="17"/>
          </reference>
          <reference field="5" count="1" selected="0">
            <x v="50"/>
          </reference>
          <reference field="37" count="1" defaultSubtotal="1">
            <x v="126"/>
          </reference>
        </references>
      </pivotArea>
    </format>
    <format dxfId="1336">
      <pivotArea dataOnly="0" labelOnly="1" outline="0" fieldPosition="0">
        <references count="3">
          <reference field="3" count="1" selected="0">
            <x v="17"/>
          </reference>
          <reference field="5" count="1" selected="0">
            <x v="53"/>
          </reference>
          <reference field="37" count="1">
            <x v="120"/>
          </reference>
        </references>
      </pivotArea>
    </format>
    <format dxfId="1335">
      <pivotArea dataOnly="0" labelOnly="1" outline="0" fieldPosition="0">
        <references count="3">
          <reference field="3" count="1" selected="0">
            <x v="17"/>
          </reference>
          <reference field="5" count="1" selected="0">
            <x v="53"/>
          </reference>
          <reference field="37" count="1" defaultSubtotal="1">
            <x v="120"/>
          </reference>
        </references>
      </pivotArea>
    </format>
    <format dxfId="1334">
      <pivotArea dataOnly="0" labelOnly="1" outline="0" fieldPosition="0">
        <references count="3">
          <reference field="3" count="1" selected="0">
            <x v="17"/>
          </reference>
          <reference field="5" count="1" selected="0">
            <x v="54"/>
          </reference>
          <reference field="37" count="1">
            <x v="121"/>
          </reference>
        </references>
      </pivotArea>
    </format>
    <format dxfId="1333">
      <pivotArea dataOnly="0" labelOnly="1" outline="0" fieldPosition="0">
        <references count="3">
          <reference field="3" count="1" selected="0">
            <x v="17"/>
          </reference>
          <reference field="5" count="1" selected="0">
            <x v="54"/>
          </reference>
          <reference field="37" count="1" defaultSubtotal="1">
            <x v="121"/>
          </reference>
        </references>
      </pivotArea>
    </format>
    <format dxfId="1332">
      <pivotArea dataOnly="0" labelOnly="1" outline="0" fieldPosition="0">
        <references count="3">
          <reference field="3" count="1" selected="0">
            <x v="17"/>
          </reference>
          <reference field="5" count="1" selected="0">
            <x v="55"/>
          </reference>
          <reference field="37" count="1">
            <x v="123"/>
          </reference>
        </references>
      </pivotArea>
    </format>
    <format dxfId="1331">
      <pivotArea dataOnly="0" labelOnly="1" outline="0" fieldPosition="0">
        <references count="3">
          <reference field="3" count="1" selected="0">
            <x v="17"/>
          </reference>
          <reference field="5" count="1" selected="0">
            <x v="55"/>
          </reference>
          <reference field="37" count="1" defaultSubtotal="1">
            <x v="123"/>
          </reference>
        </references>
      </pivotArea>
    </format>
    <format dxfId="1330">
      <pivotArea dataOnly="0" labelOnly="1" outline="0" fieldPosition="0">
        <references count="3">
          <reference field="3" count="1" selected="0">
            <x v="17"/>
          </reference>
          <reference field="5" count="1" selected="0">
            <x v="56"/>
          </reference>
          <reference field="37" count="1">
            <x v="124"/>
          </reference>
        </references>
      </pivotArea>
    </format>
    <format dxfId="1329">
      <pivotArea dataOnly="0" labelOnly="1" outline="0" fieldPosition="0">
        <references count="3">
          <reference field="3" count="1" selected="0">
            <x v="17"/>
          </reference>
          <reference field="5" count="1" selected="0">
            <x v="56"/>
          </reference>
          <reference field="37" count="1" defaultSubtotal="1">
            <x v="124"/>
          </reference>
        </references>
      </pivotArea>
    </format>
    <format dxfId="1328">
      <pivotArea dataOnly="0" labelOnly="1" outline="0" fieldPosition="0">
        <references count="3">
          <reference field="3" count="1" selected="0">
            <x v="17"/>
          </reference>
          <reference field="5" count="1" selected="0">
            <x v="57"/>
          </reference>
          <reference field="37" count="1">
            <x v="125"/>
          </reference>
        </references>
      </pivotArea>
    </format>
    <format dxfId="1327">
      <pivotArea dataOnly="0" labelOnly="1" outline="0" fieldPosition="0">
        <references count="3">
          <reference field="3" count="1" selected="0">
            <x v="17"/>
          </reference>
          <reference field="5" count="1" selected="0">
            <x v="57"/>
          </reference>
          <reference field="37" count="1" defaultSubtotal="1">
            <x v="125"/>
          </reference>
        </references>
      </pivotArea>
    </format>
    <format dxfId="1326">
      <pivotArea dataOnly="0" labelOnly="1" outline="0" fieldPosition="0">
        <references count="3">
          <reference field="3" count="1" selected="0">
            <x v="17"/>
          </reference>
          <reference field="5" count="1" selected="0">
            <x v="58"/>
          </reference>
          <reference field="37" count="1">
            <x v="0"/>
          </reference>
        </references>
      </pivotArea>
    </format>
    <format dxfId="1325">
      <pivotArea dataOnly="0" labelOnly="1" outline="0" fieldPosition="0">
        <references count="3">
          <reference field="3" count="1" selected="0">
            <x v="17"/>
          </reference>
          <reference field="5" count="1" selected="0">
            <x v="58"/>
          </reference>
          <reference field="37" count="1" defaultSubtotal="1">
            <x v="0"/>
          </reference>
        </references>
      </pivotArea>
    </format>
    <format dxfId="1324">
      <pivotArea dataOnly="0" labelOnly="1" outline="0" fieldPosition="0">
        <references count="3">
          <reference field="3" count="1" selected="0">
            <x v="17"/>
          </reference>
          <reference field="5" count="1" selected="0">
            <x v="59"/>
          </reference>
          <reference field="37" count="1">
            <x v="119"/>
          </reference>
        </references>
      </pivotArea>
    </format>
    <format dxfId="1323">
      <pivotArea dataOnly="0" labelOnly="1" outline="0" fieldPosition="0">
        <references count="3">
          <reference field="3" count="1" selected="0">
            <x v="17"/>
          </reference>
          <reference field="5" count="1" selected="0">
            <x v="59"/>
          </reference>
          <reference field="37" count="1" defaultSubtotal="1">
            <x v="119"/>
          </reference>
        </references>
      </pivotArea>
    </format>
    <format dxfId="1322">
      <pivotArea dataOnly="0" labelOnly="1" outline="0" fieldPosition="0">
        <references count="3">
          <reference field="3" count="1" selected="0">
            <x v="17"/>
          </reference>
          <reference field="5" count="1" selected="0">
            <x v="60"/>
          </reference>
          <reference field="37" count="1">
            <x v="107"/>
          </reference>
        </references>
      </pivotArea>
    </format>
    <format dxfId="1321">
      <pivotArea dataOnly="0" labelOnly="1" outline="0" fieldPosition="0">
        <references count="3">
          <reference field="3" count="1" selected="0">
            <x v="17"/>
          </reference>
          <reference field="5" count="1" selected="0">
            <x v="60"/>
          </reference>
          <reference field="37" count="1" defaultSubtotal="1">
            <x v="107"/>
          </reference>
        </references>
      </pivotArea>
    </format>
    <format dxfId="1320">
      <pivotArea dataOnly="0" labelOnly="1" outline="0" fieldPosition="0">
        <references count="3">
          <reference field="3" count="1" selected="0">
            <x v="18"/>
          </reference>
          <reference field="5" count="1" selected="0">
            <x v="69"/>
          </reference>
          <reference field="37" count="1">
            <x v="22"/>
          </reference>
        </references>
      </pivotArea>
    </format>
    <format dxfId="1319">
      <pivotArea dataOnly="0" labelOnly="1" outline="0" fieldPosition="0">
        <references count="3">
          <reference field="3" count="1" selected="0">
            <x v="18"/>
          </reference>
          <reference field="5" count="1" selected="0">
            <x v="69"/>
          </reference>
          <reference field="37" count="1" defaultSubtotal="1">
            <x v="22"/>
          </reference>
        </references>
      </pivotArea>
    </format>
    <format dxfId="1318">
      <pivotArea dataOnly="0" labelOnly="1" outline="0" fieldPosition="0">
        <references count="3">
          <reference field="3" count="1" selected="0">
            <x v="18"/>
          </reference>
          <reference field="5" count="1" selected="0">
            <x v="70"/>
          </reference>
          <reference field="37" count="1">
            <x v="18"/>
          </reference>
        </references>
      </pivotArea>
    </format>
    <format dxfId="1317">
      <pivotArea dataOnly="0" labelOnly="1" outline="0" fieldPosition="0">
        <references count="3">
          <reference field="3" count="1" selected="0">
            <x v="18"/>
          </reference>
          <reference field="5" count="1" selected="0">
            <x v="70"/>
          </reference>
          <reference field="37" count="1" defaultSubtotal="1">
            <x v="18"/>
          </reference>
        </references>
      </pivotArea>
    </format>
    <format dxfId="1316">
      <pivotArea dataOnly="0" labelOnly="1" outline="0" fieldPosition="0">
        <references count="3">
          <reference field="3" count="1" selected="0">
            <x v="18"/>
          </reference>
          <reference field="5" count="1" selected="0">
            <x v="72"/>
          </reference>
          <reference field="37" count="1">
            <x v="149"/>
          </reference>
        </references>
      </pivotArea>
    </format>
    <format dxfId="1315">
      <pivotArea dataOnly="0" labelOnly="1" outline="0" fieldPosition="0">
        <references count="3">
          <reference field="3" count="1" selected="0">
            <x v="18"/>
          </reference>
          <reference field="5" count="1" selected="0">
            <x v="72"/>
          </reference>
          <reference field="37" count="1" defaultSubtotal="1">
            <x v="149"/>
          </reference>
        </references>
      </pivotArea>
    </format>
    <format dxfId="1314">
      <pivotArea dataOnly="0" labelOnly="1" outline="0" fieldPosition="0">
        <references count="3">
          <reference field="3" count="1" selected="0">
            <x v="19"/>
          </reference>
          <reference field="5" count="1" selected="0">
            <x v="183"/>
          </reference>
          <reference field="37" count="1">
            <x v="12"/>
          </reference>
        </references>
      </pivotArea>
    </format>
    <format dxfId="1313">
      <pivotArea dataOnly="0" labelOnly="1" outline="0" fieldPosition="0">
        <references count="3">
          <reference field="3" count="1" selected="0">
            <x v="19"/>
          </reference>
          <reference field="5" count="1" selected="0">
            <x v="183"/>
          </reference>
          <reference field="37" count="1" defaultSubtotal="1">
            <x v="12"/>
          </reference>
        </references>
      </pivotArea>
    </format>
    <format dxfId="1312">
      <pivotArea dataOnly="0" labelOnly="1" outline="0" fieldPosition="0">
        <references count="3">
          <reference field="3" count="1" selected="0">
            <x v="19"/>
          </reference>
          <reference field="5" count="1" selected="0">
            <x v="185"/>
          </reference>
          <reference field="37" count="1">
            <x v="134"/>
          </reference>
        </references>
      </pivotArea>
    </format>
    <format dxfId="1311">
      <pivotArea dataOnly="0" labelOnly="1" outline="0" fieldPosition="0">
        <references count="3">
          <reference field="3" count="1" selected="0">
            <x v="19"/>
          </reference>
          <reference field="5" count="1" selected="0">
            <x v="185"/>
          </reference>
          <reference field="37" count="1" defaultSubtotal="1">
            <x v="134"/>
          </reference>
        </references>
      </pivotArea>
    </format>
    <format dxfId="1310">
      <pivotArea dataOnly="0" labelOnly="1" outline="0" fieldPosition="0">
        <references count="3">
          <reference field="3" count="1" selected="0">
            <x v="19"/>
          </reference>
          <reference field="5" count="1" selected="0">
            <x v="186"/>
          </reference>
          <reference field="37" count="1">
            <x v="75"/>
          </reference>
        </references>
      </pivotArea>
    </format>
    <format dxfId="1309">
      <pivotArea dataOnly="0" labelOnly="1" outline="0" fieldPosition="0">
        <references count="3">
          <reference field="3" count="1" selected="0">
            <x v="19"/>
          </reference>
          <reference field="5" count="1" selected="0">
            <x v="186"/>
          </reference>
          <reference field="37" count="1" defaultSubtotal="1">
            <x v="75"/>
          </reference>
        </references>
      </pivotArea>
    </format>
    <format dxfId="1308">
      <pivotArea dataOnly="0" labelOnly="1" outline="0" fieldPosition="0">
        <references count="3">
          <reference field="3" count="1" selected="0">
            <x v="19"/>
          </reference>
          <reference field="5" count="1" selected="0">
            <x v="187"/>
          </reference>
          <reference field="37" count="1">
            <x v="133"/>
          </reference>
        </references>
      </pivotArea>
    </format>
    <format dxfId="1307">
      <pivotArea dataOnly="0" labelOnly="1" outline="0" fieldPosition="0">
        <references count="3">
          <reference field="3" count="1" selected="0">
            <x v="19"/>
          </reference>
          <reference field="5" count="1" selected="0">
            <x v="187"/>
          </reference>
          <reference field="37" count="1" defaultSubtotal="1">
            <x v="133"/>
          </reference>
        </references>
      </pivotArea>
    </format>
    <format dxfId="1306">
      <pivotArea dataOnly="0" labelOnly="1" outline="0" fieldPosition="0">
        <references count="3">
          <reference field="3" count="1" selected="0">
            <x v="20"/>
          </reference>
          <reference field="5" count="1" selected="0">
            <x v="189"/>
          </reference>
          <reference field="37" count="1">
            <x v="158"/>
          </reference>
        </references>
      </pivotArea>
    </format>
    <format dxfId="1305">
      <pivotArea dataOnly="0" labelOnly="1" outline="0" fieldPosition="0">
        <references count="3">
          <reference field="3" count="1" selected="0">
            <x v="20"/>
          </reference>
          <reference field="5" count="1" selected="0">
            <x v="189"/>
          </reference>
          <reference field="37" count="1" defaultSubtotal="1">
            <x v="158"/>
          </reference>
        </references>
      </pivotArea>
    </format>
    <format dxfId="1304">
      <pivotArea dataOnly="0" labelOnly="1" outline="0" fieldPosition="0">
        <references count="4">
          <reference field="3" count="1" selected="0">
            <x v="0"/>
          </reference>
          <reference field="5" count="1" selected="0">
            <x v="0"/>
          </reference>
          <reference field="37" count="1" selected="0">
            <x v="0"/>
          </reference>
          <reference field="81" count="1">
            <x v="7"/>
          </reference>
        </references>
      </pivotArea>
    </format>
    <format dxfId="1303">
      <pivotArea dataOnly="0" labelOnly="1" outline="0" fieldPosition="0">
        <references count="4">
          <reference field="3" count="1" selected="0">
            <x v="0"/>
          </reference>
          <reference field="5" count="1" selected="0">
            <x v="1"/>
          </reference>
          <reference field="37" count="1" selected="0">
            <x v="143"/>
          </reference>
          <reference field="81" count="1">
            <x v="151"/>
          </reference>
        </references>
      </pivotArea>
    </format>
    <format dxfId="1302">
      <pivotArea dataOnly="0" labelOnly="1" outline="0" fieldPosition="0">
        <references count="4">
          <reference field="3" count="1" selected="0">
            <x v="0"/>
          </reference>
          <reference field="5" count="1" selected="0">
            <x v="2"/>
          </reference>
          <reference field="37" count="1" selected="0">
            <x v="142"/>
          </reference>
          <reference field="81" count="1">
            <x v="103"/>
          </reference>
        </references>
      </pivotArea>
    </format>
    <format dxfId="1301">
      <pivotArea dataOnly="0" labelOnly="1" outline="0" fieldPosition="0">
        <references count="4">
          <reference field="3" count="1" selected="0">
            <x v="0"/>
          </reference>
          <reference field="5" count="1" selected="0">
            <x v="3"/>
          </reference>
          <reference field="37" count="1" selected="0">
            <x v="141"/>
          </reference>
          <reference field="81" count="1">
            <x v="102"/>
          </reference>
        </references>
      </pivotArea>
    </format>
    <format dxfId="1300">
      <pivotArea dataOnly="0" labelOnly="1" outline="0" fieldPosition="0">
        <references count="4">
          <reference field="3" count="1" selected="0">
            <x v="0"/>
          </reference>
          <reference field="5" count="1" selected="0">
            <x v="4"/>
          </reference>
          <reference field="37" count="1" selected="0">
            <x v="138"/>
          </reference>
          <reference field="81" count="1">
            <x v="66"/>
          </reference>
        </references>
      </pivotArea>
    </format>
    <format dxfId="1299">
      <pivotArea dataOnly="0" labelOnly="1" outline="0" fieldPosition="0">
        <references count="4">
          <reference field="3" count="1" selected="0">
            <x v="0"/>
          </reference>
          <reference field="5" count="1" selected="0">
            <x v="5"/>
          </reference>
          <reference field="37" count="1" selected="0">
            <x v="139"/>
          </reference>
          <reference field="81" count="1">
            <x v="104"/>
          </reference>
        </references>
      </pivotArea>
    </format>
    <format dxfId="1298">
      <pivotArea dataOnly="0" labelOnly="1" outline="0" fieldPosition="0">
        <references count="4">
          <reference field="3" count="1" selected="0">
            <x v="0"/>
          </reference>
          <reference field="5" count="1" selected="0">
            <x v="6"/>
          </reference>
          <reference field="37" count="1" selected="0">
            <x v="140"/>
          </reference>
          <reference field="81" count="1">
            <x v="105"/>
          </reference>
        </references>
      </pivotArea>
    </format>
    <format dxfId="1297">
      <pivotArea dataOnly="0" labelOnly="1" outline="0" fieldPosition="0">
        <references count="4">
          <reference field="3" count="1" selected="0">
            <x v="0"/>
          </reference>
          <reference field="5" count="1" selected="0">
            <x v="7"/>
          </reference>
          <reference field="37" count="1" selected="0">
            <x v="0"/>
          </reference>
          <reference field="81" count="1">
            <x v="7"/>
          </reference>
        </references>
      </pivotArea>
    </format>
    <format dxfId="1296">
      <pivotArea dataOnly="0" labelOnly="1" outline="0" fieldPosition="0">
        <references count="4">
          <reference field="3" count="1" selected="0">
            <x v="0"/>
          </reference>
          <reference field="5" count="1" selected="0">
            <x v="8"/>
          </reference>
          <reference field="37" count="1" selected="0">
            <x v="148"/>
          </reference>
          <reference field="81" count="1">
            <x v="67"/>
          </reference>
        </references>
      </pivotArea>
    </format>
    <format dxfId="1295">
      <pivotArea dataOnly="0" labelOnly="1" outline="0" fieldPosition="0">
        <references count="4">
          <reference field="3" count="1" selected="0">
            <x v="0"/>
          </reference>
          <reference field="5" count="1" selected="0">
            <x v="9"/>
          </reference>
          <reference field="37" count="1" selected="0">
            <x v="59"/>
          </reference>
          <reference field="81" count="1">
            <x v="114"/>
          </reference>
        </references>
      </pivotArea>
    </format>
    <format dxfId="1294">
      <pivotArea dataOnly="0" labelOnly="1" outline="0" fieldPosition="0">
        <references count="4">
          <reference field="3" count="1" selected="0">
            <x v="0"/>
          </reference>
          <reference field="5" count="1" selected="0">
            <x v="10"/>
          </reference>
          <reference field="37" count="1" selected="0">
            <x v="0"/>
          </reference>
          <reference field="81" count="1">
            <x v="7"/>
          </reference>
        </references>
      </pivotArea>
    </format>
    <format dxfId="1293">
      <pivotArea dataOnly="0" labelOnly="1" outline="0" fieldPosition="0">
        <references count="4">
          <reference field="3" count="1" selected="0">
            <x v="0"/>
          </reference>
          <reference field="5" count="1" selected="0">
            <x v="11"/>
          </reference>
          <reference field="37" count="1" selected="0">
            <x v="70"/>
          </reference>
          <reference field="81" count="1">
            <x v="150"/>
          </reference>
        </references>
      </pivotArea>
    </format>
    <format dxfId="1292">
      <pivotArea dataOnly="0" labelOnly="1" outline="0" fieldPosition="0">
        <references count="4">
          <reference field="3" count="1" selected="0">
            <x v="0"/>
          </reference>
          <reference field="5" count="1" selected="0">
            <x v="12"/>
          </reference>
          <reference field="37" count="1" selected="0">
            <x v="0"/>
          </reference>
          <reference field="81" count="1">
            <x v="7"/>
          </reference>
        </references>
      </pivotArea>
    </format>
    <format dxfId="1291">
      <pivotArea dataOnly="0" labelOnly="1" outline="0" fieldPosition="0">
        <references count="4">
          <reference field="3" count="1" selected="0">
            <x v="0"/>
          </reference>
          <reference field="5" count="1" selected="0">
            <x v="13"/>
          </reference>
          <reference field="37" count="1" selected="0">
            <x v="8"/>
          </reference>
          <reference field="81" count="1">
            <x v="64"/>
          </reference>
        </references>
      </pivotArea>
    </format>
    <format dxfId="1290">
      <pivotArea dataOnly="0" labelOnly="1" outline="0" fieldPosition="0">
        <references count="4">
          <reference field="3" count="1" selected="0">
            <x v="0"/>
          </reference>
          <reference field="5" count="1" selected="0">
            <x v="14"/>
          </reference>
          <reference field="37" count="1" selected="0">
            <x v="144"/>
          </reference>
          <reference field="81" count="1">
            <x v="167"/>
          </reference>
        </references>
      </pivotArea>
    </format>
    <format dxfId="1289">
      <pivotArea dataOnly="0" labelOnly="1" outline="0" fieldPosition="0">
        <references count="4">
          <reference field="3" count="1" selected="0">
            <x v="0"/>
          </reference>
          <reference field="5" count="1" selected="0">
            <x v="15"/>
          </reference>
          <reference field="37" count="1" selected="0">
            <x v="44"/>
          </reference>
          <reference field="81" count="1">
            <x v="69"/>
          </reference>
        </references>
      </pivotArea>
    </format>
    <format dxfId="1288">
      <pivotArea dataOnly="0" labelOnly="1" outline="0" fieldPosition="0">
        <references count="4">
          <reference field="3" count="1" selected="0">
            <x v="0"/>
          </reference>
          <reference field="5" count="1" selected="0">
            <x v="16"/>
          </reference>
          <reference field="37" count="1" selected="0">
            <x v="0"/>
          </reference>
          <reference field="81" count="1">
            <x v="7"/>
          </reference>
        </references>
      </pivotArea>
    </format>
    <format dxfId="1287">
      <pivotArea dataOnly="0" labelOnly="1" outline="0" fieldPosition="0">
        <references count="4">
          <reference field="3" count="1" selected="0">
            <x v="1"/>
          </reference>
          <reference field="5" count="1" selected="0">
            <x v="71"/>
          </reference>
          <reference field="37" count="1" selected="0">
            <x v="63"/>
          </reference>
          <reference field="81" count="1">
            <x v="44"/>
          </reference>
        </references>
      </pivotArea>
    </format>
    <format dxfId="1286">
      <pivotArea dataOnly="0" labelOnly="1" outline="0" fieldPosition="0">
        <references count="4">
          <reference field="3" count="1" selected="0">
            <x v="1"/>
          </reference>
          <reference field="5" count="1" selected="0">
            <x v="176"/>
          </reference>
          <reference field="37" count="1" selected="0">
            <x v="64"/>
          </reference>
          <reference field="81" count="1">
            <x v="86"/>
          </reference>
        </references>
      </pivotArea>
    </format>
    <format dxfId="1285">
      <pivotArea dataOnly="0" labelOnly="1" outline="0" fieldPosition="0">
        <references count="4">
          <reference field="3" count="1" selected="0">
            <x v="1"/>
          </reference>
          <reference field="5" count="1" selected="0">
            <x v="177"/>
          </reference>
          <reference field="37" count="1" selected="0">
            <x v="131"/>
          </reference>
          <reference field="81" count="1">
            <x v="88"/>
          </reference>
        </references>
      </pivotArea>
    </format>
    <format dxfId="1284">
      <pivotArea dataOnly="0" labelOnly="1" outline="0" fieldPosition="0">
        <references count="4">
          <reference field="3" count="1" selected="0">
            <x v="2"/>
          </reference>
          <reference field="5" count="1" selected="0">
            <x v="27"/>
          </reference>
          <reference field="37" count="1" selected="0">
            <x v="96"/>
          </reference>
          <reference field="81" count="1">
            <x v="84"/>
          </reference>
        </references>
      </pivotArea>
    </format>
    <format dxfId="1283">
      <pivotArea dataOnly="0" labelOnly="1" outline="0" fieldPosition="0">
        <references count="4">
          <reference field="3" count="1" selected="0">
            <x v="3"/>
          </reference>
          <reference field="5" count="1" selected="0">
            <x v="26"/>
          </reference>
          <reference field="37" count="1" selected="0">
            <x v="47"/>
          </reference>
          <reference field="81" count="1">
            <x v="142"/>
          </reference>
        </references>
      </pivotArea>
    </format>
    <format dxfId="1282">
      <pivotArea dataOnly="0" labelOnly="1" outline="0" fieldPosition="0">
        <references count="4">
          <reference field="3" count="1" selected="0">
            <x v="4"/>
          </reference>
          <reference field="5" count="1" selected="0">
            <x v="63"/>
          </reference>
          <reference field="37" count="1" selected="0">
            <x v="106"/>
          </reference>
          <reference field="81" count="1">
            <x v="108"/>
          </reference>
        </references>
      </pivotArea>
    </format>
    <format dxfId="1281">
      <pivotArea dataOnly="0" labelOnly="1" outline="0" fieldPosition="0">
        <references count="4">
          <reference field="3" count="1" selected="0">
            <x v="4"/>
          </reference>
          <reference field="5" count="1" selected="0">
            <x v="64"/>
          </reference>
          <reference field="37" count="1" selected="0">
            <x v="74"/>
          </reference>
          <reference field="81" count="1">
            <x v="29"/>
          </reference>
        </references>
      </pivotArea>
    </format>
    <format dxfId="1280">
      <pivotArea dataOnly="0" labelOnly="1" outline="0" fieldPosition="0">
        <references count="4">
          <reference field="3" count="1" selected="0">
            <x v="4"/>
          </reference>
          <reference field="5" count="1" selected="0">
            <x v="65"/>
          </reference>
          <reference field="37" count="1" selected="0">
            <x v="86"/>
          </reference>
          <reference field="81" count="1">
            <x v="130"/>
          </reference>
        </references>
      </pivotArea>
    </format>
    <format dxfId="1279">
      <pivotArea dataOnly="0" labelOnly="1" outline="0" fieldPosition="0">
        <references count="4">
          <reference field="3" count="1" selected="0">
            <x v="4"/>
          </reference>
          <reference field="5" count="1" selected="0">
            <x v="66"/>
          </reference>
          <reference field="37" count="1" selected="0">
            <x v="127"/>
          </reference>
          <reference field="81" count="1">
            <x v="131"/>
          </reference>
        </references>
      </pivotArea>
    </format>
    <format dxfId="1278">
      <pivotArea dataOnly="0" labelOnly="1" outline="0" fieldPosition="0">
        <references count="4">
          <reference field="3" count="1" selected="0">
            <x v="4"/>
          </reference>
          <reference field="5" count="1" selected="0">
            <x v="67"/>
          </reference>
          <reference field="37" count="1" selected="0">
            <x v="15"/>
          </reference>
          <reference field="81" count="1">
            <x v="132"/>
          </reference>
        </references>
      </pivotArea>
    </format>
    <format dxfId="1277">
      <pivotArea dataOnly="0" labelOnly="1" outline="0" fieldPosition="0">
        <references count="4">
          <reference field="3" count="1" selected="0">
            <x v="5"/>
          </reference>
          <reference field="5" count="1" selected="0">
            <x v="178"/>
          </reference>
          <reference field="37" count="1" selected="0">
            <x v="97"/>
          </reference>
          <reference field="81" count="1">
            <x v="63"/>
          </reference>
        </references>
      </pivotArea>
    </format>
    <format dxfId="1276">
      <pivotArea dataOnly="0" labelOnly="1" outline="0" fieldPosition="0">
        <references count="4">
          <reference field="3" count="1" selected="0">
            <x v="5"/>
          </reference>
          <reference field="5" count="1" selected="0">
            <x v="179"/>
          </reference>
          <reference field="37" count="1" selected="0">
            <x v="52"/>
          </reference>
          <reference field="81" count="1">
            <x v="107"/>
          </reference>
        </references>
      </pivotArea>
    </format>
    <format dxfId="1275">
      <pivotArea dataOnly="0" labelOnly="1" outline="0" fieldPosition="0">
        <references count="4">
          <reference field="3" count="1" selected="0">
            <x v="5"/>
          </reference>
          <reference field="5" count="1" selected="0">
            <x v="180"/>
          </reference>
          <reference field="37" count="1" selected="0">
            <x v="24"/>
          </reference>
          <reference field="81" count="1">
            <x v="164"/>
          </reference>
        </references>
      </pivotArea>
    </format>
    <format dxfId="1274">
      <pivotArea dataOnly="0" labelOnly="1" outline="0" fieldPosition="0">
        <references count="4">
          <reference field="3" count="1" selected="0">
            <x v="5"/>
          </reference>
          <reference field="5" count="1" selected="0">
            <x v="181"/>
          </reference>
          <reference field="37" count="1" selected="0">
            <x v="0"/>
          </reference>
          <reference field="81" count="1">
            <x v="7"/>
          </reference>
        </references>
      </pivotArea>
    </format>
    <format dxfId="1273">
      <pivotArea dataOnly="0" labelOnly="1" outline="0" fieldPosition="0">
        <references count="4">
          <reference field="3" count="1" selected="0">
            <x v="6"/>
          </reference>
          <reference field="5" count="1" selected="0">
            <x v="17"/>
          </reference>
          <reference field="37" count="1" selected="0">
            <x v="53"/>
          </reference>
          <reference field="81" count="1">
            <x v="165"/>
          </reference>
        </references>
      </pivotArea>
    </format>
    <format dxfId="1272">
      <pivotArea dataOnly="0" labelOnly="1" outline="0" fieldPosition="0">
        <references count="4">
          <reference field="3" count="1" selected="0">
            <x v="6"/>
          </reference>
          <reference field="5" count="1" selected="0">
            <x v="18"/>
          </reference>
          <reference field="37" count="1" selected="0">
            <x v="57"/>
          </reference>
          <reference field="81" count="1">
            <x v="49"/>
          </reference>
        </references>
      </pivotArea>
    </format>
    <format dxfId="1271">
      <pivotArea dataOnly="0" labelOnly="1" outline="0" fieldPosition="0">
        <references count="4">
          <reference field="3" count="1" selected="0">
            <x v="6"/>
          </reference>
          <reference field="5" count="1" selected="0">
            <x v="19"/>
          </reference>
          <reference field="37" count="1" selected="0">
            <x v="151"/>
          </reference>
          <reference field="81" count="1">
            <x v="115"/>
          </reference>
        </references>
      </pivotArea>
    </format>
    <format dxfId="1270">
      <pivotArea dataOnly="0" labelOnly="1" outline="0" fieldPosition="0">
        <references count="4">
          <reference field="3" count="1" selected="0">
            <x v="6"/>
          </reference>
          <reference field="5" count="1" selected="0">
            <x v="20"/>
          </reference>
          <reference field="37" count="1" selected="0">
            <x v="68"/>
          </reference>
          <reference field="81" count="1">
            <x v="118"/>
          </reference>
        </references>
      </pivotArea>
    </format>
    <format dxfId="1269">
      <pivotArea dataOnly="0" labelOnly="1" outline="0" fieldPosition="0">
        <references count="4">
          <reference field="3" count="1" selected="0">
            <x v="6"/>
          </reference>
          <reference field="5" count="1" selected="0">
            <x v="21"/>
          </reference>
          <reference field="37" count="1" selected="0">
            <x v="115"/>
          </reference>
          <reference field="81" count="1">
            <x v="33"/>
          </reference>
        </references>
      </pivotArea>
    </format>
    <format dxfId="1268">
      <pivotArea dataOnly="0" labelOnly="1" outline="0" fieldPosition="0">
        <references count="4">
          <reference field="3" count="1" selected="0">
            <x v="6"/>
          </reference>
          <reference field="5" count="1" selected="0">
            <x v="22"/>
          </reference>
          <reference field="37" count="1" selected="0">
            <x v="0"/>
          </reference>
          <reference field="81" count="1">
            <x v="7"/>
          </reference>
        </references>
      </pivotArea>
    </format>
    <format dxfId="1267">
      <pivotArea dataOnly="0" labelOnly="1" outline="0" fieldPosition="0">
        <references count="4">
          <reference field="3" count="1" selected="0">
            <x v="6"/>
          </reference>
          <reference field="5" count="1" selected="0">
            <x v="23"/>
          </reference>
          <reference field="37" count="1" selected="0">
            <x v="71"/>
          </reference>
          <reference field="81" count="1">
            <x v="53"/>
          </reference>
        </references>
      </pivotArea>
    </format>
    <format dxfId="1266">
      <pivotArea dataOnly="0" labelOnly="1" outline="0" fieldPosition="0">
        <references count="4">
          <reference field="3" count="1" selected="0">
            <x v="6"/>
          </reference>
          <reference field="5" count="1" selected="0">
            <x v="24"/>
          </reference>
          <reference field="37" count="1" selected="0">
            <x v="78"/>
          </reference>
          <reference field="81" count="1">
            <x v="140"/>
          </reference>
        </references>
      </pivotArea>
    </format>
    <format dxfId="1265">
      <pivotArea dataOnly="0" labelOnly="1" outline="0" fieldPosition="0">
        <references count="4">
          <reference field="3" count="1" selected="0">
            <x v="6"/>
          </reference>
          <reference field="5" count="1" selected="0">
            <x v="25"/>
          </reference>
          <reference field="37" count="1" selected="0">
            <x v="46"/>
          </reference>
          <reference field="81" count="1">
            <x v="83"/>
          </reference>
        </references>
      </pivotArea>
    </format>
    <format dxfId="1264">
      <pivotArea dataOnly="0" labelOnly="1" outline="0" fieldPosition="0">
        <references count="4">
          <reference field="3" count="1" selected="0">
            <x v="6"/>
          </reference>
          <reference field="5" count="1" selected="0">
            <x v="36"/>
          </reference>
          <reference field="37" count="1" selected="0">
            <x v="0"/>
          </reference>
          <reference field="81" count="1">
            <x v="7"/>
          </reference>
        </references>
      </pivotArea>
    </format>
    <format dxfId="1263">
      <pivotArea dataOnly="0" labelOnly="1" outline="0" fieldPosition="0">
        <references count="4">
          <reference field="3" count="1" selected="0">
            <x v="6"/>
          </reference>
          <reference field="5" count="1" selected="0">
            <x v="37"/>
          </reference>
          <reference field="37" count="1" selected="0">
            <x v="109"/>
          </reference>
          <reference field="81" count="1">
            <x v="100"/>
          </reference>
        </references>
      </pivotArea>
    </format>
    <format dxfId="1262">
      <pivotArea dataOnly="0" labelOnly="1" outline="0" fieldPosition="0">
        <references count="4">
          <reference field="3" count="1" selected="0">
            <x v="6"/>
          </reference>
          <reference field="5" count="1" selected="0">
            <x v="38"/>
          </reference>
          <reference field="37" count="1" selected="0">
            <x v="0"/>
          </reference>
          <reference field="81" count="1">
            <x v="7"/>
          </reference>
        </references>
      </pivotArea>
    </format>
    <format dxfId="1261">
      <pivotArea dataOnly="0" labelOnly="1" outline="0" fieldPosition="0">
        <references count="4">
          <reference field="3" count="1" selected="0">
            <x v="6"/>
          </reference>
          <reference field="5" count="1" selected="0">
            <x v="39"/>
          </reference>
          <reference field="37" count="1" selected="0">
            <x v="40"/>
          </reference>
          <reference field="81" count="1">
            <x v="82"/>
          </reference>
        </references>
      </pivotArea>
    </format>
    <format dxfId="1260">
      <pivotArea dataOnly="0" labelOnly="1" outline="0" fieldPosition="0">
        <references count="4">
          <reference field="3" count="1" selected="0">
            <x v="6"/>
          </reference>
          <reference field="5" count="1" selected="0">
            <x v="73"/>
          </reference>
          <reference field="37" count="1" selected="0">
            <x v="27"/>
          </reference>
          <reference field="81" count="1">
            <x v="117"/>
          </reference>
        </references>
      </pivotArea>
    </format>
    <format dxfId="1259">
      <pivotArea dataOnly="0" labelOnly="1" outline="0" fieldPosition="0">
        <references count="4">
          <reference field="3" count="1" selected="0">
            <x v="6"/>
          </reference>
          <reference field="5" count="1" selected="0">
            <x v="74"/>
          </reference>
          <reference field="37" count="1" selected="0">
            <x v="4"/>
          </reference>
          <reference field="81" count="1">
            <x v="120"/>
          </reference>
        </references>
      </pivotArea>
    </format>
    <format dxfId="1258">
      <pivotArea dataOnly="0" labelOnly="1" outline="0" fieldPosition="0">
        <references count="4">
          <reference field="3" count="1" selected="0">
            <x v="6"/>
          </reference>
          <reference field="5" count="1" selected="0">
            <x v="158"/>
          </reference>
          <reference field="37" count="1" selected="0">
            <x v="65"/>
          </reference>
          <reference field="81" count="1">
            <x v="68"/>
          </reference>
        </references>
      </pivotArea>
    </format>
    <format dxfId="1257">
      <pivotArea dataOnly="0" labelOnly="1" outline="0" fieldPosition="0">
        <references count="4">
          <reference field="3" count="1" selected="0">
            <x v="6"/>
          </reference>
          <reference field="5" count="1" selected="0">
            <x v="159"/>
          </reference>
          <reference field="37" count="1" selected="0">
            <x v="51"/>
          </reference>
          <reference field="81" count="1">
            <x v="43"/>
          </reference>
        </references>
      </pivotArea>
    </format>
    <format dxfId="1256">
      <pivotArea dataOnly="0" labelOnly="1" outline="0" fieldPosition="0">
        <references count="4">
          <reference field="3" count="1" selected="0">
            <x v="6"/>
          </reference>
          <reference field="5" count="1" selected="0">
            <x v="160"/>
          </reference>
          <reference field="37" count="1" selected="0">
            <x v="66"/>
          </reference>
          <reference field="81" count="1">
            <x v="85"/>
          </reference>
        </references>
      </pivotArea>
    </format>
    <format dxfId="1255">
      <pivotArea dataOnly="0" labelOnly="1" outline="0" fieldPosition="0">
        <references count="4">
          <reference field="3" count="1" selected="0">
            <x v="6"/>
          </reference>
          <reference field="5" count="1" selected="0">
            <x v="182"/>
          </reference>
          <reference field="37" count="1" selected="0">
            <x v="13"/>
          </reference>
          <reference field="81" count="1">
            <x v="79"/>
          </reference>
        </references>
      </pivotArea>
    </format>
    <format dxfId="1254">
      <pivotArea dataOnly="0" labelOnly="1" outline="0" fieldPosition="0">
        <references count="4">
          <reference field="3" count="1" selected="0">
            <x v="7"/>
          </reference>
          <reference field="5" count="1" selected="0">
            <x v="28"/>
          </reference>
          <reference field="37" count="1" selected="0">
            <x v="156"/>
          </reference>
          <reference field="81" count="1">
            <x v="77"/>
          </reference>
        </references>
      </pivotArea>
    </format>
    <format dxfId="1253">
      <pivotArea dataOnly="0" labelOnly="1" outline="0" fieldPosition="0">
        <references count="4">
          <reference field="3" count="1" selected="0">
            <x v="7"/>
          </reference>
          <reference field="5" count="1" selected="0">
            <x v="29"/>
          </reference>
          <reference field="37" count="1" selected="0">
            <x v="155"/>
          </reference>
          <reference field="81" count="1">
            <x v="76"/>
          </reference>
        </references>
      </pivotArea>
    </format>
    <format dxfId="1252">
      <pivotArea dataOnly="0" labelOnly="1" outline="0" fieldPosition="0">
        <references count="4">
          <reference field="3" count="1" selected="0">
            <x v="8"/>
          </reference>
          <reference field="5" count="1" selected="0">
            <x v="52"/>
          </reference>
          <reference field="37" count="1" selected="0">
            <x v="28"/>
          </reference>
          <reference field="81" count="1">
            <x v="71"/>
          </reference>
        </references>
      </pivotArea>
    </format>
    <format dxfId="1251">
      <pivotArea dataOnly="0" labelOnly="1" outline="0" fieldPosition="0">
        <references count="4">
          <reference field="3" count="1" selected="0">
            <x v="8"/>
          </reference>
          <reference field="5" count="1" selected="0">
            <x v="163"/>
          </reference>
          <reference field="37" count="1" selected="0">
            <x v="157"/>
          </reference>
          <reference field="81" count="1">
            <x v="72"/>
          </reference>
        </references>
      </pivotArea>
    </format>
    <format dxfId="1250">
      <pivotArea dataOnly="0" labelOnly="1" outline="0" fieldPosition="0">
        <references count="4">
          <reference field="3" count="1" selected="0">
            <x v="8"/>
          </reference>
          <reference field="5" count="1" selected="0">
            <x v="164"/>
          </reference>
          <reference field="37" count="1" selected="0">
            <x v="38"/>
          </reference>
          <reference field="81" count="1">
            <x v="162"/>
          </reference>
        </references>
      </pivotArea>
    </format>
    <format dxfId="1249">
      <pivotArea dataOnly="0" labelOnly="1" outline="0" fieldPosition="0">
        <references count="4">
          <reference field="3" count="1" selected="0">
            <x v="9"/>
          </reference>
          <reference field="5" count="1" selected="0">
            <x v="136"/>
          </reference>
          <reference field="37" count="1" selected="0">
            <x v="37"/>
          </reference>
          <reference field="81" count="1">
            <x v="32"/>
          </reference>
        </references>
      </pivotArea>
    </format>
    <format dxfId="1248">
      <pivotArea dataOnly="0" labelOnly="1" outline="0" fieldPosition="0">
        <references count="4">
          <reference field="3" count="1" selected="0">
            <x v="9"/>
          </reference>
          <reference field="5" count="1" selected="0">
            <x v="137"/>
          </reference>
          <reference field="37" count="1" selected="0">
            <x v="30"/>
          </reference>
          <reference field="81" count="1">
            <x v="20"/>
          </reference>
        </references>
      </pivotArea>
    </format>
    <format dxfId="1247">
      <pivotArea dataOnly="0" labelOnly="1" outline="0" fieldPosition="0">
        <references count="4">
          <reference field="3" count="1" selected="0">
            <x v="9"/>
          </reference>
          <reference field="5" count="1" selected="0">
            <x v="139"/>
          </reference>
          <reference field="37" count="1" selected="0">
            <x v="72"/>
          </reference>
          <reference field="81" count="1">
            <x v="3"/>
          </reference>
        </references>
      </pivotArea>
    </format>
    <format dxfId="1246">
      <pivotArea dataOnly="0" labelOnly="1" outline="0" fieldPosition="0">
        <references count="4">
          <reference field="3" count="1" selected="0">
            <x v="9"/>
          </reference>
          <reference field="5" count="1" selected="0">
            <x v="140"/>
          </reference>
          <reference field="37" count="1" selected="0">
            <x v="108"/>
          </reference>
          <reference field="81" count="1">
            <x v="13"/>
          </reference>
        </references>
      </pivotArea>
    </format>
    <format dxfId="1245">
      <pivotArea dataOnly="0" labelOnly="1" outline="0" fieldPosition="0">
        <references count="4">
          <reference field="3" count="1" selected="0">
            <x v="9"/>
          </reference>
          <reference field="5" count="1" selected="0">
            <x v="141"/>
          </reference>
          <reference field="37" count="1" selected="0">
            <x v="58"/>
          </reference>
          <reference field="81" count="1">
            <x v="1"/>
          </reference>
        </references>
      </pivotArea>
    </format>
    <format dxfId="1244">
      <pivotArea dataOnly="0" labelOnly="1" outline="0" fieldPosition="0">
        <references count="4">
          <reference field="3" count="1" selected="0">
            <x v="9"/>
          </reference>
          <reference field="5" count="1" selected="0">
            <x v="142"/>
          </reference>
          <reference field="37" count="1" selected="0">
            <x v="50"/>
          </reference>
          <reference field="81" count="1">
            <x v="35"/>
          </reference>
        </references>
      </pivotArea>
    </format>
    <format dxfId="1243">
      <pivotArea dataOnly="0" labelOnly="1" outline="0" fieldPosition="0">
        <references count="4">
          <reference field="3" count="1" selected="0">
            <x v="9"/>
          </reference>
          <reference field="5" count="1" selected="0">
            <x v="143"/>
          </reference>
          <reference field="37" count="1" selected="0">
            <x v="81"/>
          </reference>
          <reference field="81" count="1">
            <x v="23"/>
          </reference>
        </references>
      </pivotArea>
    </format>
    <format dxfId="1242">
      <pivotArea dataOnly="0" labelOnly="1" outline="0" fieldPosition="0">
        <references count="4">
          <reference field="3" count="1" selected="0">
            <x v="9"/>
          </reference>
          <reference field="5" count="1" selected="0">
            <x v="144"/>
          </reference>
          <reference field="37" count="1" selected="0">
            <x v="69"/>
          </reference>
          <reference field="81" count="1">
            <x v="22"/>
          </reference>
        </references>
      </pivotArea>
    </format>
    <format dxfId="1241">
      <pivotArea dataOnly="0" labelOnly="1" outline="0" fieldPosition="0">
        <references count="4">
          <reference field="3" count="1" selected="0">
            <x v="9"/>
          </reference>
          <reference field="5" count="1" selected="0">
            <x v="145"/>
          </reference>
          <reference field="37" count="1" selected="0">
            <x v="80"/>
          </reference>
          <reference field="81" count="1">
            <x v="21"/>
          </reference>
        </references>
      </pivotArea>
    </format>
    <format dxfId="1240">
      <pivotArea dataOnly="0" labelOnly="1" outline="0" fieldPosition="0">
        <references count="4">
          <reference field="3" count="1" selected="0">
            <x v="9"/>
          </reference>
          <reference field="5" count="1" selected="0">
            <x v="146"/>
          </reference>
          <reference field="37" count="1" selected="0">
            <x v="29"/>
          </reference>
          <reference field="81" count="1">
            <x v="152"/>
          </reference>
        </references>
      </pivotArea>
    </format>
    <format dxfId="1239">
      <pivotArea dataOnly="0" labelOnly="1" outline="0" fieldPosition="0">
        <references count="4">
          <reference field="3" count="1" selected="0">
            <x v="10"/>
          </reference>
          <reference field="5" count="1" selected="0">
            <x v="30"/>
          </reference>
          <reference field="37" count="1" selected="0">
            <x v="147"/>
          </reference>
          <reference field="81" count="1">
            <x v="96"/>
          </reference>
        </references>
      </pivotArea>
    </format>
    <format dxfId="1238">
      <pivotArea dataOnly="0" labelOnly="1" outline="0" fieldPosition="0">
        <references count="4">
          <reference field="3" count="1" selected="0">
            <x v="10"/>
          </reference>
          <reference field="5" count="1" selected="0">
            <x v="31"/>
          </reference>
          <reference field="37" count="1" selected="0">
            <x v="16"/>
          </reference>
          <reference field="81" count="1">
            <x v="149"/>
          </reference>
        </references>
      </pivotArea>
    </format>
    <format dxfId="1237">
      <pivotArea dataOnly="0" labelOnly="1" outline="0" fieldPosition="0">
        <references count="4">
          <reference field="3" count="1" selected="0">
            <x v="10"/>
          </reference>
          <reference field="5" count="1" selected="0">
            <x v="32"/>
          </reference>
          <reference field="37" count="1" selected="0">
            <x v="90"/>
          </reference>
          <reference field="81" count="1">
            <x v="110"/>
          </reference>
        </references>
      </pivotArea>
    </format>
    <format dxfId="1236">
      <pivotArea dataOnly="0" labelOnly="1" outline="0" fieldPosition="0">
        <references count="4">
          <reference field="3" count="1" selected="0">
            <x v="10"/>
          </reference>
          <reference field="5" count="1" selected="0">
            <x v="33"/>
          </reference>
          <reference field="37" count="1" selected="0">
            <x v="17"/>
          </reference>
          <reference field="81" count="1">
            <x v="95"/>
          </reference>
        </references>
      </pivotArea>
    </format>
    <format dxfId="1235">
      <pivotArea dataOnly="0" labelOnly="1" outline="0" fieldPosition="0">
        <references count="4">
          <reference field="3" count="1" selected="0">
            <x v="10"/>
          </reference>
          <reference field="5" count="1" selected="0">
            <x v="34"/>
          </reference>
          <reference field="37" count="1" selected="0">
            <x v="19"/>
          </reference>
          <reference field="81" count="1">
            <x v="27"/>
          </reference>
        </references>
      </pivotArea>
    </format>
    <format dxfId="1234">
      <pivotArea dataOnly="0" labelOnly="1" outline="0" fieldPosition="0">
        <references count="4">
          <reference field="3" count="1" selected="0">
            <x v="10"/>
          </reference>
          <reference field="5" count="1" selected="0">
            <x v="35"/>
          </reference>
          <reference field="37" count="1" selected="0">
            <x v="146"/>
          </reference>
          <reference field="81" count="1">
            <x v="51"/>
          </reference>
        </references>
      </pivotArea>
    </format>
    <format dxfId="1233">
      <pivotArea dataOnly="0" labelOnly="1" outline="0" fieldPosition="0">
        <references count="4">
          <reference field="3" count="1" selected="0">
            <x v="11"/>
          </reference>
          <reference field="5" count="1" selected="0">
            <x v="42"/>
          </reference>
          <reference field="37" count="1" selected="0">
            <x v="73"/>
          </reference>
          <reference field="81" count="1">
            <x v="75"/>
          </reference>
        </references>
      </pivotArea>
    </format>
    <format dxfId="1232">
      <pivotArea dataOnly="0" labelOnly="1" outline="0" fieldPosition="0">
        <references count="4">
          <reference field="3" count="1" selected="0">
            <x v="11"/>
          </reference>
          <reference field="5" count="1" selected="0">
            <x v="51"/>
          </reference>
          <reference field="37" count="1" selected="0">
            <x v="137"/>
          </reference>
          <reference field="81" count="1">
            <x v="138"/>
          </reference>
        </references>
      </pivotArea>
    </format>
    <format dxfId="1231">
      <pivotArea dataOnly="0" labelOnly="1" outline="0" fieldPosition="0">
        <references count="4">
          <reference field="3" count="1" selected="0">
            <x v="12"/>
          </reference>
          <reference field="5" count="1" selected="0">
            <x v="61"/>
          </reference>
          <reference field="37" count="1" selected="0">
            <x v="39"/>
          </reference>
          <reference field="81" count="1">
            <x v="16"/>
          </reference>
        </references>
      </pivotArea>
    </format>
    <format dxfId="1230">
      <pivotArea dataOnly="0" labelOnly="1" outline="0" fieldPosition="0">
        <references count="4">
          <reference field="3" count="1" selected="0">
            <x v="12"/>
          </reference>
          <reference field="5" count="1" selected="0">
            <x v="62"/>
          </reference>
          <reference field="37" count="1" selected="0">
            <x v="0"/>
          </reference>
          <reference field="81" count="1">
            <x v="7"/>
          </reference>
        </references>
      </pivotArea>
    </format>
    <format dxfId="1229">
      <pivotArea dataOnly="0" labelOnly="1" outline="0" fieldPosition="0">
        <references count="4">
          <reference field="3" count="1" selected="0">
            <x v="13"/>
          </reference>
          <reference field="5" count="1" selected="0">
            <x v="175"/>
          </reference>
          <reference field="37" count="1" selected="0">
            <x v="88"/>
          </reference>
          <reference field="81" count="1">
            <x v="154"/>
          </reference>
        </references>
      </pivotArea>
    </format>
    <format dxfId="1228">
      <pivotArea dataOnly="0" labelOnly="1" outline="0" fieldPosition="0">
        <references count="4">
          <reference field="3" count="1" selected="0">
            <x v="14"/>
          </reference>
          <reference field="5" count="1" selected="0">
            <x v="75"/>
          </reference>
          <reference field="37" count="1" selected="0">
            <x v="0"/>
          </reference>
          <reference field="81" count="1">
            <x v="7"/>
          </reference>
        </references>
      </pivotArea>
    </format>
    <format dxfId="1227">
      <pivotArea dataOnly="0" labelOnly="1" outline="0" fieldPosition="0">
        <references count="4">
          <reference field="3" count="1" selected="0">
            <x v="14"/>
          </reference>
          <reference field="5" count="1" selected="0">
            <x v="76"/>
          </reference>
          <reference field="37" count="1" selected="0">
            <x v="79"/>
          </reference>
          <reference field="81" count="1">
            <x v="70"/>
          </reference>
        </references>
      </pivotArea>
    </format>
    <format dxfId="1226">
      <pivotArea dataOnly="0" labelOnly="1" outline="0" fieldPosition="0">
        <references count="4">
          <reference field="3" count="1" selected="0">
            <x v="14"/>
          </reference>
          <reference field="5" count="1" selected="0">
            <x v="77"/>
          </reference>
          <reference field="37" count="1" selected="0">
            <x v="0"/>
          </reference>
          <reference field="81" count="1">
            <x v="7"/>
          </reference>
        </references>
      </pivotArea>
    </format>
    <format dxfId="1225">
      <pivotArea dataOnly="0" labelOnly="1" outline="0" fieldPosition="0">
        <references count="4">
          <reference field="3" count="1" selected="0">
            <x v="14"/>
          </reference>
          <reference field="5" count="1" selected="0">
            <x v="78"/>
          </reference>
          <reference field="37" count="1" selected="0">
            <x v="95"/>
          </reference>
          <reference field="81" count="1">
            <x v="0"/>
          </reference>
        </references>
      </pivotArea>
    </format>
    <format dxfId="1224">
      <pivotArea dataOnly="0" labelOnly="1" outline="0" fieldPosition="0">
        <references count="4">
          <reference field="3" count="1" selected="0">
            <x v="14"/>
          </reference>
          <reference field="5" count="1" selected="0">
            <x v="79"/>
          </reference>
          <reference field="37" count="1" selected="0">
            <x v="85"/>
          </reference>
          <reference field="81" count="1">
            <x v="45"/>
          </reference>
        </references>
      </pivotArea>
    </format>
    <format dxfId="1223">
      <pivotArea dataOnly="0" labelOnly="1" outline="0" fieldPosition="0">
        <references count="4">
          <reference field="3" count="1" selected="0">
            <x v="14"/>
          </reference>
          <reference field="5" count="1" selected="0">
            <x v="80"/>
          </reference>
          <reference field="37" count="1" selected="0">
            <x v="113"/>
          </reference>
          <reference field="81" count="1">
            <x v="122"/>
          </reference>
        </references>
      </pivotArea>
    </format>
    <format dxfId="1222">
      <pivotArea dataOnly="0" labelOnly="1" outline="0" fieldPosition="0">
        <references count="4">
          <reference field="3" count="1" selected="0">
            <x v="14"/>
          </reference>
          <reference field="5" count="1" selected="0">
            <x v="81"/>
          </reference>
          <reference field="37" count="1" selected="0">
            <x v="112"/>
          </reference>
          <reference field="81" count="1">
            <x v="121"/>
          </reference>
        </references>
      </pivotArea>
    </format>
    <format dxfId="1221">
      <pivotArea dataOnly="0" labelOnly="1" outline="0" fieldPosition="0">
        <references count="4">
          <reference field="3" count="1" selected="0">
            <x v="14"/>
          </reference>
          <reference field="5" count="1" selected="0">
            <x v="82"/>
          </reference>
          <reference field="37" count="1" selected="0">
            <x v="150"/>
          </reference>
          <reference field="81" count="1">
            <x v="52"/>
          </reference>
        </references>
      </pivotArea>
    </format>
    <format dxfId="1220">
      <pivotArea dataOnly="0" labelOnly="1" outline="0" fieldPosition="0">
        <references count="4">
          <reference field="3" count="1" selected="0">
            <x v="14"/>
          </reference>
          <reference field="5" count="1" selected="0">
            <x v="83"/>
          </reference>
          <reference field="37" count="1" selected="0">
            <x v="55"/>
          </reference>
          <reference field="81" count="1">
            <x v="137"/>
          </reference>
        </references>
      </pivotArea>
    </format>
    <format dxfId="1219">
      <pivotArea dataOnly="0" labelOnly="1" outline="0" fieldPosition="0">
        <references count="4">
          <reference field="3" count="1" selected="0">
            <x v="14"/>
          </reference>
          <reference field="5" count="1" selected="0">
            <x v="84"/>
          </reference>
          <reference field="37" count="1" selected="0">
            <x v="62"/>
          </reference>
          <reference field="81" count="1">
            <x v="148"/>
          </reference>
        </references>
      </pivotArea>
    </format>
    <format dxfId="1218">
      <pivotArea dataOnly="0" labelOnly="1" outline="0" fieldPosition="0">
        <references count="4">
          <reference field="3" count="1" selected="0">
            <x v="14"/>
          </reference>
          <reference field="5" count="1" selected="0">
            <x v="85"/>
          </reference>
          <reference field="37" count="1" selected="0">
            <x v="31"/>
          </reference>
          <reference field="81" count="1">
            <x v="78"/>
          </reference>
        </references>
      </pivotArea>
    </format>
    <format dxfId="1217">
      <pivotArea dataOnly="0" labelOnly="1" outline="0" fieldPosition="0">
        <references count="4">
          <reference field="3" count="1" selected="0">
            <x v="14"/>
          </reference>
          <reference field="5" count="1" selected="0">
            <x v="86"/>
          </reference>
          <reference field="37" count="1" selected="0">
            <x v="77"/>
          </reference>
          <reference field="81" count="1">
            <x v="124"/>
          </reference>
        </references>
      </pivotArea>
    </format>
    <format dxfId="1216">
      <pivotArea dataOnly="0" labelOnly="1" outline="0" fieldPosition="0">
        <references count="4">
          <reference field="3" count="1" selected="0">
            <x v="14"/>
          </reference>
          <reference field="5" count="1" selected="0">
            <x v="87"/>
          </reference>
          <reference field="37" count="1" selected="0">
            <x v="49"/>
          </reference>
          <reference field="81" count="1">
            <x v="30"/>
          </reference>
        </references>
      </pivotArea>
    </format>
    <format dxfId="1215">
      <pivotArea dataOnly="0" labelOnly="1" outline="0" fieldPosition="0">
        <references count="4">
          <reference field="3" count="1" selected="0">
            <x v="14"/>
          </reference>
          <reference field="5" count="1" selected="0">
            <x v="88"/>
          </reference>
          <reference field="37" count="1" selected="0">
            <x v="76"/>
          </reference>
          <reference field="81" count="1">
            <x v="133"/>
          </reference>
        </references>
      </pivotArea>
    </format>
    <format dxfId="1214">
      <pivotArea dataOnly="0" labelOnly="1" outline="0" fieldPosition="0">
        <references count="4">
          <reference field="3" count="1" selected="0">
            <x v="14"/>
          </reference>
          <reference field="5" count="1" selected="0">
            <x v="89"/>
          </reference>
          <reference field="37" count="1" selected="0">
            <x v="1"/>
          </reference>
          <reference field="81" count="1">
            <x v="57"/>
          </reference>
        </references>
      </pivotArea>
    </format>
    <format dxfId="1213">
      <pivotArea dataOnly="0" labelOnly="1" outline="0" fieldPosition="0">
        <references count="4">
          <reference field="3" count="1" selected="0">
            <x v="14"/>
          </reference>
          <reference field="5" count="1" selected="0">
            <x v="90"/>
          </reference>
          <reference field="37" count="1" selected="0">
            <x v="117"/>
          </reference>
          <reference field="81" count="1">
            <x v="163"/>
          </reference>
        </references>
      </pivotArea>
    </format>
    <format dxfId="1212">
      <pivotArea dataOnly="0" labelOnly="1" outline="0" fieldPosition="0">
        <references count="4">
          <reference field="3" count="1" selected="0">
            <x v="14"/>
          </reference>
          <reference field="5" count="1" selected="0">
            <x v="91"/>
          </reference>
          <reference field="37" count="1" selected="0">
            <x v="116"/>
          </reference>
          <reference field="81" count="1">
            <x v="65"/>
          </reference>
        </references>
      </pivotArea>
    </format>
    <format dxfId="1211">
      <pivotArea dataOnly="0" labelOnly="1" outline="0" fieldPosition="0">
        <references count="4">
          <reference field="3" count="1" selected="0">
            <x v="14"/>
          </reference>
          <reference field="5" count="1" selected="0">
            <x v="92"/>
          </reference>
          <reference field="37" count="1" selected="0">
            <x v="41"/>
          </reference>
          <reference field="81" count="1">
            <x v="139"/>
          </reference>
        </references>
      </pivotArea>
    </format>
    <format dxfId="1210">
      <pivotArea dataOnly="0" labelOnly="1" outline="0" fieldPosition="0">
        <references count="4">
          <reference field="3" count="1" selected="0">
            <x v="14"/>
          </reference>
          <reference field="5" count="1" selected="0">
            <x v="93"/>
          </reference>
          <reference field="37" count="1" selected="0">
            <x v="84"/>
          </reference>
          <reference field="81" count="1">
            <x v="147"/>
          </reference>
        </references>
      </pivotArea>
    </format>
    <format dxfId="1209">
      <pivotArea dataOnly="0" labelOnly="1" outline="0" fieldPosition="0">
        <references count="4">
          <reference field="3" count="1" selected="0">
            <x v="14"/>
          </reference>
          <reference field="5" count="1" selected="0">
            <x v="94"/>
          </reference>
          <reference field="37" count="1" selected="0">
            <x v="98"/>
          </reference>
          <reference field="81" count="1">
            <x v="126"/>
          </reference>
        </references>
      </pivotArea>
    </format>
    <format dxfId="1208">
      <pivotArea dataOnly="0" labelOnly="1" outline="0" fieldPosition="0">
        <references count="4">
          <reference field="3" count="1" selected="0">
            <x v="14"/>
          </reference>
          <reference field="5" count="1" selected="0">
            <x v="95"/>
          </reference>
          <reference field="37" count="1" selected="0">
            <x v="0"/>
          </reference>
          <reference field="81" count="1">
            <x v="7"/>
          </reference>
        </references>
      </pivotArea>
    </format>
    <format dxfId="1207">
      <pivotArea dataOnly="0" labelOnly="1" outline="0" fieldPosition="0">
        <references count="4">
          <reference field="3" count="1" selected="0">
            <x v="14"/>
          </reference>
          <reference field="5" count="1" selected="0">
            <x v="96"/>
          </reference>
          <reference field="37" count="1" selected="0">
            <x v="0"/>
          </reference>
          <reference field="81" count="1">
            <x v="7"/>
          </reference>
        </references>
      </pivotArea>
    </format>
    <format dxfId="1206">
      <pivotArea dataOnly="0" labelOnly="1" outline="0" fieldPosition="0">
        <references count="4">
          <reference field="3" count="1" selected="0">
            <x v="14"/>
          </reference>
          <reference field="5" count="1" selected="0">
            <x v="97"/>
          </reference>
          <reference field="37" count="1" selected="0">
            <x v="60"/>
          </reference>
          <reference field="81" count="1">
            <x v="127"/>
          </reference>
        </references>
      </pivotArea>
    </format>
    <format dxfId="1205">
      <pivotArea dataOnly="0" labelOnly="1" outline="0" fieldPosition="0">
        <references count="4">
          <reference field="3" count="1" selected="0">
            <x v="14"/>
          </reference>
          <reference field="5" count="1" selected="0">
            <x v="98"/>
          </reference>
          <reference field="37" count="1" selected="0">
            <x v="33"/>
          </reference>
          <reference field="81" count="1">
            <x v="42"/>
          </reference>
        </references>
      </pivotArea>
    </format>
    <format dxfId="1204">
      <pivotArea dataOnly="0" labelOnly="1" outline="0" fieldPosition="0">
        <references count="4">
          <reference field="3" count="1" selected="0">
            <x v="14"/>
          </reference>
          <reference field="5" count="1" selected="0">
            <x v="99"/>
          </reference>
          <reference field="37" count="1" selected="0">
            <x v="35"/>
          </reference>
          <reference field="81" count="1">
            <x v="61"/>
          </reference>
        </references>
      </pivotArea>
    </format>
    <format dxfId="1203">
      <pivotArea dataOnly="0" labelOnly="1" outline="0" fieldPosition="0">
        <references count="4">
          <reference field="3" count="1" selected="0">
            <x v="14"/>
          </reference>
          <reference field="5" count="1" selected="0">
            <x v="100"/>
          </reference>
          <reference field="37" count="1" selected="0">
            <x v="34"/>
          </reference>
          <reference field="81" count="1">
            <x v="60"/>
          </reference>
        </references>
      </pivotArea>
    </format>
    <format dxfId="1202">
      <pivotArea dataOnly="0" labelOnly="1" outline="0" fieldPosition="0">
        <references count="4">
          <reference field="3" count="1" selected="0">
            <x v="14"/>
          </reference>
          <reference field="5" count="1" selected="0">
            <x v="101"/>
          </reference>
          <reference field="37" count="1" selected="0">
            <x v="128"/>
          </reference>
          <reference field="81" count="1">
            <x v="125"/>
          </reference>
        </references>
      </pivotArea>
    </format>
    <format dxfId="1201">
      <pivotArea dataOnly="0" labelOnly="1" outline="0" fieldPosition="0">
        <references count="4">
          <reference field="3" count="1" selected="0">
            <x v="14"/>
          </reference>
          <reference field="5" count="1" selected="0">
            <x v="102"/>
          </reference>
          <reference field="37" count="1" selected="0">
            <x v="103"/>
          </reference>
          <reference field="81" count="1">
            <x v="8"/>
          </reference>
        </references>
      </pivotArea>
    </format>
    <format dxfId="1200">
      <pivotArea dataOnly="0" labelOnly="1" outline="0" fieldPosition="0">
        <references count="4">
          <reference field="3" count="1" selected="0">
            <x v="14"/>
          </reference>
          <reference field="5" count="1" selected="0">
            <x v="103"/>
          </reference>
          <reference field="37" count="1" selected="0">
            <x v="104"/>
          </reference>
          <reference field="81" count="1">
            <x v="10"/>
          </reference>
        </references>
      </pivotArea>
    </format>
    <format dxfId="1199">
      <pivotArea dataOnly="0" labelOnly="1" outline="0" fieldPosition="0">
        <references count="4">
          <reference field="3" count="1" selected="0">
            <x v="14"/>
          </reference>
          <reference field="5" count="1" selected="0">
            <x v="104"/>
          </reference>
          <reference field="37" count="1" selected="0">
            <x v="105"/>
          </reference>
          <reference field="81" count="1">
            <x v="9"/>
          </reference>
        </references>
      </pivotArea>
    </format>
    <format dxfId="1198">
      <pivotArea dataOnly="0" labelOnly="1" outline="0" fieldPosition="0">
        <references count="4">
          <reference field="3" count="1" selected="0">
            <x v="14"/>
          </reference>
          <reference field="5" count="1" selected="0">
            <x v="105"/>
          </reference>
          <reference field="37" count="1" selected="0">
            <x v="101"/>
          </reference>
          <reference field="81" count="1">
            <x v="10"/>
          </reference>
        </references>
      </pivotArea>
    </format>
    <format dxfId="1197">
      <pivotArea dataOnly="0" labelOnly="1" outline="0" fieldPosition="0">
        <references count="4">
          <reference field="3" count="1" selected="0">
            <x v="14"/>
          </reference>
          <reference field="5" count="1" selected="0">
            <x v="106"/>
          </reference>
          <reference field="37" count="1" selected="0">
            <x v="36"/>
          </reference>
          <reference field="81" count="1">
            <x v="166"/>
          </reference>
        </references>
      </pivotArea>
    </format>
    <format dxfId="1196">
      <pivotArea dataOnly="0" labelOnly="1" outline="0" fieldPosition="0">
        <references count="4">
          <reference field="3" count="1" selected="0">
            <x v="14"/>
          </reference>
          <reference field="5" count="1" selected="0">
            <x v="107"/>
          </reference>
          <reference field="37" count="1" selected="0">
            <x v="87"/>
          </reference>
          <reference field="81" count="1">
            <x v="101"/>
          </reference>
        </references>
      </pivotArea>
    </format>
    <format dxfId="1195">
      <pivotArea dataOnly="0" labelOnly="1" outline="0" fieldPosition="0">
        <references count="4">
          <reference field="3" count="1" selected="0">
            <x v="14"/>
          </reference>
          <reference field="5" count="1" selected="0">
            <x v="108"/>
          </reference>
          <reference field="37" count="1" selected="0">
            <x v="32"/>
          </reference>
          <reference field="81" count="1">
            <x v="46"/>
          </reference>
        </references>
      </pivotArea>
    </format>
    <format dxfId="1194">
      <pivotArea dataOnly="0" labelOnly="1" outline="0" fieldPosition="0">
        <references count="4">
          <reference field="3" count="1" selected="0">
            <x v="14"/>
          </reference>
          <reference field="5" count="1" selected="0">
            <x v="109"/>
          </reference>
          <reference field="37" count="1" selected="0">
            <x v="42"/>
          </reference>
          <reference field="81" count="1">
            <x v="129"/>
          </reference>
        </references>
      </pivotArea>
    </format>
    <format dxfId="1193">
      <pivotArea dataOnly="0" labelOnly="1" outline="0" fieldPosition="0">
        <references count="4">
          <reference field="3" count="1" selected="0">
            <x v="14"/>
          </reference>
          <reference field="5" count="1" selected="0">
            <x v="110"/>
          </reference>
          <reference field="37" count="1" selected="0">
            <x v="61"/>
          </reference>
          <reference field="81" count="1">
            <x v="116"/>
          </reference>
        </references>
      </pivotArea>
    </format>
    <format dxfId="1192">
      <pivotArea dataOnly="0" labelOnly="1" outline="0" fieldPosition="0">
        <references count="4">
          <reference field="3" count="1" selected="0">
            <x v="14"/>
          </reference>
          <reference field="5" count="1" selected="0">
            <x v="112"/>
          </reference>
          <reference field="37" count="1" selected="0">
            <x v="0"/>
          </reference>
          <reference field="81" count="1">
            <x v="7"/>
          </reference>
        </references>
      </pivotArea>
    </format>
    <format dxfId="1191">
      <pivotArea dataOnly="0" labelOnly="1" outline="0" fieldPosition="0">
        <references count="4">
          <reference field="3" count="1" selected="0">
            <x v="14"/>
          </reference>
          <reference field="5" count="1" selected="0">
            <x v="113"/>
          </reference>
          <reference field="37" count="1" selected="0">
            <x v="23"/>
          </reference>
          <reference field="81" count="1">
            <x v="18"/>
          </reference>
        </references>
      </pivotArea>
    </format>
    <format dxfId="1190">
      <pivotArea dataOnly="0" labelOnly="1" outline="0" fieldPosition="0">
        <references count="4">
          <reference field="3" count="1" selected="0">
            <x v="14"/>
          </reference>
          <reference field="5" count="1" selected="0">
            <x v="114"/>
          </reference>
          <reference field="37" count="1" selected="0">
            <x v="2"/>
          </reference>
          <reference field="81" count="1">
            <x v="17"/>
          </reference>
        </references>
      </pivotArea>
    </format>
    <format dxfId="1189">
      <pivotArea dataOnly="0" labelOnly="1" outline="0" fieldPosition="0">
        <references count="4">
          <reference field="3" count="1" selected="0">
            <x v="14"/>
          </reference>
          <reference field="5" count="1" selected="0">
            <x v="115"/>
          </reference>
          <reference field="37" count="1" selected="0">
            <x v="82"/>
          </reference>
          <reference field="81" count="1">
            <x v="87"/>
          </reference>
        </references>
      </pivotArea>
    </format>
    <format dxfId="1188">
      <pivotArea dataOnly="0" labelOnly="1" outline="0" fieldPosition="0">
        <references count="4">
          <reference field="3" count="1" selected="0">
            <x v="14"/>
          </reference>
          <reference field="5" count="1" selected="0">
            <x v="116"/>
          </reference>
          <reference field="37" count="1" selected="0">
            <x v="83"/>
          </reference>
          <reference field="81" count="1">
            <x v="89"/>
          </reference>
        </references>
      </pivotArea>
    </format>
    <format dxfId="1187">
      <pivotArea dataOnly="0" labelOnly="1" outline="0" fieldPosition="0">
        <references count="4">
          <reference field="3" count="1" selected="0">
            <x v="14"/>
          </reference>
          <reference field="5" count="1" selected="0">
            <x v="117"/>
          </reference>
          <reference field="37" count="1" selected="0">
            <x v="56"/>
          </reference>
          <reference field="81" count="1">
            <x v="48"/>
          </reference>
        </references>
      </pivotArea>
    </format>
    <format dxfId="1186">
      <pivotArea dataOnly="0" labelOnly="1" outline="0" fieldPosition="0">
        <references count="4">
          <reference field="3" count="1" selected="0">
            <x v="14"/>
          </reference>
          <reference field="5" count="1" selected="0">
            <x v="118"/>
          </reference>
          <reference field="37" count="1" selected="0">
            <x v="25"/>
          </reference>
          <reference field="81" count="1">
            <x v="19"/>
          </reference>
        </references>
      </pivotArea>
    </format>
    <format dxfId="1185">
      <pivotArea dataOnly="0" labelOnly="1" outline="0" fieldPosition="0">
        <references count="4">
          <reference field="3" count="1" selected="0">
            <x v="14"/>
          </reference>
          <reference field="5" count="1" selected="0">
            <x v="119"/>
          </reference>
          <reference field="37" count="1" selected="0">
            <x v="100"/>
          </reference>
          <reference field="81" count="1">
            <x v="92"/>
          </reference>
        </references>
      </pivotArea>
    </format>
    <format dxfId="1184">
      <pivotArea dataOnly="0" labelOnly="1" outline="0" fieldPosition="0">
        <references count="4">
          <reference field="3" count="1" selected="0">
            <x v="14"/>
          </reference>
          <reference field="5" count="1" selected="0">
            <x v="120"/>
          </reference>
          <reference field="37" count="1" selected="0">
            <x v="54"/>
          </reference>
          <reference field="81" count="1">
            <x v="111"/>
          </reference>
        </references>
      </pivotArea>
    </format>
    <format dxfId="1183">
      <pivotArea dataOnly="0" labelOnly="1" outline="0" fieldPosition="0">
        <references count="4">
          <reference field="3" count="1" selected="0">
            <x v="14"/>
          </reference>
          <reference field="5" count="1" selected="0">
            <x v="121"/>
          </reference>
          <reference field="37" count="1" selected="0">
            <x v="45"/>
          </reference>
          <reference field="81" count="1">
            <x v="55"/>
          </reference>
        </references>
      </pivotArea>
    </format>
    <format dxfId="1182">
      <pivotArea dataOnly="0" labelOnly="1" outline="0" fieldPosition="0">
        <references count="4">
          <reference field="3" count="1" selected="0">
            <x v="14"/>
          </reference>
          <reference field="5" count="1" selected="0">
            <x v="122"/>
          </reference>
          <reference field="37" count="1" selected="0">
            <x v="114"/>
          </reference>
          <reference field="81" count="1">
            <x v="109"/>
          </reference>
        </references>
      </pivotArea>
    </format>
    <format dxfId="1181">
      <pivotArea dataOnly="0" labelOnly="1" outline="0" fieldPosition="0">
        <references count="4">
          <reference field="3" count="1" selected="0">
            <x v="14"/>
          </reference>
          <reference field="5" count="1" selected="0">
            <x v="123"/>
          </reference>
          <reference field="37" count="1" selected="0">
            <x v="0"/>
          </reference>
          <reference field="81" count="1">
            <x v="7"/>
          </reference>
        </references>
      </pivotArea>
    </format>
    <format dxfId="1180">
      <pivotArea dataOnly="0" labelOnly="1" outline="0" fieldPosition="0">
        <references count="4">
          <reference field="3" count="1" selected="0">
            <x v="14"/>
          </reference>
          <reference field="5" count="1" selected="0">
            <x v="124"/>
          </reference>
          <reference field="37" count="1" selected="0">
            <x v="0"/>
          </reference>
          <reference field="81" count="1">
            <x v="7"/>
          </reference>
        </references>
      </pivotArea>
    </format>
    <format dxfId="1179">
      <pivotArea dataOnly="0" labelOnly="1" outline="0" fieldPosition="0">
        <references count="4">
          <reference field="3" count="1" selected="0">
            <x v="14"/>
          </reference>
          <reference field="5" count="1" selected="0">
            <x v="125"/>
          </reference>
          <reference field="37" count="1" selected="0">
            <x v="135"/>
          </reference>
          <reference field="81" count="1">
            <x v="106"/>
          </reference>
        </references>
      </pivotArea>
    </format>
    <format dxfId="1178">
      <pivotArea dataOnly="0" labelOnly="1" outline="0" fieldPosition="0">
        <references count="4">
          <reference field="3" count="1" selected="0">
            <x v="14"/>
          </reference>
          <reference field="5" count="1" selected="0">
            <x v="126"/>
          </reference>
          <reference field="37" count="1" selected="0">
            <x v="132"/>
          </reference>
          <reference field="81" count="1">
            <x v="128"/>
          </reference>
        </references>
      </pivotArea>
    </format>
    <format dxfId="1177">
      <pivotArea dataOnly="0" labelOnly="1" outline="0" fieldPosition="0">
        <references count="4">
          <reference field="3" count="1" selected="0">
            <x v="14"/>
          </reference>
          <reference field="5" count="1" selected="0">
            <x v="127"/>
          </reference>
          <reference field="37" count="1" selected="0">
            <x v="136"/>
          </reference>
          <reference field="81" count="1">
            <x v="135"/>
          </reference>
        </references>
      </pivotArea>
    </format>
    <format dxfId="1176">
      <pivotArea dataOnly="0" labelOnly="1" outline="0" fieldPosition="0">
        <references count="4">
          <reference field="3" count="1" selected="0">
            <x v="14"/>
          </reference>
          <reference field="5" count="1" selected="0">
            <x v="128"/>
          </reference>
          <reference field="37" count="1" selected="0">
            <x v="14"/>
          </reference>
          <reference field="81" count="1">
            <x v="119"/>
          </reference>
        </references>
      </pivotArea>
    </format>
    <format dxfId="1175">
      <pivotArea dataOnly="0" labelOnly="1" outline="0" fieldPosition="0">
        <references count="4">
          <reference field="3" count="1" selected="0">
            <x v="14"/>
          </reference>
          <reference field="5" count="1" selected="0">
            <x v="129"/>
          </reference>
          <reference field="37" count="1" selected="0">
            <x v="10"/>
          </reference>
          <reference field="81" count="1">
            <x v="47"/>
          </reference>
        </references>
      </pivotArea>
    </format>
    <format dxfId="1174">
      <pivotArea dataOnly="0" labelOnly="1" outline="0" fieldPosition="0">
        <references count="4">
          <reference field="3" count="1" selected="0">
            <x v="14"/>
          </reference>
          <reference field="5" count="1" selected="0">
            <x v="130"/>
          </reference>
          <reference field="37" count="1" selected="0">
            <x v="89"/>
          </reference>
          <reference field="81" count="1">
            <x v="91"/>
          </reference>
        </references>
      </pivotArea>
    </format>
    <format dxfId="1173">
      <pivotArea dataOnly="0" labelOnly="1" outline="0" fieldPosition="0">
        <references count="4">
          <reference field="3" count="1" selected="0">
            <x v="14"/>
          </reference>
          <reference field="5" count="1" selected="0">
            <x v="131"/>
          </reference>
          <reference field="37" count="1" selected="0">
            <x v="43"/>
          </reference>
          <reference field="81" count="1">
            <x v="99"/>
          </reference>
        </references>
      </pivotArea>
    </format>
    <format dxfId="1172">
      <pivotArea dataOnly="0" labelOnly="1" outline="0" fieldPosition="0">
        <references count="4">
          <reference field="3" count="1" selected="0">
            <x v="14"/>
          </reference>
          <reference field="5" count="1" selected="0">
            <x v="132"/>
          </reference>
          <reference field="37" count="1" selected="0">
            <x v="0"/>
          </reference>
          <reference field="81" count="1">
            <x v="7"/>
          </reference>
        </references>
      </pivotArea>
    </format>
    <format dxfId="1171">
      <pivotArea dataOnly="0" labelOnly="1" outline="0" fieldPosition="0">
        <references count="4">
          <reference field="3" count="1" selected="0">
            <x v="14"/>
          </reference>
          <reference field="5" count="1" selected="0">
            <x v="133"/>
          </reference>
          <reference field="37" count="1" selected="0">
            <x v="130"/>
          </reference>
          <reference field="81" count="1">
            <x v="28"/>
          </reference>
        </references>
      </pivotArea>
    </format>
    <format dxfId="1170">
      <pivotArea dataOnly="0" labelOnly="1" outline="0" fieldPosition="0">
        <references count="4">
          <reference field="3" count="1" selected="0">
            <x v="14"/>
          </reference>
          <reference field="5" count="1" selected="0">
            <x v="134"/>
          </reference>
          <reference field="37" count="1" selected="0">
            <x v="102"/>
          </reference>
          <reference field="81" count="1">
            <x v="9"/>
          </reference>
        </references>
      </pivotArea>
    </format>
    <format dxfId="1169">
      <pivotArea dataOnly="0" labelOnly="1" outline="0" fieldPosition="0">
        <references count="4">
          <reference field="3" count="1" selected="0">
            <x v="14"/>
          </reference>
          <reference field="5" count="1" selected="0">
            <x v="135"/>
          </reference>
          <reference field="37" count="1" selected="0">
            <x v="91"/>
          </reference>
          <reference field="81" count="1">
            <x v="4"/>
          </reference>
        </references>
      </pivotArea>
    </format>
    <format dxfId="1168">
      <pivotArea dataOnly="0" labelOnly="1" outline="0" fieldPosition="0">
        <references count="4">
          <reference field="3" count="1" selected="0">
            <x v="15"/>
          </reference>
          <reference field="5" count="1" selected="0">
            <x v="68"/>
          </reference>
          <reference field="37" count="1" selected="0">
            <x v="99"/>
          </reference>
          <reference field="81" count="1">
            <x v="58"/>
          </reference>
        </references>
      </pivotArea>
    </format>
    <format dxfId="1167">
      <pivotArea dataOnly="0" labelOnly="1" outline="0" fieldPosition="0">
        <references count="4">
          <reference field="3" count="1" selected="0">
            <x v="15"/>
          </reference>
          <reference field="5" count="1" selected="0">
            <x v="147"/>
          </reference>
          <reference field="37" count="1" selected="0">
            <x v="21"/>
          </reference>
          <reference field="81" count="1">
            <x v="153"/>
          </reference>
        </references>
      </pivotArea>
    </format>
    <format dxfId="1166">
      <pivotArea dataOnly="0" labelOnly="1" outline="0" fieldPosition="0">
        <references count="4">
          <reference field="3" count="1" selected="0">
            <x v="15"/>
          </reference>
          <reference field="5" count="1" selected="0">
            <x v="148"/>
          </reference>
          <reference field="37" count="1" selected="0">
            <x v="92"/>
          </reference>
          <reference field="81" count="1">
            <x v="11"/>
          </reference>
        </references>
      </pivotArea>
    </format>
    <format dxfId="1165">
      <pivotArea dataOnly="0" labelOnly="1" outline="0" fieldPosition="0">
        <references count="4">
          <reference field="3" count="1" selected="0">
            <x v="15"/>
          </reference>
          <reference field="5" count="1" selected="0">
            <x v="149"/>
          </reference>
          <reference field="37" count="1" selected="0">
            <x v="93"/>
          </reference>
          <reference field="81" count="1">
            <x v="6"/>
          </reference>
        </references>
      </pivotArea>
    </format>
    <format dxfId="1164">
      <pivotArea dataOnly="0" labelOnly="1" outline="0" fieldPosition="0">
        <references count="4">
          <reference field="3" count="1" selected="0">
            <x v="15"/>
          </reference>
          <reference field="5" count="1" selected="0">
            <x v="151"/>
          </reference>
          <reference field="37" count="1" selected="0">
            <x v="145"/>
          </reference>
          <reference field="81" count="1">
            <x v="136"/>
          </reference>
        </references>
      </pivotArea>
    </format>
    <format dxfId="1163">
      <pivotArea dataOnly="0" labelOnly="1" outline="0" fieldPosition="0">
        <references count="4">
          <reference field="3" count="1" selected="0">
            <x v="15"/>
          </reference>
          <reference field="5" count="1" selected="0">
            <x v="152"/>
          </reference>
          <reference field="37" count="1" selected="0">
            <x v="48"/>
          </reference>
          <reference field="81" count="1">
            <x v="12"/>
          </reference>
        </references>
      </pivotArea>
    </format>
    <format dxfId="1162">
      <pivotArea dataOnly="0" labelOnly="1" outline="0" fieldPosition="0">
        <references count="4">
          <reference field="3" count="1" selected="0">
            <x v="15"/>
          </reference>
          <reference field="5" count="1" selected="0">
            <x v="153"/>
          </reference>
          <reference field="37" count="1" selected="0">
            <x v="129"/>
          </reference>
          <reference field="81" count="1">
            <x v="50"/>
          </reference>
        </references>
      </pivotArea>
    </format>
    <format dxfId="1161">
      <pivotArea dataOnly="0" labelOnly="1" outline="0" fieldPosition="0">
        <references count="4">
          <reference field="3" count="1" selected="0">
            <x v="15"/>
          </reference>
          <reference field="5" count="1" selected="0">
            <x v="154"/>
          </reference>
          <reference field="37" count="1" selected="0">
            <x v="154"/>
          </reference>
          <reference field="81" count="1">
            <x v="26"/>
          </reference>
        </references>
      </pivotArea>
    </format>
    <format dxfId="1160">
      <pivotArea dataOnly="0" labelOnly="1" outline="0" fieldPosition="0">
        <references count="4">
          <reference field="3" count="1" selected="0">
            <x v="15"/>
          </reference>
          <reference field="5" count="1" selected="0">
            <x v="155"/>
          </reference>
          <reference field="37" count="1" selected="0">
            <x v="94"/>
          </reference>
          <reference field="81" count="1">
            <x v="31"/>
          </reference>
        </references>
      </pivotArea>
    </format>
    <format dxfId="1159">
      <pivotArea dataOnly="0" labelOnly="1" outline="0" fieldPosition="0">
        <references count="4">
          <reference field="3" count="1" selected="0">
            <x v="15"/>
          </reference>
          <reference field="5" count="1" selected="0">
            <x v="156"/>
          </reference>
          <reference field="37" count="1" selected="0">
            <x v="26"/>
          </reference>
          <reference field="81" count="1">
            <x v="98"/>
          </reference>
        </references>
      </pivotArea>
    </format>
    <format dxfId="1158">
      <pivotArea dataOnly="0" labelOnly="1" outline="0" fieldPosition="0">
        <references count="4">
          <reference field="3" count="1" selected="0">
            <x v="15"/>
          </reference>
          <reference field="5" count="1" selected="0">
            <x v="157"/>
          </reference>
          <reference field="37" count="1" selected="0">
            <x v="20"/>
          </reference>
          <reference field="81" count="1">
            <x v="14"/>
          </reference>
        </references>
      </pivotArea>
    </format>
    <format dxfId="1157">
      <pivotArea dataOnly="0" labelOnly="1" outline="0" fieldPosition="0">
        <references count="4">
          <reference field="3" count="1" selected="0">
            <x v="16"/>
          </reference>
          <reference field="5" count="1" selected="0">
            <x v="161"/>
          </reference>
          <reference field="37" count="1" selected="0">
            <x v="6"/>
          </reference>
          <reference field="81" count="1">
            <x v="81"/>
          </reference>
        </references>
      </pivotArea>
    </format>
    <format dxfId="1156">
      <pivotArea dataOnly="0" labelOnly="1" outline="0" fieldPosition="0">
        <references count="4">
          <reference field="3" count="1" selected="0">
            <x v="16"/>
          </reference>
          <reference field="5" count="1" selected="0">
            <x v="162"/>
          </reference>
          <reference field="37" count="1" selected="0">
            <x v="153"/>
          </reference>
          <reference field="81" count="1">
            <x v="113"/>
          </reference>
        </references>
      </pivotArea>
    </format>
    <format dxfId="1155">
      <pivotArea dataOnly="0" labelOnly="1" outline="0" fieldPosition="0">
        <references count="4">
          <reference field="3" count="1" selected="0">
            <x v="16"/>
          </reference>
          <reference field="5" count="1" selected="0">
            <x v="165"/>
          </reference>
          <reference field="37" count="1" selected="0">
            <x v="7"/>
          </reference>
          <reference field="81" count="1">
            <x v="2"/>
          </reference>
        </references>
      </pivotArea>
    </format>
    <format dxfId="1154">
      <pivotArea dataOnly="0" labelOnly="1" outline="0" fieldPosition="0">
        <references count="4">
          <reference field="3" count="1" selected="0">
            <x v="16"/>
          </reference>
          <reference field="5" count="1" selected="0">
            <x v="166"/>
          </reference>
          <reference field="37" count="1" selected="0">
            <x v="11"/>
          </reference>
          <reference field="81" count="1">
            <x v="41"/>
          </reference>
        </references>
      </pivotArea>
    </format>
    <format dxfId="1153">
      <pivotArea dataOnly="0" labelOnly="1" outline="0" fieldPosition="0">
        <references count="4">
          <reference field="3" count="1" selected="0">
            <x v="16"/>
          </reference>
          <reference field="5" count="1" selected="0">
            <x v="167"/>
          </reference>
          <reference field="37" count="1" selected="0">
            <x v="152"/>
          </reference>
          <reference field="81" count="1">
            <x v="40"/>
          </reference>
        </references>
      </pivotArea>
    </format>
    <format dxfId="1152">
      <pivotArea dataOnly="0" labelOnly="1" outline="0" fieldPosition="0">
        <references count="4">
          <reference field="3" count="1" selected="0">
            <x v="16"/>
          </reference>
          <reference field="5" count="1" selected="0">
            <x v="168"/>
          </reference>
          <reference field="37" count="1" selected="0">
            <x v="3"/>
          </reference>
          <reference field="81" count="1">
            <x v="39"/>
          </reference>
        </references>
      </pivotArea>
    </format>
    <format dxfId="1151">
      <pivotArea dataOnly="0" labelOnly="1" outline="0" fieldPosition="0">
        <references count="4">
          <reference field="3" count="1" selected="0">
            <x v="16"/>
          </reference>
          <reference field="5" count="1" selected="0">
            <x v="169"/>
          </reference>
          <reference field="37" count="1" selected="0">
            <x v="67"/>
          </reference>
          <reference field="81" count="1">
            <x v="123"/>
          </reference>
        </references>
      </pivotArea>
    </format>
    <format dxfId="1150">
      <pivotArea dataOnly="0" labelOnly="1" outline="0" fieldPosition="0">
        <references count="4">
          <reference field="3" count="1" selected="0">
            <x v="16"/>
          </reference>
          <reference field="5" count="1" selected="0">
            <x v="170"/>
          </reference>
          <reference field="37" count="1" selected="0">
            <x v="5"/>
          </reference>
          <reference field="81" count="1">
            <x v="80"/>
          </reference>
        </references>
      </pivotArea>
    </format>
    <format dxfId="1149">
      <pivotArea dataOnly="0" labelOnly="1" outline="0" fieldPosition="0">
        <references count="4">
          <reference field="3" count="1" selected="0">
            <x v="16"/>
          </reference>
          <reference field="5" count="1" selected="0">
            <x v="171"/>
          </reference>
          <reference field="37" count="1" selected="0">
            <x v="110"/>
          </reference>
          <reference field="81" count="1">
            <x v="90"/>
          </reference>
        </references>
      </pivotArea>
    </format>
    <format dxfId="1148">
      <pivotArea dataOnly="0" labelOnly="1" outline="0" fieldPosition="0">
        <references count="4">
          <reference field="3" count="1" selected="0">
            <x v="16"/>
          </reference>
          <reference field="5" count="1" selected="0">
            <x v="172"/>
          </reference>
          <reference field="37" count="1" selected="0">
            <x v="111"/>
          </reference>
          <reference field="81" count="1">
            <x v="94"/>
          </reference>
        </references>
      </pivotArea>
    </format>
    <format dxfId="1147">
      <pivotArea dataOnly="0" labelOnly="1" outline="0" fieldPosition="0">
        <references count="4">
          <reference field="3" count="1" selected="0">
            <x v="16"/>
          </reference>
          <reference field="5" count="1" selected="0">
            <x v="173"/>
          </reference>
          <reference field="37" count="1" selected="0">
            <x v="9"/>
          </reference>
          <reference field="81" count="1">
            <x v="25"/>
          </reference>
        </references>
      </pivotArea>
    </format>
    <format dxfId="1146">
      <pivotArea dataOnly="0" labelOnly="1" outline="0" fieldPosition="0">
        <references count="4">
          <reference field="3" count="1" selected="0">
            <x v="16"/>
          </reference>
          <reference field="5" count="1" selected="0">
            <x v="174"/>
          </reference>
          <reference field="37" count="1" selected="0">
            <x v="153"/>
          </reference>
          <reference field="81" count="1">
            <x v="112"/>
          </reference>
        </references>
      </pivotArea>
    </format>
    <format dxfId="1145">
      <pivotArea dataOnly="0" labelOnly="1" outline="0" fieldPosition="0">
        <references count="4">
          <reference field="3" count="1" selected="0">
            <x v="17"/>
          </reference>
          <reference field="5" count="1" selected="0">
            <x v="40"/>
          </reference>
          <reference field="37" count="1" selected="0">
            <x v="126"/>
          </reference>
          <reference field="81" count="1">
            <x v="155"/>
          </reference>
        </references>
      </pivotArea>
    </format>
    <format dxfId="1144">
      <pivotArea dataOnly="0" labelOnly="1" outline="0" fieldPosition="0">
        <references count="4">
          <reference field="3" count="1" selected="0">
            <x v="17"/>
          </reference>
          <reference field="5" count="1" selected="0">
            <x v="41"/>
          </reference>
          <reference field="37" count="1" selected="0">
            <x v="118"/>
          </reference>
          <reference field="81" count="1">
            <x v="146"/>
          </reference>
        </references>
      </pivotArea>
    </format>
    <format dxfId="1143">
      <pivotArea dataOnly="0" labelOnly="1" outline="0" fieldPosition="0">
        <references count="4">
          <reference field="3" count="1" selected="0">
            <x v="17"/>
          </reference>
          <reference field="5" count="1" selected="0">
            <x v="43"/>
          </reference>
          <reference field="37" count="1" selected="0">
            <x v="126"/>
          </reference>
          <reference field="81" count="1">
            <x v="74"/>
          </reference>
        </references>
      </pivotArea>
    </format>
    <format dxfId="1142">
      <pivotArea dataOnly="0" labelOnly="1" outline="0" fieldPosition="0">
        <references count="4">
          <reference field="3" count="1" selected="0">
            <x v="17"/>
          </reference>
          <reference field="5" count="1" selected="0">
            <x v="44"/>
          </reference>
          <reference field="37" count="1" selected="0">
            <x v="122"/>
          </reference>
          <reference field="81" count="1">
            <x v="156"/>
          </reference>
        </references>
      </pivotArea>
    </format>
    <format dxfId="1141">
      <pivotArea dataOnly="0" labelOnly="1" outline="0" fieldPosition="0">
        <references count="4">
          <reference field="3" count="1" selected="0">
            <x v="17"/>
          </reference>
          <reference field="5" count="1" selected="0">
            <x v="45"/>
          </reference>
          <reference field="37" count="1" selected="0">
            <x v="119"/>
          </reference>
          <reference field="81" count="1">
            <x v="36"/>
          </reference>
        </references>
      </pivotArea>
    </format>
    <format dxfId="1140">
      <pivotArea dataOnly="0" labelOnly="1" outline="0" fieldPosition="0">
        <references count="4">
          <reference field="3" count="1" selected="0">
            <x v="17"/>
          </reference>
          <reference field="5" count="1" selected="0">
            <x v="46"/>
          </reference>
          <reference field="37" count="1" selected="0">
            <x v="119"/>
          </reference>
          <reference field="81" count="1">
            <x v="37"/>
          </reference>
        </references>
      </pivotArea>
    </format>
    <format dxfId="1139">
      <pivotArea dataOnly="0" labelOnly="1" outline="0" fieldPosition="0">
        <references count="4">
          <reference field="3" count="1" selected="0">
            <x v="17"/>
          </reference>
          <reference field="5" count="1" selected="0">
            <x v="47"/>
          </reference>
          <reference field="37" count="1" selected="0">
            <x v="126"/>
          </reference>
          <reference field="81" count="1">
            <x v="145"/>
          </reference>
        </references>
      </pivotArea>
    </format>
    <format dxfId="1138">
      <pivotArea dataOnly="0" labelOnly="1" outline="0" fieldPosition="0">
        <references count="4">
          <reference field="3" count="1" selected="0">
            <x v="17"/>
          </reference>
          <reference field="5" count="1" selected="0">
            <x v="48"/>
          </reference>
          <reference field="37" count="1" selected="0">
            <x v="126"/>
          </reference>
          <reference field="81" count="1">
            <x v="143"/>
          </reference>
        </references>
      </pivotArea>
    </format>
    <format dxfId="1137">
      <pivotArea dataOnly="0" labelOnly="1" outline="0" fieldPosition="0">
        <references count="4">
          <reference field="3" count="1" selected="0">
            <x v="17"/>
          </reference>
          <reference field="5" count="1" selected="0">
            <x v="49"/>
          </reference>
          <reference field="37" count="1" selected="0">
            <x v="126"/>
          </reference>
          <reference field="81" count="1">
            <x v="144"/>
          </reference>
        </references>
      </pivotArea>
    </format>
    <format dxfId="1136">
      <pivotArea dataOnly="0" labelOnly="1" outline="0" fieldPosition="0">
        <references count="4">
          <reference field="3" count="1" selected="0">
            <x v="17"/>
          </reference>
          <reference field="5" count="1" selected="0">
            <x v="50"/>
          </reference>
          <reference field="37" count="1" selected="0">
            <x v="126"/>
          </reference>
          <reference field="81" count="1">
            <x v="73"/>
          </reference>
        </references>
      </pivotArea>
    </format>
    <format dxfId="1135">
      <pivotArea dataOnly="0" labelOnly="1" outline="0" fieldPosition="0">
        <references count="4">
          <reference field="3" count="1" selected="0">
            <x v="17"/>
          </reference>
          <reference field="5" count="1" selected="0">
            <x v="53"/>
          </reference>
          <reference field="37" count="1" selected="0">
            <x v="120"/>
          </reference>
          <reference field="81" count="1">
            <x v="159"/>
          </reference>
        </references>
      </pivotArea>
    </format>
    <format dxfId="1134">
      <pivotArea dataOnly="0" labelOnly="1" outline="0" fieldPosition="0">
        <references count="4">
          <reference field="3" count="1" selected="0">
            <x v="17"/>
          </reference>
          <reference field="5" count="1" selected="0">
            <x v="54"/>
          </reference>
          <reference field="37" count="1" selected="0">
            <x v="121"/>
          </reference>
          <reference field="81" count="1">
            <x v="160"/>
          </reference>
        </references>
      </pivotArea>
    </format>
    <format dxfId="1133">
      <pivotArea dataOnly="0" labelOnly="1" outline="0" fieldPosition="0">
        <references count="4">
          <reference field="3" count="1" selected="0">
            <x v="17"/>
          </reference>
          <reference field="5" count="1" selected="0">
            <x v="55"/>
          </reference>
          <reference field="37" count="1" selected="0">
            <x v="123"/>
          </reference>
          <reference field="81" count="1">
            <x v="158"/>
          </reference>
        </references>
      </pivotArea>
    </format>
    <format dxfId="1132">
      <pivotArea dataOnly="0" labelOnly="1" outline="0" fieldPosition="0">
        <references count="4">
          <reference field="3" count="1" selected="0">
            <x v="17"/>
          </reference>
          <reference field="5" count="1" selected="0">
            <x v="56"/>
          </reference>
          <reference field="37" count="1" selected="0">
            <x v="124"/>
          </reference>
          <reference field="81" count="1">
            <x v="161"/>
          </reference>
        </references>
      </pivotArea>
    </format>
    <format dxfId="1131">
      <pivotArea dataOnly="0" labelOnly="1" outline="0" fieldPosition="0">
        <references count="4">
          <reference field="3" count="1" selected="0">
            <x v="17"/>
          </reference>
          <reference field="5" count="1" selected="0">
            <x v="57"/>
          </reference>
          <reference field="37" count="1" selected="0">
            <x v="125"/>
          </reference>
          <reference field="81" count="1">
            <x v="157"/>
          </reference>
        </references>
      </pivotArea>
    </format>
    <format dxfId="1130">
      <pivotArea dataOnly="0" labelOnly="1" outline="0" fieldPosition="0">
        <references count="4">
          <reference field="3" count="1" selected="0">
            <x v="17"/>
          </reference>
          <reference field="5" count="1" selected="0">
            <x v="58"/>
          </reference>
          <reference field="37" count="1" selected="0">
            <x v="0"/>
          </reference>
          <reference field="81" count="1">
            <x v="7"/>
          </reference>
        </references>
      </pivotArea>
    </format>
    <format dxfId="1129">
      <pivotArea dataOnly="0" labelOnly="1" outline="0" fieldPosition="0">
        <references count="4">
          <reference field="3" count="1" selected="0">
            <x v="17"/>
          </reference>
          <reference field="5" count="1" selected="0">
            <x v="59"/>
          </reference>
          <reference field="37" count="1" selected="0">
            <x v="119"/>
          </reference>
          <reference field="81" count="1">
            <x v="38"/>
          </reference>
        </references>
      </pivotArea>
    </format>
    <format dxfId="1128">
      <pivotArea dataOnly="0" labelOnly="1" outline="0" fieldPosition="0">
        <references count="4">
          <reference field="3" count="1" selected="0">
            <x v="17"/>
          </reference>
          <reference field="5" count="1" selected="0">
            <x v="60"/>
          </reference>
          <reference field="37" count="1" selected="0">
            <x v="107"/>
          </reference>
          <reference field="81" count="1">
            <x v="34"/>
          </reference>
        </references>
      </pivotArea>
    </format>
    <format dxfId="1127">
      <pivotArea dataOnly="0" labelOnly="1" outline="0" fieldPosition="0">
        <references count="4">
          <reference field="3" count="1" selected="0">
            <x v="18"/>
          </reference>
          <reference field="5" count="1" selected="0">
            <x v="69"/>
          </reference>
          <reference field="37" count="1" selected="0">
            <x v="22"/>
          </reference>
          <reference field="81" count="1">
            <x v="56"/>
          </reference>
        </references>
      </pivotArea>
    </format>
    <format dxfId="1126">
      <pivotArea dataOnly="0" labelOnly="1" outline="0" fieldPosition="0">
        <references count="4">
          <reference field="3" count="1" selected="0">
            <x v="18"/>
          </reference>
          <reference field="5" count="1" selected="0">
            <x v="70"/>
          </reference>
          <reference field="37" count="1" selected="0">
            <x v="18"/>
          </reference>
          <reference field="81" count="1">
            <x v="97"/>
          </reference>
        </references>
      </pivotArea>
    </format>
    <format dxfId="1125">
      <pivotArea dataOnly="0" labelOnly="1" outline="0" fieldPosition="0">
        <references count="4">
          <reference field="3" count="1" selected="0">
            <x v="18"/>
          </reference>
          <reference field="5" count="1" selected="0">
            <x v="72"/>
          </reference>
          <reference field="37" count="1" selected="0">
            <x v="149"/>
          </reference>
          <reference field="81" count="1">
            <x v="5"/>
          </reference>
        </references>
      </pivotArea>
    </format>
    <format dxfId="1124">
      <pivotArea dataOnly="0" labelOnly="1" outline="0" fieldPosition="0">
        <references count="4">
          <reference field="3" count="1" selected="0">
            <x v="19"/>
          </reference>
          <reference field="5" count="1" selected="0">
            <x v="183"/>
          </reference>
          <reference field="37" count="1" selected="0">
            <x v="12"/>
          </reference>
          <reference field="81" count="1">
            <x v="59"/>
          </reference>
        </references>
      </pivotArea>
    </format>
    <format dxfId="1123">
      <pivotArea dataOnly="0" labelOnly="1" outline="0" fieldPosition="0">
        <references count="4">
          <reference field="3" count="1" selected="0">
            <x v="19"/>
          </reference>
          <reference field="5" count="1" selected="0">
            <x v="185"/>
          </reference>
          <reference field="37" count="1" selected="0">
            <x v="134"/>
          </reference>
          <reference field="81" count="1">
            <x v="54"/>
          </reference>
        </references>
      </pivotArea>
    </format>
    <format dxfId="1122">
      <pivotArea dataOnly="0" labelOnly="1" outline="0" fieldPosition="0">
        <references count="4">
          <reference field="3" count="1" selected="0">
            <x v="19"/>
          </reference>
          <reference field="5" count="1" selected="0">
            <x v="186"/>
          </reference>
          <reference field="37" count="1" selected="0">
            <x v="75"/>
          </reference>
          <reference field="81" count="1">
            <x v="141"/>
          </reference>
        </references>
      </pivotArea>
    </format>
    <format dxfId="1121">
      <pivotArea dataOnly="0" labelOnly="1" outline="0" fieldPosition="0">
        <references count="4">
          <reference field="3" count="1" selected="0">
            <x v="19"/>
          </reference>
          <reference field="5" count="1" selected="0">
            <x v="187"/>
          </reference>
          <reference field="37" count="1" selected="0">
            <x v="133"/>
          </reference>
          <reference field="81" count="1">
            <x v="93"/>
          </reference>
        </references>
      </pivotArea>
    </format>
    <format dxfId="1120">
      <pivotArea dataOnly="0" labelOnly="1" outline="0" fieldPosition="0">
        <references count="4">
          <reference field="3" count="1" selected="0">
            <x v="20"/>
          </reference>
          <reference field="5" count="1" selected="0">
            <x v="189"/>
          </reference>
          <reference field="37" count="1" selected="0">
            <x v="158"/>
          </reference>
          <reference field="81" count="1">
            <x v="168"/>
          </reference>
        </references>
      </pivotArea>
    </format>
    <format dxfId="1119">
      <pivotArea type="origin" dataOnly="0" labelOnly="1" outline="0" fieldPosition="0"/>
    </format>
    <format dxfId="1118">
      <pivotArea field="-2" type="button" dataOnly="0" labelOnly="1" outline="0" axis="axisCol" fieldPosition="0"/>
    </format>
    <format dxfId="1117">
      <pivotArea type="topRight" dataOnly="0" labelOnly="1" outline="0" fieldPosition="0"/>
    </format>
    <format dxfId="1116">
      <pivotArea field="3" type="button" dataOnly="0" labelOnly="1" outline="0" axis="axisRow" fieldPosition="0"/>
    </format>
    <format dxfId="1115">
      <pivotArea field="5" type="button" dataOnly="0" labelOnly="1" outline="0" axis="axisRow" fieldPosition="1"/>
    </format>
    <format dxfId="1114">
      <pivotArea field="37" type="button" dataOnly="0" labelOnly="1" outline="0" axis="axisRow" fieldPosition="3"/>
    </format>
    <format dxfId="1113">
      <pivotArea field="81" type="button" dataOnly="0" labelOnly="1" outline="0" axis="axisRow" fieldPosition="4"/>
    </format>
    <format dxfId="1112">
      <pivotArea dataOnly="0" labelOnly="1" outline="0" fieldPosition="0">
        <references count="1">
          <reference field="4294967294" count="2">
            <x v="2"/>
            <x v="3"/>
          </reference>
        </references>
      </pivotArea>
    </format>
    <format dxfId="1111">
      <pivotArea type="origin" dataOnly="0" labelOnly="1" outline="0" offset="C1" fieldPosition="0"/>
    </format>
    <format dxfId="1110">
      <pivotArea type="origin" dataOnly="0" labelOnly="1" outline="0" fieldPosition="0"/>
    </format>
    <format dxfId="1109">
      <pivotArea field="-2" type="button" dataOnly="0" labelOnly="1" outline="0" axis="axisCol" fieldPosition="0"/>
    </format>
    <format dxfId="1108">
      <pivotArea type="topRight" dataOnly="0" labelOnly="1" outline="0" fieldPosition="0"/>
    </format>
    <format dxfId="1107">
      <pivotArea field="3" type="button" dataOnly="0" labelOnly="1" outline="0" axis="axisRow" fieldPosition="0"/>
    </format>
    <format dxfId="1106">
      <pivotArea field="5" type="button" dataOnly="0" labelOnly="1" outline="0" axis="axisRow" fieldPosition="1"/>
    </format>
    <format dxfId="1105">
      <pivotArea field="37" type="button" dataOnly="0" labelOnly="1" outline="0" axis="axisRow" fieldPosition="3"/>
    </format>
    <format dxfId="1104">
      <pivotArea field="81" type="button" dataOnly="0" labelOnly="1" outline="0" axis="axisRow" fieldPosition="4"/>
    </format>
    <format dxfId="1103">
      <pivotArea dataOnly="0" labelOnly="1" outline="0" fieldPosition="0">
        <references count="1">
          <reference field="4294967294" count="2">
            <x v="2"/>
            <x v="3"/>
          </reference>
        </references>
      </pivotArea>
    </format>
    <format dxfId="1102">
      <pivotArea type="origin" dataOnly="0" labelOnly="1" outline="0" fieldPosition="0"/>
    </format>
    <format dxfId="1101">
      <pivotArea type="topRight" dataOnly="0" labelOnly="1" outline="0" fieldPosition="0"/>
    </format>
    <format dxfId="1100">
      <pivotArea field="3" type="button" dataOnly="0" labelOnly="1" outline="0" axis="axisRow" fieldPosition="0"/>
    </format>
    <format dxfId="1099">
      <pivotArea field="5" type="button" dataOnly="0" labelOnly="1" outline="0" axis="axisRow" fieldPosition="1"/>
    </format>
    <format dxfId="1098">
      <pivotArea field="37" type="button" dataOnly="0" labelOnly="1" outline="0" axis="axisRow" fieldPosition="3"/>
    </format>
    <format dxfId="1097">
      <pivotArea field="81" type="button" dataOnly="0" labelOnly="1" outline="0" axis="axisRow" fieldPosition="4"/>
    </format>
    <format dxfId="1096">
      <pivotArea dataOnly="0" labelOnly="1" outline="0" fieldPosition="0">
        <references count="1">
          <reference field="4294967294" count="2">
            <x v="2"/>
            <x v="3"/>
          </reference>
        </references>
      </pivotArea>
    </format>
    <format dxfId="1095">
      <pivotArea field="-2" type="button" dataOnly="0" labelOnly="1" outline="0" axis="axisCol" fieldPosition="0"/>
    </format>
    <format dxfId="1094">
      <pivotArea type="all" dataOnly="0" outline="0" fieldPosition="0"/>
    </format>
    <format dxfId="1093">
      <pivotArea outline="0" collapsedLevelsAreSubtotals="1" fieldPosition="0"/>
    </format>
    <format dxfId="1092">
      <pivotArea type="origin" dataOnly="0" labelOnly="1" outline="0" fieldPosition="0"/>
    </format>
    <format dxfId="1091">
      <pivotArea field="-2" type="button" dataOnly="0" labelOnly="1" outline="0" axis="axisCol" fieldPosition="0"/>
    </format>
    <format dxfId="1090">
      <pivotArea type="topRight" dataOnly="0" labelOnly="1" outline="0" fieldPosition="0"/>
    </format>
    <format dxfId="1089">
      <pivotArea dataOnly="0" labelOnly="1" outline="0" fieldPosition="0">
        <references count="1">
          <reference field="3" count="0"/>
        </references>
      </pivotArea>
    </format>
    <format dxfId="1088">
      <pivotArea dataOnly="0" labelOnly="1" outline="0" fieldPosition="0">
        <references count="1">
          <reference field="3" count="0" defaultSubtotal="1"/>
        </references>
      </pivotArea>
    </format>
    <format dxfId="1087">
      <pivotArea dataOnly="0" labelOnly="1" grandRow="1" outline="0" fieldPosition="0"/>
    </format>
    <format dxfId="1086">
      <pivotArea dataOnly="0" labelOnly="1" outline="0" fieldPosition="0">
        <references count="2">
          <reference field="3" count="1" selected="0">
            <x v="0"/>
          </reference>
          <reference field="5" count="17">
            <x v="0"/>
            <x v="1"/>
            <x v="2"/>
            <x v="3"/>
            <x v="4"/>
            <x v="5"/>
            <x v="6"/>
            <x v="7"/>
            <x v="8"/>
            <x v="9"/>
            <x v="10"/>
            <x v="11"/>
            <x v="12"/>
            <x v="13"/>
            <x v="14"/>
            <x v="15"/>
            <x v="16"/>
          </reference>
        </references>
      </pivotArea>
    </format>
    <format dxfId="1085">
      <pivotArea dataOnly="0" labelOnly="1" outline="0" fieldPosition="0">
        <references count="2">
          <reference field="3" count="1" selected="0">
            <x v="1"/>
          </reference>
          <reference field="5" count="3">
            <x v="71"/>
            <x v="176"/>
            <x v="177"/>
          </reference>
        </references>
      </pivotArea>
    </format>
    <format dxfId="1084">
      <pivotArea dataOnly="0" labelOnly="1" outline="0" fieldPosition="0">
        <references count="2">
          <reference field="3" count="1" selected="0">
            <x v="2"/>
          </reference>
          <reference field="5" count="1">
            <x v="27"/>
          </reference>
        </references>
      </pivotArea>
    </format>
    <format dxfId="1083">
      <pivotArea dataOnly="0" labelOnly="1" outline="0" fieldPosition="0">
        <references count="2">
          <reference field="3" count="1" selected="0">
            <x v="3"/>
          </reference>
          <reference field="5" count="1">
            <x v="26"/>
          </reference>
        </references>
      </pivotArea>
    </format>
    <format dxfId="1082">
      <pivotArea dataOnly="0" labelOnly="1" outline="0" fieldPosition="0">
        <references count="2">
          <reference field="3" count="1" selected="0">
            <x v="4"/>
          </reference>
          <reference field="5" count="5">
            <x v="63"/>
            <x v="64"/>
            <x v="65"/>
            <x v="66"/>
            <x v="67"/>
          </reference>
        </references>
      </pivotArea>
    </format>
    <format dxfId="1081">
      <pivotArea dataOnly="0" labelOnly="1" outline="0" fieldPosition="0">
        <references count="2">
          <reference field="3" count="1" selected="0">
            <x v="5"/>
          </reference>
          <reference field="5" count="4">
            <x v="178"/>
            <x v="179"/>
            <x v="180"/>
            <x v="181"/>
          </reference>
        </references>
      </pivotArea>
    </format>
    <format dxfId="1080">
      <pivotArea dataOnly="0" labelOnly="1" outline="0" fieldPosition="0">
        <references count="2">
          <reference field="3" count="1" selected="0">
            <x v="6"/>
          </reference>
          <reference field="5" count="19">
            <x v="17"/>
            <x v="18"/>
            <x v="19"/>
            <x v="20"/>
            <x v="21"/>
            <x v="22"/>
            <x v="23"/>
            <x v="24"/>
            <x v="25"/>
            <x v="36"/>
            <x v="37"/>
            <x v="38"/>
            <x v="39"/>
            <x v="73"/>
            <x v="74"/>
            <x v="158"/>
            <x v="159"/>
            <x v="160"/>
            <x v="182"/>
          </reference>
        </references>
      </pivotArea>
    </format>
    <format dxfId="1079">
      <pivotArea dataOnly="0" labelOnly="1" outline="0" fieldPosition="0">
        <references count="2">
          <reference field="3" count="1" selected="0">
            <x v="7"/>
          </reference>
          <reference field="5" count="2">
            <x v="28"/>
            <x v="29"/>
          </reference>
        </references>
      </pivotArea>
    </format>
    <format dxfId="1078">
      <pivotArea dataOnly="0" labelOnly="1" outline="0" fieldPosition="0">
        <references count="2">
          <reference field="3" count="1" selected="0">
            <x v="8"/>
          </reference>
          <reference field="5" count="3">
            <x v="52"/>
            <x v="163"/>
            <x v="164"/>
          </reference>
        </references>
      </pivotArea>
    </format>
    <format dxfId="1077">
      <pivotArea dataOnly="0" labelOnly="1" outline="0" fieldPosition="0">
        <references count="2">
          <reference field="3" count="1" selected="0">
            <x v="9"/>
          </reference>
          <reference field="5" count="11">
            <x v="136"/>
            <x v="137"/>
            <x v="138"/>
            <x v="139"/>
            <x v="140"/>
            <x v="141"/>
            <x v="142"/>
            <x v="143"/>
            <x v="144"/>
            <x v="145"/>
            <x v="146"/>
          </reference>
        </references>
      </pivotArea>
    </format>
    <format dxfId="1076">
      <pivotArea dataOnly="0" labelOnly="1" outline="0" fieldPosition="0">
        <references count="2">
          <reference field="3" count="1" selected="0">
            <x v="10"/>
          </reference>
          <reference field="5" count="6">
            <x v="30"/>
            <x v="31"/>
            <x v="32"/>
            <x v="33"/>
            <x v="34"/>
            <x v="35"/>
          </reference>
        </references>
      </pivotArea>
    </format>
    <format dxfId="1075">
      <pivotArea dataOnly="0" labelOnly="1" outline="0" fieldPosition="0">
        <references count="2">
          <reference field="3" count="1" selected="0">
            <x v="11"/>
          </reference>
          <reference field="5" count="2">
            <x v="42"/>
            <x v="51"/>
          </reference>
        </references>
      </pivotArea>
    </format>
    <format dxfId="1074">
      <pivotArea dataOnly="0" labelOnly="1" outline="0" fieldPosition="0">
        <references count="2">
          <reference field="3" count="1" selected="0">
            <x v="12"/>
          </reference>
          <reference field="5" count="2">
            <x v="61"/>
            <x v="62"/>
          </reference>
        </references>
      </pivotArea>
    </format>
    <format dxfId="1073">
      <pivotArea dataOnly="0" labelOnly="1" outline="0" fieldPosition="0">
        <references count="2">
          <reference field="3" count="1" selected="0">
            <x v="13"/>
          </reference>
          <reference field="5" count="1">
            <x v="175"/>
          </reference>
        </references>
      </pivotArea>
    </format>
    <format dxfId="1072">
      <pivotArea dataOnly="0" labelOnly="1" outline="0" fieldPosition="0">
        <references count="2">
          <reference field="3" count="1" selected="0">
            <x v="14"/>
          </reference>
          <reference field="5" count="50">
            <x v="75"/>
            <x v="76"/>
            <x v="77"/>
            <x v="78"/>
            <x v="79"/>
            <x v="80"/>
            <x v="81"/>
            <x v="82"/>
            <x v="83"/>
            <x v="84"/>
            <x v="85"/>
            <x v="86"/>
            <x v="87"/>
            <x v="88"/>
            <x v="89"/>
            <x v="90"/>
            <x v="91"/>
            <x v="92"/>
            <x v="93"/>
            <x v="94"/>
            <x v="95"/>
            <x v="96"/>
            <x v="97"/>
            <x v="98"/>
            <x v="99"/>
            <x v="100"/>
            <x v="101"/>
            <x v="102"/>
            <x v="103"/>
            <x v="104"/>
            <x v="105"/>
            <x v="106"/>
            <x v="107"/>
            <x v="108"/>
            <x v="109"/>
            <x v="110"/>
            <x v="111"/>
            <x v="112"/>
            <x v="113"/>
            <x v="114"/>
            <x v="115"/>
            <x v="116"/>
            <x v="117"/>
            <x v="118"/>
            <x v="119"/>
            <x v="120"/>
            <x v="121"/>
            <x v="122"/>
            <x v="123"/>
            <x v="124"/>
          </reference>
        </references>
      </pivotArea>
    </format>
    <format dxfId="1071">
      <pivotArea dataOnly="0" labelOnly="1" outline="0" fieldPosition="0">
        <references count="2">
          <reference field="3" count="1" selected="0">
            <x v="14"/>
          </reference>
          <reference field="5" count="11">
            <x v="125"/>
            <x v="126"/>
            <x v="127"/>
            <x v="128"/>
            <x v="129"/>
            <x v="130"/>
            <x v="131"/>
            <x v="132"/>
            <x v="133"/>
            <x v="134"/>
            <x v="135"/>
          </reference>
        </references>
      </pivotArea>
    </format>
    <format dxfId="1070">
      <pivotArea dataOnly="0" labelOnly="1" outline="0" fieldPosition="0">
        <references count="2">
          <reference field="3" count="1" selected="0">
            <x v="15"/>
          </reference>
          <reference field="5" count="12">
            <x v="68"/>
            <x v="147"/>
            <x v="148"/>
            <x v="149"/>
            <x v="150"/>
            <x v="151"/>
            <x v="152"/>
            <x v="153"/>
            <x v="154"/>
            <x v="155"/>
            <x v="156"/>
            <x v="157"/>
          </reference>
        </references>
      </pivotArea>
    </format>
    <format dxfId="1069">
      <pivotArea dataOnly="0" labelOnly="1" outline="0" fieldPosition="0">
        <references count="2">
          <reference field="3" count="1" selected="0">
            <x v="16"/>
          </reference>
          <reference field="5" count="12">
            <x v="161"/>
            <x v="162"/>
            <x v="165"/>
            <x v="166"/>
            <x v="167"/>
            <x v="168"/>
            <x v="169"/>
            <x v="170"/>
            <x v="171"/>
            <x v="172"/>
            <x v="173"/>
            <x v="174"/>
          </reference>
        </references>
      </pivotArea>
    </format>
    <format dxfId="1068">
      <pivotArea dataOnly="0" labelOnly="1" outline="0" fieldPosition="0">
        <references count="2">
          <reference field="3" count="1" selected="0">
            <x v="17"/>
          </reference>
          <reference field="5" count="18">
            <x v="40"/>
            <x v="41"/>
            <x v="43"/>
            <x v="44"/>
            <x v="45"/>
            <x v="46"/>
            <x v="47"/>
            <x v="48"/>
            <x v="49"/>
            <x v="50"/>
            <x v="53"/>
            <x v="54"/>
            <x v="55"/>
            <x v="56"/>
            <x v="57"/>
            <x v="58"/>
            <x v="59"/>
            <x v="60"/>
          </reference>
        </references>
      </pivotArea>
    </format>
    <format dxfId="1067">
      <pivotArea dataOnly="0" labelOnly="1" outline="0" fieldPosition="0">
        <references count="2">
          <reference field="3" count="1" selected="0">
            <x v="18"/>
          </reference>
          <reference field="5" count="3">
            <x v="69"/>
            <x v="70"/>
            <x v="72"/>
          </reference>
        </references>
      </pivotArea>
    </format>
    <format dxfId="1066">
      <pivotArea dataOnly="0" labelOnly="1" outline="0" fieldPosition="0">
        <references count="2">
          <reference field="3" count="1" selected="0">
            <x v="19"/>
          </reference>
          <reference field="5" count="6">
            <x v="183"/>
            <x v="184"/>
            <x v="185"/>
            <x v="186"/>
            <x v="187"/>
            <x v="188"/>
          </reference>
        </references>
      </pivotArea>
    </format>
    <format dxfId="1065">
      <pivotArea dataOnly="0" labelOnly="1" outline="0" fieldPosition="0">
        <references count="2">
          <reference field="3" count="1" selected="0">
            <x v="20"/>
          </reference>
          <reference field="5" count="1">
            <x v="189"/>
          </reference>
        </references>
      </pivotArea>
    </format>
    <format dxfId="1064">
      <pivotArea dataOnly="0" labelOnly="1" outline="0" fieldPosition="0">
        <references count="3">
          <reference field="3" count="1" selected="0">
            <x v="0"/>
          </reference>
          <reference field="5" count="1" selected="0">
            <x v="0"/>
          </reference>
          <reference field="37" count="1">
            <x v="0"/>
          </reference>
        </references>
      </pivotArea>
    </format>
    <format dxfId="1063">
      <pivotArea dataOnly="0" labelOnly="1" outline="0" fieldPosition="0">
        <references count="3">
          <reference field="3" count="1" selected="0">
            <x v="0"/>
          </reference>
          <reference field="5" count="1" selected="0">
            <x v="0"/>
          </reference>
          <reference field="37" count="1" defaultSubtotal="1">
            <x v="0"/>
          </reference>
        </references>
      </pivotArea>
    </format>
    <format dxfId="1062">
      <pivotArea dataOnly="0" labelOnly="1" outline="0" fieldPosition="0">
        <references count="3">
          <reference field="3" count="1" selected="0">
            <x v="0"/>
          </reference>
          <reference field="5" count="1" selected="0">
            <x v="1"/>
          </reference>
          <reference field="37" count="1">
            <x v="143"/>
          </reference>
        </references>
      </pivotArea>
    </format>
    <format dxfId="1061">
      <pivotArea dataOnly="0" labelOnly="1" outline="0" fieldPosition="0">
        <references count="3">
          <reference field="3" count="1" selected="0">
            <x v="0"/>
          </reference>
          <reference field="5" count="1" selected="0">
            <x v="1"/>
          </reference>
          <reference field="37" count="1" defaultSubtotal="1">
            <x v="143"/>
          </reference>
        </references>
      </pivotArea>
    </format>
    <format dxfId="1060">
      <pivotArea dataOnly="0" labelOnly="1" outline="0" fieldPosition="0">
        <references count="3">
          <reference field="3" count="1" selected="0">
            <x v="0"/>
          </reference>
          <reference field="5" count="1" selected="0">
            <x v="2"/>
          </reference>
          <reference field="37" count="1">
            <x v="142"/>
          </reference>
        </references>
      </pivotArea>
    </format>
    <format dxfId="1059">
      <pivotArea dataOnly="0" labelOnly="1" outline="0" fieldPosition="0">
        <references count="3">
          <reference field="3" count="1" selected="0">
            <x v="0"/>
          </reference>
          <reference field="5" count="1" selected="0">
            <x v="2"/>
          </reference>
          <reference field="37" count="1" defaultSubtotal="1">
            <x v="142"/>
          </reference>
        </references>
      </pivotArea>
    </format>
    <format dxfId="1058">
      <pivotArea dataOnly="0" labelOnly="1" outline="0" fieldPosition="0">
        <references count="3">
          <reference field="3" count="1" selected="0">
            <x v="0"/>
          </reference>
          <reference field="5" count="1" selected="0">
            <x v="3"/>
          </reference>
          <reference field="37" count="1">
            <x v="141"/>
          </reference>
        </references>
      </pivotArea>
    </format>
    <format dxfId="1057">
      <pivotArea dataOnly="0" labelOnly="1" outline="0" fieldPosition="0">
        <references count="3">
          <reference field="3" count="1" selected="0">
            <x v="0"/>
          </reference>
          <reference field="5" count="1" selected="0">
            <x v="3"/>
          </reference>
          <reference field="37" count="1" defaultSubtotal="1">
            <x v="141"/>
          </reference>
        </references>
      </pivotArea>
    </format>
    <format dxfId="1056">
      <pivotArea dataOnly="0" labelOnly="1" outline="0" fieldPosition="0">
        <references count="3">
          <reference field="3" count="1" selected="0">
            <x v="0"/>
          </reference>
          <reference field="5" count="1" selected="0">
            <x v="4"/>
          </reference>
          <reference field="37" count="1">
            <x v="138"/>
          </reference>
        </references>
      </pivotArea>
    </format>
    <format dxfId="1055">
      <pivotArea dataOnly="0" labelOnly="1" outline="0" fieldPosition="0">
        <references count="3">
          <reference field="3" count="1" selected="0">
            <x v="0"/>
          </reference>
          <reference field="5" count="1" selected="0">
            <x v="4"/>
          </reference>
          <reference field="37" count="1" defaultSubtotal="1">
            <x v="138"/>
          </reference>
        </references>
      </pivotArea>
    </format>
    <format dxfId="1054">
      <pivotArea dataOnly="0" labelOnly="1" outline="0" fieldPosition="0">
        <references count="3">
          <reference field="3" count="1" selected="0">
            <x v="0"/>
          </reference>
          <reference field="5" count="1" selected="0">
            <x v="5"/>
          </reference>
          <reference field="37" count="1">
            <x v="139"/>
          </reference>
        </references>
      </pivotArea>
    </format>
    <format dxfId="1053">
      <pivotArea dataOnly="0" labelOnly="1" outline="0" fieldPosition="0">
        <references count="3">
          <reference field="3" count="1" selected="0">
            <x v="0"/>
          </reference>
          <reference field="5" count="1" selected="0">
            <x v="5"/>
          </reference>
          <reference field="37" count="1" defaultSubtotal="1">
            <x v="139"/>
          </reference>
        </references>
      </pivotArea>
    </format>
    <format dxfId="1052">
      <pivotArea dataOnly="0" labelOnly="1" outline="0" fieldPosition="0">
        <references count="3">
          <reference field="3" count="1" selected="0">
            <x v="0"/>
          </reference>
          <reference field="5" count="1" selected="0">
            <x v="6"/>
          </reference>
          <reference field="37" count="1">
            <x v="140"/>
          </reference>
        </references>
      </pivotArea>
    </format>
    <format dxfId="1051">
      <pivotArea dataOnly="0" labelOnly="1" outline="0" fieldPosition="0">
        <references count="3">
          <reference field="3" count="1" selected="0">
            <x v="0"/>
          </reference>
          <reference field="5" count="1" selected="0">
            <x v="6"/>
          </reference>
          <reference field="37" count="1" defaultSubtotal="1">
            <x v="140"/>
          </reference>
        </references>
      </pivotArea>
    </format>
    <format dxfId="1050">
      <pivotArea dataOnly="0" labelOnly="1" outline="0" fieldPosition="0">
        <references count="3">
          <reference field="3" count="1" selected="0">
            <x v="0"/>
          </reference>
          <reference field="5" count="1" selected="0">
            <x v="7"/>
          </reference>
          <reference field="37" count="1">
            <x v="0"/>
          </reference>
        </references>
      </pivotArea>
    </format>
    <format dxfId="1049">
      <pivotArea dataOnly="0" labelOnly="1" outline="0" fieldPosition="0">
        <references count="3">
          <reference field="3" count="1" selected="0">
            <x v="0"/>
          </reference>
          <reference field="5" count="1" selected="0">
            <x v="7"/>
          </reference>
          <reference field="37" count="1" defaultSubtotal="1">
            <x v="0"/>
          </reference>
        </references>
      </pivotArea>
    </format>
    <format dxfId="1048">
      <pivotArea dataOnly="0" labelOnly="1" outline="0" fieldPosition="0">
        <references count="3">
          <reference field="3" count="1" selected="0">
            <x v="0"/>
          </reference>
          <reference field="5" count="1" selected="0">
            <x v="8"/>
          </reference>
          <reference field="37" count="1">
            <x v="148"/>
          </reference>
        </references>
      </pivotArea>
    </format>
    <format dxfId="1047">
      <pivotArea dataOnly="0" labelOnly="1" outline="0" fieldPosition="0">
        <references count="3">
          <reference field="3" count="1" selected="0">
            <x v="0"/>
          </reference>
          <reference field="5" count="1" selected="0">
            <x v="8"/>
          </reference>
          <reference field="37" count="1" defaultSubtotal="1">
            <x v="148"/>
          </reference>
        </references>
      </pivotArea>
    </format>
    <format dxfId="1046">
      <pivotArea dataOnly="0" labelOnly="1" outline="0" fieldPosition="0">
        <references count="3">
          <reference field="3" count="1" selected="0">
            <x v="0"/>
          </reference>
          <reference field="5" count="1" selected="0">
            <x v="9"/>
          </reference>
          <reference field="37" count="1">
            <x v="59"/>
          </reference>
        </references>
      </pivotArea>
    </format>
    <format dxfId="1045">
      <pivotArea dataOnly="0" labelOnly="1" outline="0" fieldPosition="0">
        <references count="3">
          <reference field="3" count="1" selected="0">
            <x v="0"/>
          </reference>
          <reference field="5" count="1" selected="0">
            <x v="9"/>
          </reference>
          <reference field="37" count="1" defaultSubtotal="1">
            <x v="59"/>
          </reference>
        </references>
      </pivotArea>
    </format>
    <format dxfId="1044">
      <pivotArea dataOnly="0" labelOnly="1" outline="0" fieldPosition="0">
        <references count="3">
          <reference field="3" count="1" selected="0">
            <x v="0"/>
          </reference>
          <reference field="5" count="1" selected="0">
            <x v="10"/>
          </reference>
          <reference field="37" count="1">
            <x v="0"/>
          </reference>
        </references>
      </pivotArea>
    </format>
    <format dxfId="1043">
      <pivotArea dataOnly="0" labelOnly="1" outline="0" fieldPosition="0">
        <references count="3">
          <reference field="3" count="1" selected="0">
            <x v="0"/>
          </reference>
          <reference field="5" count="1" selected="0">
            <x v="10"/>
          </reference>
          <reference field="37" count="1" defaultSubtotal="1">
            <x v="0"/>
          </reference>
        </references>
      </pivotArea>
    </format>
    <format dxfId="1042">
      <pivotArea dataOnly="0" labelOnly="1" outline="0" fieldPosition="0">
        <references count="3">
          <reference field="3" count="1" selected="0">
            <x v="0"/>
          </reference>
          <reference field="5" count="1" selected="0">
            <x v="11"/>
          </reference>
          <reference field="37" count="1">
            <x v="70"/>
          </reference>
        </references>
      </pivotArea>
    </format>
    <format dxfId="1041">
      <pivotArea dataOnly="0" labelOnly="1" outline="0" fieldPosition="0">
        <references count="3">
          <reference field="3" count="1" selected="0">
            <x v="0"/>
          </reference>
          <reference field="5" count="1" selected="0">
            <x v="11"/>
          </reference>
          <reference field="37" count="1" defaultSubtotal="1">
            <x v="70"/>
          </reference>
        </references>
      </pivotArea>
    </format>
    <format dxfId="1040">
      <pivotArea dataOnly="0" labelOnly="1" outline="0" fieldPosition="0">
        <references count="3">
          <reference field="3" count="1" selected="0">
            <x v="0"/>
          </reference>
          <reference field="5" count="1" selected="0">
            <x v="12"/>
          </reference>
          <reference field="37" count="1">
            <x v="0"/>
          </reference>
        </references>
      </pivotArea>
    </format>
    <format dxfId="1039">
      <pivotArea dataOnly="0" labelOnly="1" outline="0" fieldPosition="0">
        <references count="3">
          <reference field="3" count="1" selected="0">
            <x v="0"/>
          </reference>
          <reference field="5" count="1" selected="0">
            <x v="12"/>
          </reference>
          <reference field="37" count="1" defaultSubtotal="1">
            <x v="0"/>
          </reference>
        </references>
      </pivotArea>
    </format>
    <format dxfId="1038">
      <pivotArea dataOnly="0" labelOnly="1" outline="0" fieldPosition="0">
        <references count="3">
          <reference field="3" count="1" selected="0">
            <x v="0"/>
          </reference>
          <reference field="5" count="1" selected="0">
            <x v="13"/>
          </reference>
          <reference field="37" count="1">
            <x v="8"/>
          </reference>
        </references>
      </pivotArea>
    </format>
    <format dxfId="1037">
      <pivotArea dataOnly="0" labelOnly="1" outline="0" fieldPosition="0">
        <references count="3">
          <reference field="3" count="1" selected="0">
            <x v="0"/>
          </reference>
          <reference field="5" count="1" selected="0">
            <x v="13"/>
          </reference>
          <reference field="37" count="1" defaultSubtotal="1">
            <x v="8"/>
          </reference>
        </references>
      </pivotArea>
    </format>
    <format dxfId="1036">
      <pivotArea dataOnly="0" labelOnly="1" outline="0" fieldPosition="0">
        <references count="3">
          <reference field="3" count="1" selected="0">
            <x v="0"/>
          </reference>
          <reference field="5" count="1" selected="0">
            <x v="14"/>
          </reference>
          <reference field="37" count="1">
            <x v="144"/>
          </reference>
        </references>
      </pivotArea>
    </format>
    <format dxfId="1035">
      <pivotArea dataOnly="0" labelOnly="1" outline="0" fieldPosition="0">
        <references count="3">
          <reference field="3" count="1" selected="0">
            <x v="0"/>
          </reference>
          <reference field="5" count="1" selected="0">
            <x v="14"/>
          </reference>
          <reference field="37" count="1" defaultSubtotal="1">
            <x v="144"/>
          </reference>
        </references>
      </pivotArea>
    </format>
    <format dxfId="1034">
      <pivotArea dataOnly="0" labelOnly="1" outline="0" fieldPosition="0">
        <references count="3">
          <reference field="3" count="1" selected="0">
            <x v="0"/>
          </reference>
          <reference field="5" count="1" selected="0">
            <x v="15"/>
          </reference>
          <reference field="37" count="1">
            <x v="44"/>
          </reference>
        </references>
      </pivotArea>
    </format>
    <format dxfId="1033">
      <pivotArea dataOnly="0" labelOnly="1" outline="0" fieldPosition="0">
        <references count="3">
          <reference field="3" count="1" selected="0">
            <x v="0"/>
          </reference>
          <reference field="5" count="1" selected="0">
            <x v="15"/>
          </reference>
          <reference field="37" count="1" defaultSubtotal="1">
            <x v="44"/>
          </reference>
        </references>
      </pivotArea>
    </format>
    <format dxfId="1032">
      <pivotArea dataOnly="0" labelOnly="1" outline="0" fieldPosition="0">
        <references count="3">
          <reference field="3" count="1" selected="0">
            <x v="0"/>
          </reference>
          <reference field="5" count="1" selected="0">
            <x v="16"/>
          </reference>
          <reference field="37" count="1">
            <x v="0"/>
          </reference>
        </references>
      </pivotArea>
    </format>
    <format dxfId="1031">
      <pivotArea dataOnly="0" labelOnly="1" outline="0" fieldPosition="0">
        <references count="3">
          <reference field="3" count="1" selected="0">
            <x v="0"/>
          </reference>
          <reference field="5" count="1" selected="0">
            <x v="16"/>
          </reference>
          <reference field="37" count="1" defaultSubtotal="1">
            <x v="0"/>
          </reference>
        </references>
      </pivotArea>
    </format>
    <format dxfId="1030">
      <pivotArea dataOnly="0" labelOnly="1" outline="0" fieldPosition="0">
        <references count="3">
          <reference field="3" count="1" selected="0">
            <x v="1"/>
          </reference>
          <reference field="5" count="1" selected="0">
            <x v="71"/>
          </reference>
          <reference field="37" count="1">
            <x v="63"/>
          </reference>
        </references>
      </pivotArea>
    </format>
    <format dxfId="1029">
      <pivotArea dataOnly="0" labelOnly="1" outline="0" fieldPosition="0">
        <references count="3">
          <reference field="3" count="1" selected="0">
            <x v="1"/>
          </reference>
          <reference field="5" count="1" selected="0">
            <x v="71"/>
          </reference>
          <reference field="37" count="1" defaultSubtotal="1">
            <x v="63"/>
          </reference>
        </references>
      </pivotArea>
    </format>
    <format dxfId="1028">
      <pivotArea dataOnly="0" labelOnly="1" outline="0" fieldPosition="0">
        <references count="3">
          <reference field="3" count="1" selected="0">
            <x v="1"/>
          </reference>
          <reference field="5" count="1" selected="0">
            <x v="176"/>
          </reference>
          <reference field="37" count="1">
            <x v="64"/>
          </reference>
        </references>
      </pivotArea>
    </format>
    <format dxfId="1027">
      <pivotArea dataOnly="0" labelOnly="1" outline="0" fieldPosition="0">
        <references count="3">
          <reference field="3" count="1" selected="0">
            <x v="1"/>
          </reference>
          <reference field="5" count="1" selected="0">
            <x v="176"/>
          </reference>
          <reference field="37" count="1" defaultSubtotal="1">
            <x v="64"/>
          </reference>
        </references>
      </pivotArea>
    </format>
    <format dxfId="1026">
      <pivotArea dataOnly="0" labelOnly="1" outline="0" fieldPosition="0">
        <references count="3">
          <reference field="3" count="1" selected="0">
            <x v="1"/>
          </reference>
          <reference field="5" count="1" selected="0">
            <x v="177"/>
          </reference>
          <reference field="37" count="1">
            <x v="131"/>
          </reference>
        </references>
      </pivotArea>
    </format>
    <format dxfId="1025">
      <pivotArea dataOnly="0" labelOnly="1" outline="0" fieldPosition="0">
        <references count="3">
          <reference field="3" count="1" selected="0">
            <x v="1"/>
          </reference>
          <reference field="5" count="1" selected="0">
            <x v="177"/>
          </reference>
          <reference field="37" count="1" defaultSubtotal="1">
            <x v="131"/>
          </reference>
        </references>
      </pivotArea>
    </format>
    <format dxfId="1024">
      <pivotArea dataOnly="0" labelOnly="1" outline="0" fieldPosition="0">
        <references count="3">
          <reference field="3" count="1" selected="0">
            <x v="2"/>
          </reference>
          <reference field="5" count="1" selected="0">
            <x v="27"/>
          </reference>
          <reference field="37" count="1">
            <x v="96"/>
          </reference>
        </references>
      </pivotArea>
    </format>
    <format dxfId="1023">
      <pivotArea dataOnly="0" labelOnly="1" outline="0" fieldPosition="0">
        <references count="3">
          <reference field="3" count="1" selected="0">
            <x v="2"/>
          </reference>
          <reference field="5" count="1" selected="0">
            <x v="27"/>
          </reference>
          <reference field="37" count="1" defaultSubtotal="1">
            <x v="96"/>
          </reference>
        </references>
      </pivotArea>
    </format>
    <format dxfId="1022">
      <pivotArea dataOnly="0" labelOnly="1" outline="0" fieldPosition="0">
        <references count="3">
          <reference field="3" count="1" selected="0">
            <x v="3"/>
          </reference>
          <reference field="5" count="1" selected="0">
            <x v="26"/>
          </reference>
          <reference field="37" count="1">
            <x v="47"/>
          </reference>
        </references>
      </pivotArea>
    </format>
    <format dxfId="1021">
      <pivotArea dataOnly="0" labelOnly="1" outline="0" fieldPosition="0">
        <references count="3">
          <reference field="3" count="1" selected="0">
            <x v="3"/>
          </reference>
          <reference field="5" count="1" selected="0">
            <x v="26"/>
          </reference>
          <reference field="37" count="1" defaultSubtotal="1">
            <x v="47"/>
          </reference>
        </references>
      </pivotArea>
    </format>
    <format dxfId="1020">
      <pivotArea dataOnly="0" labelOnly="1" outline="0" fieldPosition="0">
        <references count="3">
          <reference field="3" count="1" selected="0">
            <x v="4"/>
          </reference>
          <reference field="5" count="1" selected="0">
            <x v="63"/>
          </reference>
          <reference field="37" count="1">
            <x v="106"/>
          </reference>
        </references>
      </pivotArea>
    </format>
    <format dxfId="1019">
      <pivotArea dataOnly="0" labelOnly="1" outline="0" fieldPosition="0">
        <references count="3">
          <reference field="3" count="1" selected="0">
            <x v="4"/>
          </reference>
          <reference field="5" count="1" selected="0">
            <x v="63"/>
          </reference>
          <reference field="37" count="1" defaultSubtotal="1">
            <x v="106"/>
          </reference>
        </references>
      </pivotArea>
    </format>
    <format dxfId="1018">
      <pivotArea dataOnly="0" labelOnly="1" outline="0" fieldPosition="0">
        <references count="3">
          <reference field="3" count="1" selected="0">
            <x v="4"/>
          </reference>
          <reference field="5" count="1" selected="0">
            <x v="64"/>
          </reference>
          <reference field="37" count="1">
            <x v="74"/>
          </reference>
        </references>
      </pivotArea>
    </format>
    <format dxfId="1017">
      <pivotArea dataOnly="0" labelOnly="1" outline="0" fieldPosition="0">
        <references count="3">
          <reference field="3" count="1" selected="0">
            <x v="4"/>
          </reference>
          <reference field="5" count="1" selected="0">
            <x v="64"/>
          </reference>
          <reference field="37" count="1" defaultSubtotal="1">
            <x v="74"/>
          </reference>
        </references>
      </pivotArea>
    </format>
    <format dxfId="1016">
      <pivotArea dataOnly="0" labelOnly="1" outline="0" fieldPosition="0">
        <references count="3">
          <reference field="3" count="1" selected="0">
            <x v="4"/>
          </reference>
          <reference field="5" count="1" selected="0">
            <x v="65"/>
          </reference>
          <reference field="37" count="1">
            <x v="86"/>
          </reference>
        </references>
      </pivotArea>
    </format>
    <format dxfId="1015">
      <pivotArea dataOnly="0" labelOnly="1" outline="0" fieldPosition="0">
        <references count="3">
          <reference field="3" count="1" selected="0">
            <x v="4"/>
          </reference>
          <reference field="5" count="1" selected="0">
            <x v="65"/>
          </reference>
          <reference field="37" count="1" defaultSubtotal="1">
            <x v="86"/>
          </reference>
        </references>
      </pivotArea>
    </format>
    <format dxfId="1014">
      <pivotArea dataOnly="0" labelOnly="1" outline="0" fieldPosition="0">
        <references count="3">
          <reference field="3" count="1" selected="0">
            <x v="4"/>
          </reference>
          <reference field="5" count="1" selected="0">
            <x v="66"/>
          </reference>
          <reference field="37" count="1">
            <x v="127"/>
          </reference>
        </references>
      </pivotArea>
    </format>
    <format dxfId="1013">
      <pivotArea dataOnly="0" labelOnly="1" outline="0" fieldPosition="0">
        <references count="3">
          <reference field="3" count="1" selected="0">
            <x v="4"/>
          </reference>
          <reference field="5" count="1" selected="0">
            <x v="66"/>
          </reference>
          <reference field="37" count="1" defaultSubtotal="1">
            <x v="127"/>
          </reference>
        </references>
      </pivotArea>
    </format>
    <format dxfId="1012">
      <pivotArea dataOnly="0" labelOnly="1" outline="0" fieldPosition="0">
        <references count="3">
          <reference field="3" count="1" selected="0">
            <x v="4"/>
          </reference>
          <reference field="5" count="1" selected="0">
            <x v="67"/>
          </reference>
          <reference field="37" count="1">
            <x v="15"/>
          </reference>
        </references>
      </pivotArea>
    </format>
    <format dxfId="1011">
      <pivotArea dataOnly="0" labelOnly="1" outline="0" fieldPosition="0">
        <references count="3">
          <reference field="3" count="1" selected="0">
            <x v="4"/>
          </reference>
          <reference field="5" count="1" selected="0">
            <x v="67"/>
          </reference>
          <reference field="37" count="1" defaultSubtotal="1">
            <x v="15"/>
          </reference>
        </references>
      </pivotArea>
    </format>
    <format dxfId="1010">
      <pivotArea dataOnly="0" labelOnly="1" outline="0" fieldPosition="0">
        <references count="3">
          <reference field="3" count="1" selected="0">
            <x v="5"/>
          </reference>
          <reference field="5" count="1" selected="0">
            <x v="178"/>
          </reference>
          <reference field="37" count="1">
            <x v="97"/>
          </reference>
        </references>
      </pivotArea>
    </format>
    <format dxfId="1009">
      <pivotArea dataOnly="0" labelOnly="1" outline="0" fieldPosition="0">
        <references count="3">
          <reference field="3" count="1" selected="0">
            <x v="5"/>
          </reference>
          <reference field="5" count="1" selected="0">
            <x v="178"/>
          </reference>
          <reference field="37" count="1" defaultSubtotal="1">
            <x v="97"/>
          </reference>
        </references>
      </pivotArea>
    </format>
    <format dxfId="1008">
      <pivotArea dataOnly="0" labelOnly="1" outline="0" fieldPosition="0">
        <references count="3">
          <reference field="3" count="1" selected="0">
            <x v="5"/>
          </reference>
          <reference field="5" count="1" selected="0">
            <x v="179"/>
          </reference>
          <reference field="37" count="1">
            <x v="52"/>
          </reference>
        </references>
      </pivotArea>
    </format>
    <format dxfId="1007">
      <pivotArea dataOnly="0" labelOnly="1" outline="0" fieldPosition="0">
        <references count="3">
          <reference field="3" count="1" selected="0">
            <x v="5"/>
          </reference>
          <reference field="5" count="1" selected="0">
            <x v="179"/>
          </reference>
          <reference field="37" count="1" defaultSubtotal="1">
            <x v="52"/>
          </reference>
        </references>
      </pivotArea>
    </format>
    <format dxfId="1006">
      <pivotArea dataOnly="0" labelOnly="1" outline="0" fieldPosition="0">
        <references count="3">
          <reference field="3" count="1" selected="0">
            <x v="5"/>
          </reference>
          <reference field="5" count="1" selected="0">
            <x v="180"/>
          </reference>
          <reference field="37" count="1">
            <x v="24"/>
          </reference>
        </references>
      </pivotArea>
    </format>
    <format dxfId="1005">
      <pivotArea dataOnly="0" labelOnly="1" outline="0" fieldPosition="0">
        <references count="3">
          <reference field="3" count="1" selected="0">
            <x v="5"/>
          </reference>
          <reference field="5" count="1" selected="0">
            <x v="180"/>
          </reference>
          <reference field="37" count="1" defaultSubtotal="1">
            <x v="24"/>
          </reference>
        </references>
      </pivotArea>
    </format>
    <format dxfId="1004">
      <pivotArea dataOnly="0" labelOnly="1" outline="0" fieldPosition="0">
        <references count="3">
          <reference field="3" count="1" selected="0">
            <x v="5"/>
          </reference>
          <reference field="5" count="1" selected="0">
            <x v="181"/>
          </reference>
          <reference field="37" count="1">
            <x v="0"/>
          </reference>
        </references>
      </pivotArea>
    </format>
    <format dxfId="1003">
      <pivotArea dataOnly="0" labelOnly="1" outline="0" fieldPosition="0">
        <references count="3">
          <reference field="3" count="1" selected="0">
            <x v="5"/>
          </reference>
          <reference field="5" count="1" selected="0">
            <x v="181"/>
          </reference>
          <reference field="37" count="1" defaultSubtotal="1">
            <x v="0"/>
          </reference>
        </references>
      </pivotArea>
    </format>
    <format dxfId="1002">
      <pivotArea dataOnly="0" labelOnly="1" outline="0" fieldPosition="0">
        <references count="3">
          <reference field="3" count="1" selected="0">
            <x v="6"/>
          </reference>
          <reference field="5" count="1" selected="0">
            <x v="17"/>
          </reference>
          <reference field="37" count="1">
            <x v="53"/>
          </reference>
        </references>
      </pivotArea>
    </format>
    <format dxfId="1001">
      <pivotArea dataOnly="0" labelOnly="1" outline="0" fieldPosition="0">
        <references count="3">
          <reference field="3" count="1" selected="0">
            <x v="6"/>
          </reference>
          <reference field="5" count="1" selected="0">
            <x v="17"/>
          </reference>
          <reference field="37" count="1" defaultSubtotal="1">
            <x v="53"/>
          </reference>
        </references>
      </pivotArea>
    </format>
    <format dxfId="1000">
      <pivotArea dataOnly="0" labelOnly="1" outline="0" fieldPosition="0">
        <references count="3">
          <reference field="3" count="1" selected="0">
            <x v="6"/>
          </reference>
          <reference field="5" count="1" selected="0">
            <x v="18"/>
          </reference>
          <reference field="37" count="1">
            <x v="57"/>
          </reference>
        </references>
      </pivotArea>
    </format>
    <format dxfId="999">
      <pivotArea dataOnly="0" labelOnly="1" outline="0" fieldPosition="0">
        <references count="3">
          <reference field="3" count="1" selected="0">
            <x v="6"/>
          </reference>
          <reference field="5" count="1" selected="0">
            <x v="18"/>
          </reference>
          <reference field="37" count="1" defaultSubtotal="1">
            <x v="57"/>
          </reference>
        </references>
      </pivotArea>
    </format>
    <format dxfId="998">
      <pivotArea dataOnly="0" labelOnly="1" outline="0" fieldPosition="0">
        <references count="3">
          <reference field="3" count="1" selected="0">
            <x v="6"/>
          </reference>
          <reference field="5" count="1" selected="0">
            <x v="19"/>
          </reference>
          <reference field="37" count="1">
            <x v="151"/>
          </reference>
        </references>
      </pivotArea>
    </format>
    <format dxfId="997">
      <pivotArea dataOnly="0" labelOnly="1" outline="0" fieldPosition="0">
        <references count="3">
          <reference field="3" count="1" selected="0">
            <x v="6"/>
          </reference>
          <reference field="5" count="1" selected="0">
            <x v="19"/>
          </reference>
          <reference field="37" count="1" defaultSubtotal="1">
            <x v="151"/>
          </reference>
        </references>
      </pivotArea>
    </format>
    <format dxfId="996">
      <pivotArea dataOnly="0" labelOnly="1" outline="0" fieldPosition="0">
        <references count="3">
          <reference field="3" count="1" selected="0">
            <x v="6"/>
          </reference>
          <reference field="5" count="1" selected="0">
            <x v="20"/>
          </reference>
          <reference field="37" count="1">
            <x v="68"/>
          </reference>
        </references>
      </pivotArea>
    </format>
    <format dxfId="995">
      <pivotArea dataOnly="0" labelOnly="1" outline="0" fieldPosition="0">
        <references count="3">
          <reference field="3" count="1" selected="0">
            <x v="6"/>
          </reference>
          <reference field="5" count="1" selected="0">
            <x v="20"/>
          </reference>
          <reference field="37" count="1" defaultSubtotal="1">
            <x v="68"/>
          </reference>
        </references>
      </pivotArea>
    </format>
    <format dxfId="994">
      <pivotArea dataOnly="0" labelOnly="1" outline="0" fieldPosition="0">
        <references count="3">
          <reference field="3" count="1" selected="0">
            <x v="6"/>
          </reference>
          <reference field="5" count="1" selected="0">
            <x v="21"/>
          </reference>
          <reference field="37" count="1">
            <x v="115"/>
          </reference>
        </references>
      </pivotArea>
    </format>
    <format dxfId="993">
      <pivotArea dataOnly="0" labelOnly="1" outline="0" fieldPosition="0">
        <references count="3">
          <reference field="3" count="1" selected="0">
            <x v="6"/>
          </reference>
          <reference field="5" count="1" selected="0">
            <x v="21"/>
          </reference>
          <reference field="37" count="1" defaultSubtotal="1">
            <x v="115"/>
          </reference>
        </references>
      </pivotArea>
    </format>
    <format dxfId="992">
      <pivotArea dataOnly="0" labelOnly="1" outline="0" fieldPosition="0">
        <references count="3">
          <reference field="3" count="1" selected="0">
            <x v="6"/>
          </reference>
          <reference field="5" count="1" selected="0">
            <x v="22"/>
          </reference>
          <reference field="37" count="1">
            <x v="0"/>
          </reference>
        </references>
      </pivotArea>
    </format>
    <format dxfId="991">
      <pivotArea dataOnly="0" labelOnly="1" outline="0" fieldPosition="0">
        <references count="3">
          <reference field="3" count="1" selected="0">
            <x v="6"/>
          </reference>
          <reference field="5" count="1" selected="0">
            <x v="22"/>
          </reference>
          <reference field="37" count="1" defaultSubtotal="1">
            <x v="0"/>
          </reference>
        </references>
      </pivotArea>
    </format>
    <format dxfId="990">
      <pivotArea dataOnly="0" labelOnly="1" outline="0" fieldPosition="0">
        <references count="3">
          <reference field="3" count="1" selected="0">
            <x v="6"/>
          </reference>
          <reference field="5" count="1" selected="0">
            <x v="23"/>
          </reference>
          <reference field="37" count="1">
            <x v="71"/>
          </reference>
        </references>
      </pivotArea>
    </format>
    <format dxfId="989">
      <pivotArea dataOnly="0" labelOnly="1" outline="0" fieldPosition="0">
        <references count="3">
          <reference field="3" count="1" selected="0">
            <x v="6"/>
          </reference>
          <reference field="5" count="1" selected="0">
            <x v="23"/>
          </reference>
          <reference field="37" count="1" defaultSubtotal="1">
            <x v="71"/>
          </reference>
        </references>
      </pivotArea>
    </format>
    <format dxfId="988">
      <pivotArea dataOnly="0" labelOnly="1" outline="0" fieldPosition="0">
        <references count="3">
          <reference field="3" count="1" selected="0">
            <x v="6"/>
          </reference>
          <reference field="5" count="1" selected="0">
            <x v="24"/>
          </reference>
          <reference field="37" count="1">
            <x v="78"/>
          </reference>
        </references>
      </pivotArea>
    </format>
    <format dxfId="987">
      <pivotArea dataOnly="0" labelOnly="1" outline="0" fieldPosition="0">
        <references count="3">
          <reference field="3" count="1" selected="0">
            <x v="6"/>
          </reference>
          <reference field="5" count="1" selected="0">
            <x v="24"/>
          </reference>
          <reference field="37" count="1" defaultSubtotal="1">
            <x v="78"/>
          </reference>
        </references>
      </pivotArea>
    </format>
    <format dxfId="986">
      <pivotArea dataOnly="0" labelOnly="1" outline="0" fieldPosition="0">
        <references count="3">
          <reference field="3" count="1" selected="0">
            <x v="6"/>
          </reference>
          <reference field="5" count="1" selected="0">
            <x v="25"/>
          </reference>
          <reference field="37" count="1">
            <x v="46"/>
          </reference>
        </references>
      </pivotArea>
    </format>
    <format dxfId="985">
      <pivotArea dataOnly="0" labelOnly="1" outline="0" fieldPosition="0">
        <references count="3">
          <reference field="3" count="1" selected="0">
            <x v="6"/>
          </reference>
          <reference field="5" count="1" selected="0">
            <x v="25"/>
          </reference>
          <reference field="37" count="1" defaultSubtotal="1">
            <x v="46"/>
          </reference>
        </references>
      </pivotArea>
    </format>
    <format dxfId="984">
      <pivotArea dataOnly="0" labelOnly="1" outline="0" fieldPosition="0">
        <references count="3">
          <reference field="3" count="1" selected="0">
            <x v="6"/>
          </reference>
          <reference field="5" count="1" selected="0">
            <x v="36"/>
          </reference>
          <reference field="37" count="1">
            <x v="0"/>
          </reference>
        </references>
      </pivotArea>
    </format>
    <format dxfId="983">
      <pivotArea dataOnly="0" labelOnly="1" outline="0" fieldPosition="0">
        <references count="3">
          <reference field="3" count="1" selected="0">
            <x v="6"/>
          </reference>
          <reference field="5" count="1" selected="0">
            <x v="36"/>
          </reference>
          <reference field="37" count="1" defaultSubtotal="1">
            <x v="0"/>
          </reference>
        </references>
      </pivotArea>
    </format>
    <format dxfId="982">
      <pivotArea dataOnly="0" labelOnly="1" outline="0" fieldPosition="0">
        <references count="3">
          <reference field="3" count="1" selected="0">
            <x v="6"/>
          </reference>
          <reference field="5" count="1" selected="0">
            <x v="37"/>
          </reference>
          <reference field="37" count="1">
            <x v="109"/>
          </reference>
        </references>
      </pivotArea>
    </format>
    <format dxfId="981">
      <pivotArea dataOnly="0" labelOnly="1" outline="0" fieldPosition="0">
        <references count="3">
          <reference field="3" count="1" selected="0">
            <x v="6"/>
          </reference>
          <reference field="5" count="1" selected="0">
            <x v="37"/>
          </reference>
          <reference field="37" count="1" defaultSubtotal="1">
            <x v="109"/>
          </reference>
        </references>
      </pivotArea>
    </format>
    <format dxfId="980">
      <pivotArea dataOnly="0" labelOnly="1" outline="0" fieldPosition="0">
        <references count="3">
          <reference field="3" count="1" selected="0">
            <x v="6"/>
          </reference>
          <reference field="5" count="1" selected="0">
            <x v="38"/>
          </reference>
          <reference field="37" count="1">
            <x v="0"/>
          </reference>
        </references>
      </pivotArea>
    </format>
    <format dxfId="979">
      <pivotArea dataOnly="0" labelOnly="1" outline="0" fieldPosition="0">
        <references count="3">
          <reference field="3" count="1" selected="0">
            <x v="6"/>
          </reference>
          <reference field="5" count="1" selected="0">
            <x v="38"/>
          </reference>
          <reference field="37" count="1" defaultSubtotal="1">
            <x v="0"/>
          </reference>
        </references>
      </pivotArea>
    </format>
    <format dxfId="978">
      <pivotArea dataOnly="0" labelOnly="1" outline="0" fieldPosition="0">
        <references count="3">
          <reference field="3" count="1" selected="0">
            <x v="6"/>
          </reference>
          <reference field="5" count="1" selected="0">
            <x v="39"/>
          </reference>
          <reference field="37" count="1">
            <x v="40"/>
          </reference>
        </references>
      </pivotArea>
    </format>
    <format dxfId="977">
      <pivotArea dataOnly="0" labelOnly="1" outline="0" fieldPosition="0">
        <references count="3">
          <reference field="3" count="1" selected="0">
            <x v="6"/>
          </reference>
          <reference field="5" count="1" selected="0">
            <x v="39"/>
          </reference>
          <reference field="37" count="1" defaultSubtotal="1">
            <x v="40"/>
          </reference>
        </references>
      </pivotArea>
    </format>
    <format dxfId="976">
      <pivotArea dataOnly="0" labelOnly="1" outline="0" fieldPosition="0">
        <references count="3">
          <reference field="3" count="1" selected="0">
            <x v="6"/>
          </reference>
          <reference field="5" count="1" selected="0">
            <x v="73"/>
          </reference>
          <reference field="37" count="1">
            <x v="27"/>
          </reference>
        </references>
      </pivotArea>
    </format>
    <format dxfId="975">
      <pivotArea dataOnly="0" labelOnly="1" outline="0" fieldPosition="0">
        <references count="3">
          <reference field="3" count="1" selected="0">
            <x v="6"/>
          </reference>
          <reference field="5" count="1" selected="0">
            <x v="73"/>
          </reference>
          <reference field="37" count="1" defaultSubtotal="1">
            <x v="27"/>
          </reference>
        </references>
      </pivotArea>
    </format>
    <format dxfId="974">
      <pivotArea dataOnly="0" labelOnly="1" outline="0" fieldPosition="0">
        <references count="3">
          <reference field="3" count="1" selected="0">
            <x v="6"/>
          </reference>
          <reference field="5" count="1" selected="0">
            <x v="74"/>
          </reference>
          <reference field="37" count="1">
            <x v="4"/>
          </reference>
        </references>
      </pivotArea>
    </format>
    <format dxfId="973">
      <pivotArea dataOnly="0" labelOnly="1" outline="0" fieldPosition="0">
        <references count="3">
          <reference field="3" count="1" selected="0">
            <x v="6"/>
          </reference>
          <reference field="5" count="1" selected="0">
            <x v="74"/>
          </reference>
          <reference field="37" count="1" defaultSubtotal="1">
            <x v="4"/>
          </reference>
        </references>
      </pivotArea>
    </format>
    <format dxfId="972">
      <pivotArea dataOnly="0" labelOnly="1" outline="0" fieldPosition="0">
        <references count="3">
          <reference field="3" count="1" selected="0">
            <x v="6"/>
          </reference>
          <reference field="5" count="1" selected="0">
            <x v="158"/>
          </reference>
          <reference field="37" count="1">
            <x v="65"/>
          </reference>
        </references>
      </pivotArea>
    </format>
    <format dxfId="971">
      <pivotArea dataOnly="0" labelOnly="1" outline="0" fieldPosition="0">
        <references count="3">
          <reference field="3" count="1" selected="0">
            <x v="6"/>
          </reference>
          <reference field="5" count="1" selected="0">
            <x v="158"/>
          </reference>
          <reference field="37" count="1" defaultSubtotal="1">
            <x v="65"/>
          </reference>
        </references>
      </pivotArea>
    </format>
    <format dxfId="970">
      <pivotArea dataOnly="0" labelOnly="1" outline="0" fieldPosition="0">
        <references count="3">
          <reference field="3" count="1" selected="0">
            <x v="6"/>
          </reference>
          <reference field="5" count="1" selected="0">
            <x v="159"/>
          </reference>
          <reference field="37" count="1">
            <x v="51"/>
          </reference>
        </references>
      </pivotArea>
    </format>
    <format dxfId="969">
      <pivotArea dataOnly="0" labelOnly="1" outline="0" fieldPosition="0">
        <references count="3">
          <reference field="3" count="1" selected="0">
            <x v="6"/>
          </reference>
          <reference field="5" count="1" selected="0">
            <x v="159"/>
          </reference>
          <reference field="37" count="1" defaultSubtotal="1">
            <x v="51"/>
          </reference>
        </references>
      </pivotArea>
    </format>
    <format dxfId="968">
      <pivotArea dataOnly="0" labelOnly="1" outline="0" fieldPosition="0">
        <references count="3">
          <reference field="3" count="1" selected="0">
            <x v="6"/>
          </reference>
          <reference field="5" count="1" selected="0">
            <x v="160"/>
          </reference>
          <reference field="37" count="1">
            <x v="66"/>
          </reference>
        </references>
      </pivotArea>
    </format>
    <format dxfId="967">
      <pivotArea dataOnly="0" labelOnly="1" outline="0" fieldPosition="0">
        <references count="3">
          <reference field="3" count="1" selected="0">
            <x v="6"/>
          </reference>
          <reference field="5" count="1" selected="0">
            <x v="160"/>
          </reference>
          <reference field="37" count="1" defaultSubtotal="1">
            <x v="66"/>
          </reference>
        </references>
      </pivotArea>
    </format>
    <format dxfId="966">
      <pivotArea dataOnly="0" labelOnly="1" outline="0" fieldPosition="0">
        <references count="3">
          <reference field="3" count="1" selected="0">
            <x v="6"/>
          </reference>
          <reference field="5" count="1" selected="0">
            <x v="182"/>
          </reference>
          <reference field="37" count="1">
            <x v="13"/>
          </reference>
        </references>
      </pivotArea>
    </format>
    <format dxfId="965">
      <pivotArea dataOnly="0" labelOnly="1" outline="0" fieldPosition="0">
        <references count="3">
          <reference field="3" count="1" selected="0">
            <x v="6"/>
          </reference>
          <reference field="5" count="1" selected="0">
            <x v="182"/>
          </reference>
          <reference field="37" count="1" defaultSubtotal="1">
            <x v="13"/>
          </reference>
        </references>
      </pivotArea>
    </format>
    <format dxfId="964">
      <pivotArea dataOnly="0" labelOnly="1" outline="0" fieldPosition="0">
        <references count="3">
          <reference field="3" count="1" selected="0">
            <x v="7"/>
          </reference>
          <reference field="5" count="1" selected="0">
            <x v="28"/>
          </reference>
          <reference field="37" count="1">
            <x v="156"/>
          </reference>
        </references>
      </pivotArea>
    </format>
    <format dxfId="963">
      <pivotArea dataOnly="0" labelOnly="1" outline="0" fieldPosition="0">
        <references count="3">
          <reference field="3" count="1" selected="0">
            <x v="7"/>
          </reference>
          <reference field="5" count="1" selected="0">
            <x v="28"/>
          </reference>
          <reference field="37" count="1" defaultSubtotal="1">
            <x v="156"/>
          </reference>
        </references>
      </pivotArea>
    </format>
    <format dxfId="962">
      <pivotArea dataOnly="0" labelOnly="1" outline="0" fieldPosition="0">
        <references count="3">
          <reference field="3" count="1" selected="0">
            <x v="7"/>
          </reference>
          <reference field="5" count="1" selected="0">
            <x v="29"/>
          </reference>
          <reference field="37" count="1">
            <x v="155"/>
          </reference>
        </references>
      </pivotArea>
    </format>
    <format dxfId="961">
      <pivotArea dataOnly="0" labelOnly="1" outline="0" fieldPosition="0">
        <references count="3">
          <reference field="3" count="1" selected="0">
            <x v="7"/>
          </reference>
          <reference field="5" count="1" selected="0">
            <x v="29"/>
          </reference>
          <reference field="37" count="1" defaultSubtotal="1">
            <x v="155"/>
          </reference>
        </references>
      </pivotArea>
    </format>
    <format dxfId="960">
      <pivotArea dataOnly="0" labelOnly="1" outline="0" fieldPosition="0">
        <references count="3">
          <reference field="3" count="1" selected="0">
            <x v="8"/>
          </reference>
          <reference field="5" count="1" selected="0">
            <x v="52"/>
          </reference>
          <reference field="37" count="1">
            <x v="28"/>
          </reference>
        </references>
      </pivotArea>
    </format>
    <format dxfId="959">
      <pivotArea dataOnly="0" labelOnly="1" outline="0" fieldPosition="0">
        <references count="3">
          <reference field="3" count="1" selected="0">
            <x v="8"/>
          </reference>
          <reference field="5" count="1" selected="0">
            <x v="52"/>
          </reference>
          <reference field="37" count="1" defaultSubtotal="1">
            <x v="28"/>
          </reference>
        </references>
      </pivotArea>
    </format>
    <format dxfId="958">
      <pivotArea dataOnly="0" labelOnly="1" outline="0" fieldPosition="0">
        <references count="3">
          <reference field="3" count="1" selected="0">
            <x v="8"/>
          </reference>
          <reference field="5" count="1" selected="0">
            <x v="163"/>
          </reference>
          <reference field="37" count="1">
            <x v="157"/>
          </reference>
        </references>
      </pivotArea>
    </format>
    <format dxfId="957">
      <pivotArea dataOnly="0" labelOnly="1" outline="0" fieldPosition="0">
        <references count="3">
          <reference field="3" count="1" selected="0">
            <x v="8"/>
          </reference>
          <reference field="5" count="1" selected="0">
            <x v="163"/>
          </reference>
          <reference field="37" count="1" defaultSubtotal="1">
            <x v="157"/>
          </reference>
        </references>
      </pivotArea>
    </format>
    <format dxfId="956">
      <pivotArea dataOnly="0" labelOnly="1" outline="0" fieldPosition="0">
        <references count="3">
          <reference field="3" count="1" selected="0">
            <x v="8"/>
          </reference>
          <reference field="5" count="1" selected="0">
            <x v="164"/>
          </reference>
          <reference field="37" count="1">
            <x v="38"/>
          </reference>
        </references>
      </pivotArea>
    </format>
    <format dxfId="955">
      <pivotArea dataOnly="0" labelOnly="1" outline="0" fieldPosition="0">
        <references count="3">
          <reference field="3" count="1" selected="0">
            <x v="8"/>
          </reference>
          <reference field="5" count="1" selected="0">
            <x v="164"/>
          </reference>
          <reference field="37" count="1" defaultSubtotal="1">
            <x v="38"/>
          </reference>
        </references>
      </pivotArea>
    </format>
    <format dxfId="954">
      <pivotArea dataOnly="0" labelOnly="1" outline="0" fieldPosition="0">
        <references count="3">
          <reference field="3" count="1" selected="0">
            <x v="9"/>
          </reference>
          <reference field="5" count="1" selected="0">
            <x v="136"/>
          </reference>
          <reference field="37" count="1">
            <x v="37"/>
          </reference>
        </references>
      </pivotArea>
    </format>
    <format dxfId="953">
      <pivotArea dataOnly="0" labelOnly="1" outline="0" fieldPosition="0">
        <references count="3">
          <reference field="3" count="1" selected="0">
            <x v="9"/>
          </reference>
          <reference field="5" count="1" selected="0">
            <x v="136"/>
          </reference>
          <reference field="37" count="1" defaultSubtotal="1">
            <x v="37"/>
          </reference>
        </references>
      </pivotArea>
    </format>
    <format dxfId="952">
      <pivotArea dataOnly="0" labelOnly="1" outline="0" fieldPosition="0">
        <references count="3">
          <reference field="3" count="1" selected="0">
            <x v="9"/>
          </reference>
          <reference field="5" count="1" selected="0">
            <x v="137"/>
          </reference>
          <reference field="37" count="1">
            <x v="30"/>
          </reference>
        </references>
      </pivotArea>
    </format>
    <format dxfId="951">
      <pivotArea dataOnly="0" labelOnly="1" outline="0" fieldPosition="0">
        <references count="3">
          <reference field="3" count="1" selected="0">
            <x v="9"/>
          </reference>
          <reference field="5" count="1" selected="0">
            <x v="137"/>
          </reference>
          <reference field="37" count="1" defaultSubtotal="1">
            <x v="30"/>
          </reference>
        </references>
      </pivotArea>
    </format>
    <format dxfId="950">
      <pivotArea dataOnly="0" labelOnly="1" outline="0" fieldPosition="0">
        <references count="3">
          <reference field="3" count="1" selected="0">
            <x v="9"/>
          </reference>
          <reference field="5" count="1" selected="0">
            <x v="139"/>
          </reference>
          <reference field="37" count="1">
            <x v="72"/>
          </reference>
        </references>
      </pivotArea>
    </format>
    <format dxfId="949">
      <pivotArea dataOnly="0" labelOnly="1" outline="0" fieldPosition="0">
        <references count="3">
          <reference field="3" count="1" selected="0">
            <x v="9"/>
          </reference>
          <reference field="5" count="1" selected="0">
            <x v="139"/>
          </reference>
          <reference field="37" count="1" defaultSubtotal="1">
            <x v="72"/>
          </reference>
        </references>
      </pivotArea>
    </format>
    <format dxfId="948">
      <pivotArea dataOnly="0" labelOnly="1" outline="0" fieldPosition="0">
        <references count="3">
          <reference field="3" count="1" selected="0">
            <x v="9"/>
          </reference>
          <reference field="5" count="1" selected="0">
            <x v="140"/>
          </reference>
          <reference field="37" count="1">
            <x v="108"/>
          </reference>
        </references>
      </pivotArea>
    </format>
    <format dxfId="947">
      <pivotArea dataOnly="0" labelOnly="1" outline="0" fieldPosition="0">
        <references count="3">
          <reference field="3" count="1" selected="0">
            <x v="9"/>
          </reference>
          <reference field="5" count="1" selected="0">
            <x v="140"/>
          </reference>
          <reference field="37" count="1" defaultSubtotal="1">
            <x v="108"/>
          </reference>
        </references>
      </pivotArea>
    </format>
    <format dxfId="946">
      <pivotArea dataOnly="0" labelOnly="1" outline="0" fieldPosition="0">
        <references count="3">
          <reference field="3" count="1" selected="0">
            <x v="9"/>
          </reference>
          <reference field="5" count="1" selected="0">
            <x v="141"/>
          </reference>
          <reference field="37" count="1">
            <x v="58"/>
          </reference>
        </references>
      </pivotArea>
    </format>
    <format dxfId="945">
      <pivotArea dataOnly="0" labelOnly="1" outline="0" fieldPosition="0">
        <references count="3">
          <reference field="3" count="1" selected="0">
            <x v="9"/>
          </reference>
          <reference field="5" count="1" selected="0">
            <x v="141"/>
          </reference>
          <reference field="37" count="1" defaultSubtotal="1">
            <x v="58"/>
          </reference>
        </references>
      </pivotArea>
    </format>
    <format dxfId="944">
      <pivotArea dataOnly="0" labelOnly="1" outline="0" fieldPosition="0">
        <references count="3">
          <reference field="3" count="1" selected="0">
            <x v="9"/>
          </reference>
          <reference field="5" count="1" selected="0">
            <x v="142"/>
          </reference>
          <reference field="37" count="1">
            <x v="50"/>
          </reference>
        </references>
      </pivotArea>
    </format>
    <format dxfId="943">
      <pivotArea dataOnly="0" labelOnly="1" outline="0" fieldPosition="0">
        <references count="3">
          <reference field="3" count="1" selected="0">
            <x v="9"/>
          </reference>
          <reference field="5" count="1" selected="0">
            <x v="142"/>
          </reference>
          <reference field="37" count="1" defaultSubtotal="1">
            <x v="50"/>
          </reference>
        </references>
      </pivotArea>
    </format>
    <format dxfId="942">
      <pivotArea dataOnly="0" labelOnly="1" outline="0" fieldPosition="0">
        <references count="3">
          <reference field="3" count="1" selected="0">
            <x v="9"/>
          </reference>
          <reference field="5" count="1" selected="0">
            <x v="143"/>
          </reference>
          <reference field="37" count="1">
            <x v="81"/>
          </reference>
        </references>
      </pivotArea>
    </format>
    <format dxfId="941">
      <pivotArea dataOnly="0" labelOnly="1" outline="0" fieldPosition="0">
        <references count="3">
          <reference field="3" count="1" selected="0">
            <x v="9"/>
          </reference>
          <reference field="5" count="1" selected="0">
            <x v="143"/>
          </reference>
          <reference field="37" count="1" defaultSubtotal="1">
            <x v="81"/>
          </reference>
        </references>
      </pivotArea>
    </format>
    <format dxfId="940">
      <pivotArea dataOnly="0" labelOnly="1" outline="0" fieldPosition="0">
        <references count="3">
          <reference field="3" count="1" selected="0">
            <x v="9"/>
          </reference>
          <reference field="5" count="1" selected="0">
            <x v="144"/>
          </reference>
          <reference field="37" count="1">
            <x v="69"/>
          </reference>
        </references>
      </pivotArea>
    </format>
    <format dxfId="939">
      <pivotArea dataOnly="0" labelOnly="1" outline="0" fieldPosition="0">
        <references count="3">
          <reference field="3" count="1" selected="0">
            <x v="9"/>
          </reference>
          <reference field="5" count="1" selected="0">
            <x v="144"/>
          </reference>
          <reference field="37" count="1" defaultSubtotal="1">
            <x v="69"/>
          </reference>
        </references>
      </pivotArea>
    </format>
    <format dxfId="938">
      <pivotArea dataOnly="0" labelOnly="1" outline="0" fieldPosition="0">
        <references count="3">
          <reference field="3" count="1" selected="0">
            <x v="9"/>
          </reference>
          <reference field="5" count="1" selected="0">
            <x v="145"/>
          </reference>
          <reference field="37" count="1">
            <x v="80"/>
          </reference>
        </references>
      </pivotArea>
    </format>
    <format dxfId="937">
      <pivotArea dataOnly="0" labelOnly="1" outline="0" fieldPosition="0">
        <references count="3">
          <reference field="3" count="1" selected="0">
            <x v="9"/>
          </reference>
          <reference field="5" count="1" selected="0">
            <x v="145"/>
          </reference>
          <reference field="37" count="1" defaultSubtotal="1">
            <x v="80"/>
          </reference>
        </references>
      </pivotArea>
    </format>
    <format dxfId="936">
      <pivotArea dataOnly="0" labelOnly="1" outline="0" fieldPosition="0">
        <references count="3">
          <reference field="3" count="1" selected="0">
            <x v="9"/>
          </reference>
          <reference field="5" count="1" selected="0">
            <x v="146"/>
          </reference>
          <reference field="37" count="1">
            <x v="29"/>
          </reference>
        </references>
      </pivotArea>
    </format>
    <format dxfId="935">
      <pivotArea dataOnly="0" labelOnly="1" outline="0" fieldPosition="0">
        <references count="3">
          <reference field="3" count="1" selected="0">
            <x v="9"/>
          </reference>
          <reference field="5" count="1" selected="0">
            <x v="146"/>
          </reference>
          <reference field="37" count="1" defaultSubtotal="1">
            <x v="29"/>
          </reference>
        </references>
      </pivotArea>
    </format>
    <format dxfId="934">
      <pivotArea dataOnly="0" labelOnly="1" outline="0" fieldPosition="0">
        <references count="3">
          <reference field="3" count="1" selected="0">
            <x v="10"/>
          </reference>
          <reference field="5" count="1" selected="0">
            <x v="30"/>
          </reference>
          <reference field="37" count="1">
            <x v="147"/>
          </reference>
        </references>
      </pivotArea>
    </format>
    <format dxfId="933">
      <pivotArea dataOnly="0" labelOnly="1" outline="0" fieldPosition="0">
        <references count="3">
          <reference field="3" count="1" selected="0">
            <x v="10"/>
          </reference>
          <reference field="5" count="1" selected="0">
            <x v="30"/>
          </reference>
          <reference field="37" count="1" defaultSubtotal="1">
            <x v="147"/>
          </reference>
        </references>
      </pivotArea>
    </format>
    <format dxfId="932">
      <pivotArea dataOnly="0" labelOnly="1" outline="0" fieldPosition="0">
        <references count="3">
          <reference field="3" count="1" selected="0">
            <x v="10"/>
          </reference>
          <reference field="5" count="1" selected="0">
            <x v="31"/>
          </reference>
          <reference field="37" count="1">
            <x v="16"/>
          </reference>
        </references>
      </pivotArea>
    </format>
    <format dxfId="931">
      <pivotArea dataOnly="0" labelOnly="1" outline="0" fieldPosition="0">
        <references count="3">
          <reference field="3" count="1" selected="0">
            <x v="10"/>
          </reference>
          <reference field="5" count="1" selected="0">
            <x v="31"/>
          </reference>
          <reference field="37" count="1" defaultSubtotal="1">
            <x v="16"/>
          </reference>
        </references>
      </pivotArea>
    </format>
    <format dxfId="930">
      <pivotArea dataOnly="0" labelOnly="1" outline="0" fieldPosition="0">
        <references count="3">
          <reference field="3" count="1" selected="0">
            <x v="10"/>
          </reference>
          <reference field="5" count="1" selected="0">
            <x v="32"/>
          </reference>
          <reference field="37" count="1">
            <x v="90"/>
          </reference>
        </references>
      </pivotArea>
    </format>
    <format dxfId="929">
      <pivotArea dataOnly="0" labelOnly="1" outline="0" fieldPosition="0">
        <references count="3">
          <reference field="3" count="1" selected="0">
            <x v="10"/>
          </reference>
          <reference field="5" count="1" selected="0">
            <x v="32"/>
          </reference>
          <reference field="37" count="1" defaultSubtotal="1">
            <x v="90"/>
          </reference>
        </references>
      </pivotArea>
    </format>
    <format dxfId="928">
      <pivotArea dataOnly="0" labelOnly="1" outline="0" fieldPosition="0">
        <references count="3">
          <reference field="3" count="1" selected="0">
            <x v="10"/>
          </reference>
          <reference field="5" count="1" selected="0">
            <x v="33"/>
          </reference>
          <reference field="37" count="1">
            <x v="17"/>
          </reference>
        </references>
      </pivotArea>
    </format>
    <format dxfId="927">
      <pivotArea dataOnly="0" labelOnly="1" outline="0" fieldPosition="0">
        <references count="3">
          <reference field="3" count="1" selected="0">
            <x v="10"/>
          </reference>
          <reference field="5" count="1" selected="0">
            <x v="33"/>
          </reference>
          <reference field="37" count="1" defaultSubtotal="1">
            <x v="17"/>
          </reference>
        </references>
      </pivotArea>
    </format>
    <format dxfId="926">
      <pivotArea dataOnly="0" labelOnly="1" outline="0" fieldPosition="0">
        <references count="3">
          <reference field="3" count="1" selected="0">
            <x v="10"/>
          </reference>
          <reference field="5" count="1" selected="0">
            <x v="34"/>
          </reference>
          <reference field="37" count="1">
            <x v="19"/>
          </reference>
        </references>
      </pivotArea>
    </format>
    <format dxfId="925">
      <pivotArea dataOnly="0" labelOnly="1" outline="0" fieldPosition="0">
        <references count="3">
          <reference field="3" count="1" selected="0">
            <x v="10"/>
          </reference>
          <reference field="5" count="1" selected="0">
            <x v="34"/>
          </reference>
          <reference field="37" count="1" defaultSubtotal="1">
            <x v="19"/>
          </reference>
        </references>
      </pivotArea>
    </format>
    <format dxfId="924">
      <pivotArea dataOnly="0" labelOnly="1" outline="0" fieldPosition="0">
        <references count="3">
          <reference field="3" count="1" selected="0">
            <x v="10"/>
          </reference>
          <reference field="5" count="1" selected="0">
            <x v="35"/>
          </reference>
          <reference field="37" count="1">
            <x v="146"/>
          </reference>
        </references>
      </pivotArea>
    </format>
    <format dxfId="923">
      <pivotArea dataOnly="0" labelOnly="1" outline="0" fieldPosition="0">
        <references count="3">
          <reference field="3" count="1" selected="0">
            <x v="10"/>
          </reference>
          <reference field="5" count="1" selected="0">
            <x v="35"/>
          </reference>
          <reference field="37" count="1" defaultSubtotal="1">
            <x v="146"/>
          </reference>
        </references>
      </pivotArea>
    </format>
    <format dxfId="922">
      <pivotArea dataOnly="0" labelOnly="1" outline="0" fieldPosition="0">
        <references count="3">
          <reference field="3" count="1" selected="0">
            <x v="11"/>
          </reference>
          <reference field="5" count="1" selected="0">
            <x v="42"/>
          </reference>
          <reference field="37" count="1">
            <x v="73"/>
          </reference>
        </references>
      </pivotArea>
    </format>
    <format dxfId="921">
      <pivotArea dataOnly="0" labelOnly="1" outline="0" fieldPosition="0">
        <references count="3">
          <reference field="3" count="1" selected="0">
            <x v="11"/>
          </reference>
          <reference field="5" count="1" selected="0">
            <x v="42"/>
          </reference>
          <reference field="37" count="1" defaultSubtotal="1">
            <x v="73"/>
          </reference>
        </references>
      </pivotArea>
    </format>
    <format dxfId="920">
      <pivotArea dataOnly="0" labelOnly="1" outline="0" fieldPosition="0">
        <references count="3">
          <reference field="3" count="1" selected="0">
            <x v="11"/>
          </reference>
          <reference field="5" count="1" selected="0">
            <x v="51"/>
          </reference>
          <reference field="37" count="1">
            <x v="137"/>
          </reference>
        </references>
      </pivotArea>
    </format>
    <format dxfId="919">
      <pivotArea dataOnly="0" labelOnly="1" outline="0" fieldPosition="0">
        <references count="3">
          <reference field="3" count="1" selected="0">
            <x v="11"/>
          </reference>
          <reference field="5" count="1" selected="0">
            <x v="51"/>
          </reference>
          <reference field="37" count="1" defaultSubtotal="1">
            <x v="137"/>
          </reference>
        </references>
      </pivotArea>
    </format>
    <format dxfId="918">
      <pivotArea dataOnly="0" labelOnly="1" outline="0" fieldPosition="0">
        <references count="3">
          <reference field="3" count="1" selected="0">
            <x v="12"/>
          </reference>
          <reference field="5" count="1" selected="0">
            <x v="61"/>
          </reference>
          <reference field="37" count="1">
            <x v="39"/>
          </reference>
        </references>
      </pivotArea>
    </format>
    <format dxfId="917">
      <pivotArea dataOnly="0" labelOnly="1" outline="0" fieldPosition="0">
        <references count="3">
          <reference field="3" count="1" selected="0">
            <x v="12"/>
          </reference>
          <reference field="5" count="1" selected="0">
            <x v="61"/>
          </reference>
          <reference field="37" count="1" defaultSubtotal="1">
            <x v="39"/>
          </reference>
        </references>
      </pivotArea>
    </format>
    <format dxfId="916">
      <pivotArea dataOnly="0" labelOnly="1" outline="0" fieldPosition="0">
        <references count="3">
          <reference field="3" count="1" selected="0">
            <x v="12"/>
          </reference>
          <reference field="5" count="1" selected="0">
            <x v="62"/>
          </reference>
          <reference field="37" count="1">
            <x v="0"/>
          </reference>
        </references>
      </pivotArea>
    </format>
    <format dxfId="915">
      <pivotArea dataOnly="0" labelOnly="1" outline="0" fieldPosition="0">
        <references count="3">
          <reference field="3" count="1" selected="0">
            <x v="12"/>
          </reference>
          <reference field="5" count="1" selected="0">
            <x v="62"/>
          </reference>
          <reference field="37" count="1" defaultSubtotal="1">
            <x v="0"/>
          </reference>
        </references>
      </pivotArea>
    </format>
    <format dxfId="914">
      <pivotArea dataOnly="0" labelOnly="1" outline="0" fieldPosition="0">
        <references count="3">
          <reference field="3" count="1" selected="0">
            <x v="13"/>
          </reference>
          <reference field="5" count="1" selected="0">
            <x v="175"/>
          </reference>
          <reference field="37" count="1">
            <x v="88"/>
          </reference>
        </references>
      </pivotArea>
    </format>
    <format dxfId="913">
      <pivotArea dataOnly="0" labelOnly="1" outline="0" fieldPosition="0">
        <references count="3">
          <reference field="3" count="1" selected="0">
            <x v="13"/>
          </reference>
          <reference field="5" count="1" selected="0">
            <x v="175"/>
          </reference>
          <reference field="37" count="1" defaultSubtotal="1">
            <x v="88"/>
          </reference>
        </references>
      </pivotArea>
    </format>
    <format dxfId="912">
      <pivotArea dataOnly="0" labelOnly="1" outline="0" fieldPosition="0">
        <references count="3">
          <reference field="3" count="1" selected="0">
            <x v="14"/>
          </reference>
          <reference field="5" count="1" selected="0">
            <x v="75"/>
          </reference>
          <reference field="37" count="1">
            <x v="0"/>
          </reference>
        </references>
      </pivotArea>
    </format>
    <format dxfId="911">
      <pivotArea dataOnly="0" labelOnly="1" outline="0" fieldPosition="0">
        <references count="3">
          <reference field="3" count="1" selected="0">
            <x v="14"/>
          </reference>
          <reference field="5" count="1" selected="0">
            <x v="75"/>
          </reference>
          <reference field="37" count="1" defaultSubtotal="1">
            <x v="0"/>
          </reference>
        </references>
      </pivotArea>
    </format>
    <format dxfId="910">
      <pivotArea dataOnly="0" labelOnly="1" outline="0" fieldPosition="0">
        <references count="3">
          <reference field="3" count="1" selected="0">
            <x v="14"/>
          </reference>
          <reference field="5" count="1" selected="0">
            <x v="76"/>
          </reference>
          <reference field="37" count="1">
            <x v="79"/>
          </reference>
        </references>
      </pivotArea>
    </format>
    <format dxfId="909">
      <pivotArea dataOnly="0" labelOnly="1" outline="0" fieldPosition="0">
        <references count="3">
          <reference field="3" count="1" selected="0">
            <x v="14"/>
          </reference>
          <reference field="5" count="1" selected="0">
            <x v="76"/>
          </reference>
          <reference field="37" count="1" defaultSubtotal="1">
            <x v="79"/>
          </reference>
        </references>
      </pivotArea>
    </format>
    <format dxfId="908">
      <pivotArea dataOnly="0" labelOnly="1" outline="0" fieldPosition="0">
        <references count="3">
          <reference field="3" count="1" selected="0">
            <x v="14"/>
          </reference>
          <reference field="5" count="1" selected="0">
            <x v="77"/>
          </reference>
          <reference field="37" count="1">
            <x v="0"/>
          </reference>
        </references>
      </pivotArea>
    </format>
    <format dxfId="907">
      <pivotArea dataOnly="0" labelOnly="1" outline="0" fieldPosition="0">
        <references count="3">
          <reference field="3" count="1" selected="0">
            <x v="14"/>
          </reference>
          <reference field="5" count="1" selected="0">
            <x v="77"/>
          </reference>
          <reference field="37" count="1" defaultSubtotal="1">
            <x v="0"/>
          </reference>
        </references>
      </pivotArea>
    </format>
    <format dxfId="906">
      <pivotArea dataOnly="0" labelOnly="1" outline="0" fieldPosition="0">
        <references count="3">
          <reference field="3" count="1" selected="0">
            <x v="14"/>
          </reference>
          <reference field="5" count="1" selected="0">
            <x v="78"/>
          </reference>
          <reference field="37" count="1">
            <x v="95"/>
          </reference>
        </references>
      </pivotArea>
    </format>
    <format dxfId="905">
      <pivotArea dataOnly="0" labelOnly="1" outline="0" fieldPosition="0">
        <references count="3">
          <reference field="3" count="1" selected="0">
            <x v="14"/>
          </reference>
          <reference field="5" count="1" selected="0">
            <x v="78"/>
          </reference>
          <reference field="37" count="1" defaultSubtotal="1">
            <x v="95"/>
          </reference>
        </references>
      </pivotArea>
    </format>
    <format dxfId="904">
      <pivotArea dataOnly="0" labelOnly="1" outline="0" fieldPosition="0">
        <references count="3">
          <reference field="3" count="1" selected="0">
            <x v="14"/>
          </reference>
          <reference field="5" count="1" selected="0">
            <x v="79"/>
          </reference>
          <reference field="37" count="1">
            <x v="85"/>
          </reference>
        </references>
      </pivotArea>
    </format>
    <format dxfId="903">
      <pivotArea dataOnly="0" labelOnly="1" outline="0" fieldPosition="0">
        <references count="3">
          <reference field="3" count="1" selected="0">
            <x v="14"/>
          </reference>
          <reference field="5" count="1" selected="0">
            <x v="79"/>
          </reference>
          <reference field="37" count="1" defaultSubtotal="1">
            <x v="85"/>
          </reference>
        </references>
      </pivotArea>
    </format>
    <format dxfId="902">
      <pivotArea dataOnly="0" labelOnly="1" outline="0" fieldPosition="0">
        <references count="3">
          <reference field="3" count="1" selected="0">
            <x v="14"/>
          </reference>
          <reference field="5" count="1" selected="0">
            <x v="80"/>
          </reference>
          <reference field="37" count="1">
            <x v="113"/>
          </reference>
        </references>
      </pivotArea>
    </format>
    <format dxfId="901">
      <pivotArea dataOnly="0" labelOnly="1" outline="0" fieldPosition="0">
        <references count="3">
          <reference field="3" count="1" selected="0">
            <x v="14"/>
          </reference>
          <reference field="5" count="1" selected="0">
            <x v="80"/>
          </reference>
          <reference field="37" count="1" defaultSubtotal="1">
            <x v="113"/>
          </reference>
        </references>
      </pivotArea>
    </format>
    <format dxfId="900">
      <pivotArea dataOnly="0" labelOnly="1" outline="0" fieldPosition="0">
        <references count="3">
          <reference field="3" count="1" selected="0">
            <x v="14"/>
          </reference>
          <reference field="5" count="1" selected="0">
            <x v="81"/>
          </reference>
          <reference field="37" count="1">
            <x v="112"/>
          </reference>
        </references>
      </pivotArea>
    </format>
    <format dxfId="899">
      <pivotArea dataOnly="0" labelOnly="1" outline="0" fieldPosition="0">
        <references count="3">
          <reference field="3" count="1" selected="0">
            <x v="14"/>
          </reference>
          <reference field="5" count="1" selected="0">
            <x v="81"/>
          </reference>
          <reference field="37" count="1" defaultSubtotal="1">
            <x v="112"/>
          </reference>
        </references>
      </pivotArea>
    </format>
    <format dxfId="898">
      <pivotArea dataOnly="0" labelOnly="1" outline="0" fieldPosition="0">
        <references count="3">
          <reference field="3" count="1" selected="0">
            <x v="14"/>
          </reference>
          <reference field="5" count="1" selected="0">
            <x v="82"/>
          </reference>
          <reference field="37" count="1">
            <x v="150"/>
          </reference>
        </references>
      </pivotArea>
    </format>
    <format dxfId="897">
      <pivotArea dataOnly="0" labelOnly="1" outline="0" fieldPosition="0">
        <references count="3">
          <reference field="3" count="1" selected="0">
            <x v="14"/>
          </reference>
          <reference field="5" count="1" selected="0">
            <x v="82"/>
          </reference>
          <reference field="37" count="1" defaultSubtotal="1">
            <x v="150"/>
          </reference>
        </references>
      </pivotArea>
    </format>
    <format dxfId="896">
      <pivotArea dataOnly="0" labelOnly="1" outline="0" fieldPosition="0">
        <references count="3">
          <reference field="3" count="1" selected="0">
            <x v="14"/>
          </reference>
          <reference field="5" count="1" selected="0">
            <x v="83"/>
          </reference>
          <reference field="37" count="1">
            <x v="55"/>
          </reference>
        </references>
      </pivotArea>
    </format>
    <format dxfId="895">
      <pivotArea dataOnly="0" labelOnly="1" outline="0" fieldPosition="0">
        <references count="3">
          <reference field="3" count="1" selected="0">
            <x v="14"/>
          </reference>
          <reference field="5" count="1" selected="0">
            <x v="83"/>
          </reference>
          <reference field="37" count="1" defaultSubtotal="1">
            <x v="55"/>
          </reference>
        </references>
      </pivotArea>
    </format>
    <format dxfId="894">
      <pivotArea dataOnly="0" labelOnly="1" outline="0" fieldPosition="0">
        <references count="3">
          <reference field="3" count="1" selected="0">
            <x v="14"/>
          </reference>
          <reference field="5" count="1" selected="0">
            <x v="84"/>
          </reference>
          <reference field="37" count="1">
            <x v="62"/>
          </reference>
        </references>
      </pivotArea>
    </format>
    <format dxfId="893">
      <pivotArea dataOnly="0" labelOnly="1" outline="0" fieldPosition="0">
        <references count="3">
          <reference field="3" count="1" selected="0">
            <x v="14"/>
          </reference>
          <reference field="5" count="1" selected="0">
            <x v="84"/>
          </reference>
          <reference field="37" count="1" defaultSubtotal="1">
            <x v="62"/>
          </reference>
        </references>
      </pivotArea>
    </format>
    <format dxfId="892">
      <pivotArea dataOnly="0" labelOnly="1" outline="0" fieldPosition="0">
        <references count="3">
          <reference field="3" count="1" selected="0">
            <x v="14"/>
          </reference>
          <reference field="5" count="1" selected="0">
            <x v="85"/>
          </reference>
          <reference field="37" count="1">
            <x v="31"/>
          </reference>
        </references>
      </pivotArea>
    </format>
    <format dxfId="891">
      <pivotArea dataOnly="0" labelOnly="1" outline="0" fieldPosition="0">
        <references count="3">
          <reference field="3" count="1" selected="0">
            <x v="14"/>
          </reference>
          <reference field="5" count="1" selected="0">
            <x v="85"/>
          </reference>
          <reference field="37" count="1" defaultSubtotal="1">
            <x v="31"/>
          </reference>
        </references>
      </pivotArea>
    </format>
    <format dxfId="890">
      <pivotArea dataOnly="0" labelOnly="1" outline="0" fieldPosition="0">
        <references count="3">
          <reference field="3" count="1" selected="0">
            <x v="14"/>
          </reference>
          <reference field="5" count="1" selected="0">
            <x v="86"/>
          </reference>
          <reference field="37" count="1">
            <x v="77"/>
          </reference>
        </references>
      </pivotArea>
    </format>
    <format dxfId="889">
      <pivotArea dataOnly="0" labelOnly="1" outline="0" fieldPosition="0">
        <references count="3">
          <reference field="3" count="1" selected="0">
            <x v="14"/>
          </reference>
          <reference field="5" count="1" selected="0">
            <x v="86"/>
          </reference>
          <reference field="37" count="1" defaultSubtotal="1">
            <x v="77"/>
          </reference>
        </references>
      </pivotArea>
    </format>
    <format dxfId="888">
      <pivotArea dataOnly="0" labelOnly="1" outline="0" fieldPosition="0">
        <references count="3">
          <reference field="3" count="1" selected="0">
            <x v="14"/>
          </reference>
          <reference field="5" count="1" selected="0">
            <x v="87"/>
          </reference>
          <reference field="37" count="1">
            <x v="49"/>
          </reference>
        </references>
      </pivotArea>
    </format>
    <format dxfId="887">
      <pivotArea dataOnly="0" labelOnly="1" outline="0" fieldPosition="0">
        <references count="3">
          <reference field="3" count="1" selected="0">
            <x v="14"/>
          </reference>
          <reference field="5" count="1" selected="0">
            <x v="87"/>
          </reference>
          <reference field="37" count="1" defaultSubtotal="1">
            <x v="49"/>
          </reference>
        </references>
      </pivotArea>
    </format>
    <format dxfId="886">
      <pivotArea dataOnly="0" labelOnly="1" outline="0" fieldPosition="0">
        <references count="3">
          <reference field="3" count="1" selected="0">
            <x v="14"/>
          </reference>
          <reference field="5" count="1" selected="0">
            <x v="88"/>
          </reference>
          <reference field="37" count="1">
            <x v="76"/>
          </reference>
        </references>
      </pivotArea>
    </format>
    <format dxfId="885">
      <pivotArea dataOnly="0" labelOnly="1" outline="0" fieldPosition="0">
        <references count="3">
          <reference field="3" count="1" selected="0">
            <x v="14"/>
          </reference>
          <reference field="5" count="1" selected="0">
            <x v="88"/>
          </reference>
          <reference field="37" count="1" defaultSubtotal="1">
            <x v="76"/>
          </reference>
        </references>
      </pivotArea>
    </format>
    <format dxfId="884">
      <pivotArea dataOnly="0" labelOnly="1" outline="0" fieldPosition="0">
        <references count="3">
          <reference field="3" count="1" selected="0">
            <x v="14"/>
          </reference>
          <reference field="5" count="1" selected="0">
            <x v="89"/>
          </reference>
          <reference field="37" count="1">
            <x v="1"/>
          </reference>
        </references>
      </pivotArea>
    </format>
    <format dxfId="883">
      <pivotArea dataOnly="0" labelOnly="1" outline="0" fieldPosition="0">
        <references count="3">
          <reference field="3" count="1" selected="0">
            <x v="14"/>
          </reference>
          <reference field="5" count="1" selected="0">
            <x v="89"/>
          </reference>
          <reference field="37" count="1" defaultSubtotal="1">
            <x v="1"/>
          </reference>
        </references>
      </pivotArea>
    </format>
    <format dxfId="882">
      <pivotArea dataOnly="0" labelOnly="1" outline="0" fieldPosition="0">
        <references count="3">
          <reference field="3" count="1" selected="0">
            <x v="14"/>
          </reference>
          <reference field="5" count="1" selected="0">
            <x v="90"/>
          </reference>
          <reference field="37" count="1">
            <x v="117"/>
          </reference>
        </references>
      </pivotArea>
    </format>
    <format dxfId="881">
      <pivotArea dataOnly="0" labelOnly="1" outline="0" fieldPosition="0">
        <references count="3">
          <reference field="3" count="1" selected="0">
            <x v="14"/>
          </reference>
          <reference field="5" count="1" selected="0">
            <x v="90"/>
          </reference>
          <reference field="37" count="1" defaultSubtotal="1">
            <x v="117"/>
          </reference>
        </references>
      </pivotArea>
    </format>
    <format dxfId="880">
      <pivotArea dataOnly="0" labelOnly="1" outline="0" fieldPosition="0">
        <references count="3">
          <reference field="3" count="1" selected="0">
            <x v="14"/>
          </reference>
          <reference field="5" count="1" selected="0">
            <x v="91"/>
          </reference>
          <reference field="37" count="1">
            <x v="116"/>
          </reference>
        </references>
      </pivotArea>
    </format>
    <format dxfId="879">
      <pivotArea dataOnly="0" labelOnly="1" outline="0" fieldPosition="0">
        <references count="3">
          <reference field="3" count="1" selected="0">
            <x v="14"/>
          </reference>
          <reference field="5" count="1" selected="0">
            <x v="91"/>
          </reference>
          <reference field="37" count="1" defaultSubtotal="1">
            <x v="116"/>
          </reference>
        </references>
      </pivotArea>
    </format>
    <format dxfId="878">
      <pivotArea dataOnly="0" labelOnly="1" outline="0" fieldPosition="0">
        <references count="3">
          <reference field="3" count="1" selected="0">
            <x v="14"/>
          </reference>
          <reference field="5" count="1" selected="0">
            <x v="92"/>
          </reference>
          <reference field="37" count="1">
            <x v="41"/>
          </reference>
        </references>
      </pivotArea>
    </format>
    <format dxfId="877">
      <pivotArea dataOnly="0" labelOnly="1" outline="0" fieldPosition="0">
        <references count="3">
          <reference field="3" count="1" selected="0">
            <x v="14"/>
          </reference>
          <reference field="5" count="1" selected="0">
            <x v="92"/>
          </reference>
          <reference field="37" count="1" defaultSubtotal="1">
            <x v="41"/>
          </reference>
        </references>
      </pivotArea>
    </format>
    <format dxfId="876">
      <pivotArea dataOnly="0" labelOnly="1" outline="0" fieldPosition="0">
        <references count="3">
          <reference field="3" count="1" selected="0">
            <x v="14"/>
          </reference>
          <reference field="5" count="1" selected="0">
            <x v="93"/>
          </reference>
          <reference field="37" count="1">
            <x v="84"/>
          </reference>
        </references>
      </pivotArea>
    </format>
    <format dxfId="875">
      <pivotArea dataOnly="0" labelOnly="1" outline="0" fieldPosition="0">
        <references count="3">
          <reference field="3" count="1" selected="0">
            <x v="14"/>
          </reference>
          <reference field="5" count="1" selected="0">
            <x v="93"/>
          </reference>
          <reference field="37" count="1" defaultSubtotal="1">
            <x v="84"/>
          </reference>
        </references>
      </pivotArea>
    </format>
    <format dxfId="874">
      <pivotArea dataOnly="0" labelOnly="1" outline="0" fieldPosition="0">
        <references count="3">
          <reference field="3" count="1" selected="0">
            <x v="14"/>
          </reference>
          <reference field="5" count="1" selected="0">
            <x v="94"/>
          </reference>
          <reference field="37" count="1">
            <x v="98"/>
          </reference>
        </references>
      </pivotArea>
    </format>
    <format dxfId="873">
      <pivotArea dataOnly="0" labelOnly="1" outline="0" fieldPosition="0">
        <references count="3">
          <reference field="3" count="1" selected="0">
            <x v="14"/>
          </reference>
          <reference field="5" count="1" selected="0">
            <x v="94"/>
          </reference>
          <reference field="37" count="1" defaultSubtotal="1">
            <x v="98"/>
          </reference>
        </references>
      </pivotArea>
    </format>
    <format dxfId="872">
      <pivotArea dataOnly="0" labelOnly="1" outline="0" fieldPosition="0">
        <references count="3">
          <reference field="3" count="1" selected="0">
            <x v="14"/>
          </reference>
          <reference field="5" count="1" selected="0">
            <x v="95"/>
          </reference>
          <reference field="37" count="1">
            <x v="0"/>
          </reference>
        </references>
      </pivotArea>
    </format>
    <format dxfId="871">
      <pivotArea dataOnly="0" labelOnly="1" outline="0" fieldPosition="0">
        <references count="3">
          <reference field="3" count="1" selected="0">
            <x v="14"/>
          </reference>
          <reference field="5" count="1" selected="0">
            <x v="95"/>
          </reference>
          <reference field="37" count="1" defaultSubtotal="1">
            <x v="0"/>
          </reference>
        </references>
      </pivotArea>
    </format>
    <format dxfId="870">
      <pivotArea dataOnly="0" labelOnly="1" outline="0" fieldPosition="0">
        <references count="3">
          <reference field="3" count="1" selected="0">
            <x v="14"/>
          </reference>
          <reference field="5" count="1" selected="0">
            <x v="96"/>
          </reference>
          <reference field="37" count="1">
            <x v="0"/>
          </reference>
        </references>
      </pivotArea>
    </format>
    <format dxfId="869">
      <pivotArea dataOnly="0" labelOnly="1" outline="0" fieldPosition="0">
        <references count="3">
          <reference field="3" count="1" selected="0">
            <x v="14"/>
          </reference>
          <reference field="5" count="1" selected="0">
            <x v="96"/>
          </reference>
          <reference field="37" count="1" defaultSubtotal="1">
            <x v="0"/>
          </reference>
        </references>
      </pivotArea>
    </format>
    <format dxfId="868">
      <pivotArea dataOnly="0" labelOnly="1" outline="0" fieldPosition="0">
        <references count="3">
          <reference field="3" count="1" selected="0">
            <x v="14"/>
          </reference>
          <reference field="5" count="1" selected="0">
            <x v="97"/>
          </reference>
          <reference field="37" count="1">
            <x v="60"/>
          </reference>
        </references>
      </pivotArea>
    </format>
    <format dxfId="867">
      <pivotArea dataOnly="0" labelOnly="1" outline="0" fieldPosition="0">
        <references count="3">
          <reference field="3" count="1" selected="0">
            <x v="14"/>
          </reference>
          <reference field="5" count="1" selected="0">
            <x v="97"/>
          </reference>
          <reference field="37" count="1" defaultSubtotal="1">
            <x v="60"/>
          </reference>
        </references>
      </pivotArea>
    </format>
    <format dxfId="866">
      <pivotArea dataOnly="0" labelOnly="1" outline="0" fieldPosition="0">
        <references count="3">
          <reference field="3" count="1" selected="0">
            <x v="14"/>
          </reference>
          <reference field="5" count="1" selected="0">
            <x v="98"/>
          </reference>
          <reference field="37" count="1">
            <x v="33"/>
          </reference>
        </references>
      </pivotArea>
    </format>
    <format dxfId="865">
      <pivotArea dataOnly="0" labelOnly="1" outline="0" fieldPosition="0">
        <references count="3">
          <reference field="3" count="1" selected="0">
            <x v="14"/>
          </reference>
          <reference field="5" count="1" selected="0">
            <x v="98"/>
          </reference>
          <reference field="37" count="1" defaultSubtotal="1">
            <x v="33"/>
          </reference>
        </references>
      </pivotArea>
    </format>
    <format dxfId="864">
      <pivotArea dataOnly="0" labelOnly="1" outline="0" fieldPosition="0">
        <references count="3">
          <reference field="3" count="1" selected="0">
            <x v="14"/>
          </reference>
          <reference field="5" count="1" selected="0">
            <x v="99"/>
          </reference>
          <reference field="37" count="1">
            <x v="35"/>
          </reference>
        </references>
      </pivotArea>
    </format>
    <format dxfId="863">
      <pivotArea dataOnly="0" labelOnly="1" outline="0" fieldPosition="0">
        <references count="3">
          <reference field="3" count="1" selected="0">
            <x v="14"/>
          </reference>
          <reference field="5" count="1" selected="0">
            <x v="99"/>
          </reference>
          <reference field="37" count="1" defaultSubtotal="1">
            <x v="35"/>
          </reference>
        </references>
      </pivotArea>
    </format>
    <format dxfId="862">
      <pivotArea dataOnly="0" labelOnly="1" outline="0" fieldPosition="0">
        <references count="3">
          <reference field="3" count="1" selected="0">
            <x v="14"/>
          </reference>
          <reference field="5" count="1" selected="0">
            <x v="100"/>
          </reference>
          <reference field="37" count="1">
            <x v="34"/>
          </reference>
        </references>
      </pivotArea>
    </format>
    <format dxfId="861">
      <pivotArea dataOnly="0" labelOnly="1" outline="0" fieldPosition="0">
        <references count="3">
          <reference field="3" count="1" selected="0">
            <x v="14"/>
          </reference>
          <reference field="5" count="1" selected="0">
            <x v="100"/>
          </reference>
          <reference field="37" count="1" defaultSubtotal="1">
            <x v="34"/>
          </reference>
        </references>
      </pivotArea>
    </format>
    <format dxfId="860">
      <pivotArea dataOnly="0" labelOnly="1" outline="0" fieldPosition="0">
        <references count="3">
          <reference field="3" count="1" selected="0">
            <x v="14"/>
          </reference>
          <reference field="5" count="1" selected="0">
            <x v="101"/>
          </reference>
          <reference field="37" count="1">
            <x v="128"/>
          </reference>
        </references>
      </pivotArea>
    </format>
    <format dxfId="859">
      <pivotArea dataOnly="0" labelOnly="1" outline="0" fieldPosition="0">
        <references count="3">
          <reference field="3" count="1" selected="0">
            <x v="14"/>
          </reference>
          <reference field="5" count="1" selected="0">
            <x v="101"/>
          </reference>
          <reference field="37" count="1" defaultSubtotal="1">
            <x v="128"/>
          </reference>
        </references>
      </pivotArea>
    </format>
    <format dxfId="858">
      <pivotArea dataOnly="0" labelOnly="1" outline="0" fieldPosition="0">
        <references count="3">
          <reference field="3" count="1" selected="0">
            <x v="14"/>
          </reference>
          <reference field="5" count="1" selected="0">
            <x v="102"/>
          </reference>
          <reference field="37" count="1">
            <x v="103"/>
          </reference>
        </references>
      </pivotArea>
    </format>
    <format dxfId="857">
      <pivotArea dataOnly="0" labelOnly="1" outline="0" fieldPosition="0">
        <references count="3">
          <reference field="3" count="1" selected="0">
            <x v="14"/>
          </reference>
          <reference field="5" count="1" selected="0">
            <x v="102"/>
          </reference>
          <reference field="37" count="1" defaultSubtotal="1">
            <x v="103"/>
          </reference>
        </references>
      </pivotArea>
    </format>
    <format dxfId="856">
      <pivotArea dataOnly="0" labelOnly="1" outline="0" fieldPosition="0">
        <references count="3">
          <reference field="3" count="1" selected="0">
            <x v="14"/>
          </reference>
          <reference field="5" count="1" selected="0">
            <x v="103"/>
          </reference>
          <reference field="37" count="1">
            <x v="104"/>
          </reference>
        </references>
      </pivotArea>
    </format>
    <format dxfId="855">
      <pivotArea dataOnly="0" labelOnly="1" outline="0" fieldPosition="0">
        <references count="3">
          <reference field="3" count="1" selected="0">
            <x v="14"/>
          </reference>
          <reference field="5" count="1" selected="0">
            <x v="103"/>
          </reference>
          <reference field="37" count="1" defaultSubtotal="1">
            <x v="104"/>
          </reference>
        </references>
      </pivotArea>
    </format>
    <format dxfId="854">
      <pivotArea dataOnly="0" labelOnly="1" outline="0" fieldPosition="0">
        <references count="3">
          <reference field="3" count="1" selected="0">
            <x v="14"/>
          </reference>
          <reference field="5" count="1" selected="0">
            <x v="104"/>
          </reference>
          <reference field="37" count="1">
            <x v="105"/>
          </reference>
        </references>
      </pivotArea>
    </format>
    <format dxfId="853">
      <pivotArea dataOnly="0" labelOnly="1" outline="0" fieldPosition="0">
        <references count="3">
          <reference field="3" count="1" selected="0">
            <x v="14"/>
          </reference>
          <reference field="5" count="1" selected="0">
            <x v="104"/>
          </reference>
          <reference field="37" count="1" defaultSubtotal="1">
            <x v="105"/>
          </reference>
        </references>
      </pivotArea>
    </format>
    <format dxfId="852">
      <pivotArea dataOnly="0" labelOnly="1" outline="0" fieldPosition="0">
        <references count="3">
          <reference field="3" count="1" selected="0">
            <x v="14"/>
          </reference>
          <reference field="5" count="1" selected="0">
            <x v="105"/>
          </reference>
          <reference field="37" count="1">
            <x v="101"/>
          </reference>
        </references>
      </pivotArea>
    </format>
    <format dxfId="851">
      <pivotArea dataOnly="0" labelOnly="1" outline="0" fieldPosition="0">
        <references count="3">
          <reference field="3" count="1" selected="0">
            <x v="14"/>
          </reference>
          <reference field="5" count="1" selected="0">
            <x v="105"/>
          </reference>
          <reference field="37" count="1" defaultSubtotal="1">
            <x v="101"/>
          </reference>
        </references>
      </pivotArea>
    </format>
    <format dxfId="850">
      <pivotArea dataOnly="0" labelOnly="1" outline="0" fieldPosition="0">
        <references count="3">
          <reference field="3" count="1" selected="0">
            <x v="14"/>
          </reference>
          <reference field="5" count="1" selected="0">
            <x v="106"/>
          </reference>
          <reference field="37" count="1">
            <x v="36"/>
          </reference>
        </references>
      </pivotArea>
    </format>
    <format dxfId="849">
      <pivotArea dataOnly="0" labelOnly="1" outline="0" fieldPosition="0">
        <references count="3">
          <reference field="3" count="1" selected="0">
            <x v="14"/>
          </reference>
          <reference field="5" count="1" selected="0">
            <x v="106"/>
          </reference>
          <reference field="37" count="1" defaultSubtotal="1">
            <x v="36"/>
          </reference>
        </references>
      </pivotArea>
    </format>
    <format dxfId="848">
      <pivotArea dataOnly="0" labelOnly="1" outline="0" fieldPosition="0">
        <references count="3">
          <reference field="3" count="1" selected="0">
            <x v="14"/>
          </reference>
          <reference field="5" count="1" selected="0">
            <x v="107"/>
          </reference>
          <reference field="37" count="1">
            <x v="87"/>
          </reference>
        </references>
      </pivotArea>
    </format>
    <format dxfId="847">
      <pivotArea dataOnly="0" labelOnly="1" outline="0" fieldPosition="0">
        <references count="3">
          <reference field="3" count="1" selected="0">
            <x v="14"/>
          </reference>
          <reference field="5" count="1" selected="0">
            <x v="107"/>
          </reference>
          <reference field="37" count="1" defaultSubtotal="1">
            <x v="87"/>
          </reference>
        </references>
      </pivotArea>
    </format>
    <format dxfId="846">
      <pivotArea dataOnly="0" labelOnly="1" outline="0" fieldPosition="0">
        <references count="3">
          <reference field="3" count="1" selected="0">
            <x v="14"/>
          </reference>
          <reference field="5" count="1" selected="0">
            <x v="108"/>
          </reference>
          <reference field="37" count="1">
            <x v="32"/>
          </reference>
        </references>
      </pivotArea>
    </format>
    <format dxfId="845">
      <pivotArea dataOnly="0" labelOnly="1" outline="0" fieldPosition="0">
        <references count="3">
          <reference field="3" count="1" selected="0">
            <x v="14"/>
          </reference>
          <reference field="5" count="1" selected="0">
            <x v="108"/>
          </reference>
          <reference field="37" count="1" defaultSubtotal="1">
            <x v="32"/>
          </reference>
        </references>
      </pivotArea>
    </format>
    <format dxfId="844">
      <pivotArea dataOnly="0" labelOnly="1" outline="0" fieldPosition="0">
        <references count="3">
          <reference field="3" count="1" selected="0">
            <x v="14"/>
          </reference>
          <reference field="5" count="1" selected="0">
            <x v="109"/>
          </reference>
          <reference field="37" count="1">
            <x v="42"/>
          </reference>
        </references>
      </pivotArea>
    </format>
    <format dxfId="843">
      <pivotArea dataOnly="0" labelOnly="1" outline="0" fieldPosition="0">
        <references count="3">
          <reference field="3" count="1" selected="0">
            <x v="14"/>
          </reference>
          <reference field="5" count="1" selected="0">
            <x v="109"/>
          </reference>
          <reference field="37" count="1" defaultSubtotal="1">
            <x v="42"/>
          </reference>
        </references>
      </pivotArea>
    </format>
    <format dxfId="842">
      <pivotArea dataOnly="0" labelOnly="1" outline="0" fieldPosition="0">
        <references count="3">
          <reference field="3" count="1" selected="0">
            <x v="14"/>
          </reference>
          <reference field="5" count="1" selected="0">
            <x v="110"/>
          </reference>
          <reference field="37" count="1">
            <x v="61"/>
          </reference>
        </references>
      </pivotArea>
    </format>
    <format dxfId="841">
      <pivotArea dataOnly="0" labelOnly="1" outline="0" fieldPosition="0">
        <references count="3">
          <reference field="3" count="1" selected="0">
            <x v="14"/>
          </reference>
          <reference field="5" count="1" selected="0">
            <x v="110"/>
          </reference>
          <reference field="37" count="1" defaultSubtotal="1">
            <x v="61"/>
          </reference>
        </references>
      </pivotArea>
    </format>
    <format dxfId="840">
      <pivotArea dataOnly="0" labelOnly="1" outline="0" fieldPosition="0">
        <references count="3">
          <reference field="3" count="1" selected="0">
            <x v="14"/>
          </reference>
          <reference field="5" count="1" selected="0">
            <x v="112"/>
          </reference>
          <reference field="37" count="1">
            <x v="0"/>
          </reference>
        </references>
      </pivotArea>
    </format>
    <format dxfId="839">
      <pivotArea dataOnly="0" labelOnly="1" outline="0" fieldPosition="0">
        <references count="3">
          <reference field="3" count="1" selected="0">
            <x v="14"/>
          </reference>
          <reference field="5" count="1" selected="0">
            <x v="112"/>
          </reference>
          <reference field="37" count="1" defaultSubtotal="1">
            <x v="0"/>
          </reference>
        </references>
      </pivotArea>
    </format>
    <format dxfId="838">
      <pivotArea dataOnly="0" labelOnly="1" outline="0" fieldPosition="0">
        <references count="3">
          <reference field="3" count="1" selected="0">
            <x v="14"/>
          </reference>
          <reference field="5" count="1" selected="0">
            <x v="113"/>
          </reference>
          <reference field="37" count="1">
            <x v="23"/>
          </reference>
        </references>
      </pivotArea>
    </format>
    <format dxfId="837">
      <pivotArea dataOnly="0" labelOnly="1" outline="0" fieldPosition="0">
        <references count="3">
          <reference field="3" count="1" selected="0">
            <x v="14"/>
          </reference>
          <reference field="5" count="1" selected="0">
            <x v="113"/>
          </reference>
          <reference field="37" count="1" defaultSubtotal="1">
            <x v="23"/>
          </reference>
        </references>
      </pivotArea>
    </format>
    <format dxfId="836">
      <pivotArea dataOnly="0" labelOnly="1" outline="0" fieldPosition="0">
        <references count="3">
          <reference field="3" count="1" selected="0">
            <x v="14"/>
          </reference>
          <reference field="5" count="1" selected="0">
            <x v="114"/>
          </reference>
          <reference field="37" count="1">
            <x v="2"/>
          </reference>
        </references>
      </pivotArea>
    </format>
    <format dxfId="835">
      <pivotArea dataOnly="0" labelOnly="1" outline="0" fieldPosition="0">
        <references count="3">
          <reference field="3" count="1" selected="0">
            <x v="14"/>
          </reference>
          <reference field="5" count="1" selected="0">
            <x v="114"/>
          </reference>
          <reference field="37" count="1" defaultSubtotal="1">
            <x v="2"/>
          </reference>
        </references>
      </pivotArea>
    </format>
    <format dxfId="834">
      <pivotArea dataOnly="0" labelOnly="1" outline="0" fieldPosition="0">
        <references count="3">
          <reference field="3" count="1" selected="0">
            <x v="14"/>
          </reference>
          <reference field="5" count="1" selected="0">
            <x v="115"/>
          </reference>
          <reference field="37" count="1">
            <x v="82"/>
          </reference>
        </references>
      </pivotArea>
    </format>
    <format dxfId="833">
      <pivotArea dataOnly="0" labelOnly="1" outline="0" fieldPosition="0">
        <references count="3">
          <reference field="3" count="1" selected="0">
            <x v="14"/>
          </reference>
          <reference field="5" count="1" selected="0">
            <x v="115"/>
          </reference>
          <reference field="37" count="1" defaultSubtotal="1">
            <x v="82"/>
          </reference>
        </references>
      </pivotArea>
    </format>
    <format dxfId="832">
      <pivotArea dataOnly="0" labelOnly="1" outline="0" fieldPosition="0">
        <references count="3">
          <reference field="3" count="1" selected="0">
            <x v="14"/>
          </reference>
          <reference field="5" count="1" selected="0">
            <x v="116"/>
          </reference>
          <reference field="37" count="1">
            <x v="83"/>
          </reference>
        </references>
      </pivotArea>
    </format>
    <format dxfId="831">
      <pivotArea dataOnly="0" labelOnly="1" outline="0" fieldPosition="0">
        <references count="3">
          <reference field="3" count="1" selected="0">
            <x v="14"/>
          </reference>
          <reference field="5" count="1" selected="0">
            <x v="116"/>
          </reference>
          <reference field="37" count="1" defaultSubtotal="1">
            <x v="83"/>
          </reference>
        </references>
      </pivotArea>
    </format>
    <format dxfId="830">
      <pivotArea dataOnly="0" labelOnly="1" outline="0" fieldPosition="0">
        <references count="3">
          <reference field="3" count="1" selected="0">
            <x v="14"/>
          </reference>
          <reference field="5" count="1" selected="0">
            <x v="117"/>
          </reference>
          <reference field="37" count="1">
            <x v="56"/>
          </reference>
        </references>
      </pivotArea>
    </format>
    <format dxfId="829">
      <pivotArea dataOnly="0" labelOnly="1" outline="0" fieldPosition="0">
        <references count="3">
          <reference field="3" count="1" selected="0">
            <x v="14"/>
          </reference>
          <reference field="5" count="1" selected="0">
            <x v="117"/>
          </reference>
          <reference field="37" count="1" defaultSubtotal="1">
            <x v="56"/>
          </reference>
        </references>
      </pivotArea>
    </format>
    <format dxfId="828">
      <pivotArea dataOnly="0" labelOnly="1" outline="0" fieldPosition="0">
        <references count="3">
          <reference field="3" count="1" selected="0">
            <x v="14"/>
          </reference>
          <reference field="5" count="1" selected="0">
            <x v="118"/>
          </reference>
          <reference field="37" count="1">
            <x v="25"/>
          </reference>
        </references>
      </pivotArea>
    </format>
    <format dxfId="827">
      <pivotArea dataOnly="0" labelOnly="1" outline="0" fieldPosition="0">
        <references count="3">
          <reference field="3" count="1" selected="0">
            <x v="14"/>
          </reference>
          <reference field="5" count="1" selected="0">
            <x v="118"/>
          </reference>
          <reference field="37" count="1" defaultSubtotal="1">
            <x v="25"/>
          </reference>
        </references>
      </pivotArea>
    </format>
    <format dxfId="826">
      <pivotArea dataOnly="0" labelOnly="1" outline="0" fieldPosition="0">
        <references count="3">
          <reference field="3" count="1" selected="0">
            <x v="14"/>
          </reference>
          <reference field="5" count="1" selected="0">
            <x v="119"/>
          </reference>
          <reference field="37" count="1">
            <x v="100"/>
          </reference>
        </references>
      </pivotArea>
    </format>
    <format dxfId="825">
      <pivotArea dataOnly="0" labelOnly="1" outline="0" fieldPosition="0">
        <references count="3">
          <reference field="3" count="1" selected="0">
            <x v="14"/>
          </reference>
          <reference field="5" count="1" selected="0">
            <x v="119"/>
          </reference>
          <reference field="37" count="1" defaultSubtotal="1">
            <x v="100"/>
          </reference>
        </references>
      </pivotArea>
    </format>
    <format dxfId="824">
      <pivotArea dataOnly="0" labelOnly="1" outline="0" fieldPosition="0">
        <references count="3">
          <reference field="3" count="1" selected="0">
            <x v="14"/>
          </reference>
          <reference field="5" count="1" selected="0">
            <x v="120"/>
          </reference>
          <reference field="37" count="1">
            <x v="54"/>
          </reference>
        </references>
      </pivotArea>
    </format>
    <format dxfId="823">
      <pivotArea dataOnly="0" labelOnly="1" outline="0" fieldPosition="0">
        <references count="3">
          <reference field="3" count="1" selected="0">
            <x v="14"/>
          </reference>
          <reference field="5" count="1" selected="0">
            <x v="120"/>
          </reference>
          <reference field="37" count="1" defaultSubtotal="1">
            <x v="54"/>
          </reference>
        </references>
      </pivotArea>
    </format>
    <format dxfId="822">
      <pivotArea dataOnly="0" labelOnly="1" outline="0" fieldPosition="0">
        <references count="3">
          <reference field="3" count="1" selected="0">
            <x v="14"/>
          </reference>
          <reference field="5" count="1" selected="0">
            <x v="121"/>
          </reference>
          <reference field="37" count="1">
            <x v="45"/>
          </reference>
        </references>
      </pivotArea>
    </format>
    <format dxfId="821">
      <pivotArea dataOnly="0" labelOnly="1" outline="0" fieldPosition="0">
        <references count="3">
          <reference field="3" count="1" selected="0">
            <x v="14"/>
          </reference>
          <reference field="5" count="1" selected="0">
            <x v="121"/>
          </reference>
          <reference field="37" count="1" defaultSubtotal="1">
            <x v="45"/>
          </reference>
        </references>
      </pivotArea>
    </format>
    <format dxfId="820">
      <pivotArea dataOnly="0" labelOnly="1" outline="0" fieldPosition="0">
        <references count="3">
          <reference field="3" count="1" selected="0">
            <x v="14"/>
          </reference>
          <reference field="5" count="1" selected="0">
            <x v="122"/>
          </reference>
          <reference field="37" count="1">
            <x v="114"/>
          </reference>
        </references>
      </pivotArea>
    </format>
    <format dxfId="819">
      <pivotArea dataOnly="0" labelOnly="1" outline="0" fieldPosition="0">
        <references count="3">
          <reference field="3" count="1" selected="0">
            <x v="14"/>
          </reference>
          <reference field="5" count="1" selected="0">
            <x v="122"/>
          </reference>
          <reference field="37" count="1" defaultSubtotal="1">
            <x v="114"/>
          </reference>
        </references>
      </pivotArea>
    </format>
    <format dxfId="818">
      <pivotArea dataOnly="0" labelOnly="1" outline="0" fieldPosition="0">
        <references count="3">
          <reference field="3" count="1" selected="0">
            <x v="14"/>
          </reference>
          <reference field="5" count="1" selected="0">
            <x v="123"/>
          </reference>
          <reference field="37" count="1">
            <x v="0"/>
          </reference>
        </references>
      </pivotArea>
    </format>
    <format dxfId="817">
      <pivotArea dataOnly="0" labelOnly="1" outline="0" fieldPosition="0">
        <references count="3">
          <reference field="3" count="1" selected="0">
            <x v="14"/>
          </reference>
          <reference field="5" count="1" selected="0">
            <x v="123"/>
          </reference>
          <reference field="37" count="1" defaultSubtotal="1">
            <x v="0"/>
          </reference>
        </references>
      </pivotArea>
    </format>
    <format dxfId="816">
      <pivotArea dataOnly="0" labelOnly="1" outline="0" fieldPosition="0">
        <references count="3">
          <reference field="3" count="1" selected="0">
            <x v="14"/>
          </reference>
          <reference field="5" count="1" selected="0">
            <x v="124"/>
          </reference>
          <reference field="37" count="1">
            <x v="0"/>
          </reference>
        </references>
      </pivotArea>
    </format>
    <format dxfId="815">
      <pivotArea dataOnly="0" labelOnly="1" outline="0" fieldPosition="0">
        <references count="3">
          <reference field="3" count="1" selected="0">
            <x v="14"/>
          </reference>
          <reference field="5" count="1" selected="0">
            <x v="124"/>
          </reference>
          <reference field="37" count="1" defaultSubtotal="1">
            <x v="0"/>
          </reference>
        </references>
      </pivotArea>
    </format>
    <format dxfId="814">
      <pivotArea dataOnly="0" labelOnly="1" outline="0" fieldPosition="0">
        <references count="3">
          <reference field="3" count="1" selected="0">
            <x v="14"/>
          </reference>
          <reference field="5" count="1" selected="0">
            <x v="125"/>
          </reference>
          <reference field="37" count="1">
            <x v="135"/>
          </reference>
        </references>
      </pivotArea>
    </format>
    <format dxfId="813">
      <pivotArea dataOnly="0" labelOnly="1" outline="0" fieldPosition="0">
        <references count="3">
          <reference field="3" count="1" selected="0">
            <x v="14"/>
          </reference>
          <reference field="5" count="1" selected="0">
            <x v="125"/>
          </reference>
          <reference field="37" count="1" defaultSubtotal="1">
            <x v="135"/>
          </reference>
        </references>
      </pivotArea>
    </format>
    <format dxfId="812">
      <pivotArea dataOnly="0" labelOnly="1" outline="0" fieldPosition="0">
        <references count="3">
          <reference field="3" count="1" selected="0">
            <x v="14"/>
          </reference>
          <reference field="5" count="1" selected="0">
            <x v="126"/>
          </reference>
          <reference field="37" count="1">
            <x v="132"/>
          </reference>
        </references>
      </pivotArea>
    </format>
    <format dxfId="811">
      <pivotArea dataOnly="0" labelOnly="1" outline="0" fieldPosition="0">
        <references count="3">
          <reference field="3" count="1" selected="0">
            <x v="14"/>
          </reference>
          <reference field="5" count="1" selected="0">
            <x v="126"/>
          </reference>
          <reference field="37" count="1" defaultSubtotal="1">
            <x v="132"/>
          </reference>
        </references>
      </pivotArea>
    </format>
    <format dxfId="810">
      <pivotArea dataOnly="0" labelOnly="1" outline="0" fieldPosition="0">
        <references count="3">
          <reference field="3" count="1" selected="0">
            <x v="14"/>
          </reference>
          <reference field="5" count="1" selected="0">
            <x v="127"/>
          </reference>
          <reference field="37" count="1">
            <x v="136"/>
          </reference>
        </references>
      </pivotArea>
    </format>
    <format dxfId="809">
      <pivotArea dataOnly="0" labelOnly="1" outline="0" fieldPosition="0">
        <references count="3">
          <reference field="3" count="1" selected="0">
            <x v="14"/>
          </reference>
          <reference field="5" count="1" selected="0">
            <x v="127"/>
          </reference>
          <reference field="37" count="1" defaultSubtotal="1">
            <x v="136"/>
          </reference>
        </references>
      </pivotArea>
    </format>
    <format dxfId="808">
      <pivotArea dataOnly="0" labelOnly="1" outline="0" fieldPosition="0">
        <references count="3">
          <reference field="3" count="1" selected="0">
            <x v="14"/>
          </reference>
          <reference field="5" count="1" selected="0">
            <x v="128"/>
          </reference>
          <reference field="37" count="1">
            <x v="14"/>
          </reference>
        </references>
      </pivotArea>
    </format>
    <format dxfId="807">
      <pivotArea dataOnly="0" labelOnly="1" outline="0" fieldPosition="0">
        <references count="3">
          <reference field="3" count="1" selected="0">
            <x v="14"/>
          </reference>
          <reference field="5" count="1" selected="0">
            <x v="128"/>
          </reference>
          <reference field="37" count="1" defaultSubtotal="1">
            <x v="14"/>
          </reference>
        </references>
      </pivotArea>
    </format>
    <format dxfId="806">
      <pivotArea dataOnly="0" labelOnly="1" outline="0" fieldPosition="0">
        <references count="3">
          <reference field="3" count="1" selected="0">
            <x v="14"/>
          </reference>
          <reference field="5" count="1" selected="0">
            <x v="129"/>
          </reference>
          <reference field="37" count="1">
            <x v="10"/>
          </reference>
        </references>
      </pivotArea>
    </format>
    <format dxfId="805">
      <pivotArea dataOnly="0" labelOnly="1" outline="0" fieldPosition="0">
        <references count="3">
          <reference field="3" count="1" selected="0">
            <x v="14"/>
          </reference>
          <reference field="5" count="1" selected="0">
            <x v="129"/>
          </reference>
          <reference field="37" count="1" defaultSubtotal="1">
            <x v="10"/>
          </reference>
        </references>
      </pivotArea>
    </format>
    <format dxfId="804">
      <pivotArea dataOnly="0" labelOnly="1" outline="0" fieldPosition="0">
        <references count="3">
          <reference field="3" count="1" selected="0">
            <x v="14"/>
          </reference>
          <reference field="5" count="1" selected="0">
            <x v="130"/>
          </reference>
          <reference field="37" count="1">
            <x v="89"/>
          </reference>
        </references>
      </pivotArea>
    </format>
    <format dxfId="803">
      <pivotArea dataOnly="0" labelOnly="1" outline="0" fieldPosition="0">
        <references count="3">
          <reference field="3" count="1" selected="0">
            <x v="14"/>
          </reference>
          <reference field="5" count="1" selected="0">
            <x v="130"/>
          </reference>
          <reference field="37" count="1" defaultSubtotal="1">
            <x v="89"/>
          </reference>
        </references>
      </pivotArea>
    </format>
    <format dxfId="802">
      <pivotArea dataOnly="0" labelOnly="1" outline="0" fieldPosition="0">
        <references count="3">
          <reference field="3" count="1" selected="0">
            <x v="14"/>
          </reference>
          <reference field="5" count="1" selected="0">
            <x v="131"/>
          </reference>
          <reference field="37" count="1">
            <x v="43"/>
          </reference>
        </references>
      </pivotArea>
    </format>
    <format dxfId="801">
      <pivotArea dataOnly="0" labelOnly="1" outline="0" fieldPosition="0">
        <references count="3">
          <reference field="3" count="1" selected="0">
            <x v="14"/>
          </reference>
          <reference field="5" count="1" selected="0">
            <x v="131"/>
          </reference>
          <reference field="37" count="1" defaultSubtotal="1">
            <x v="43"/>
          </reference>
        </references>
      </pivotArea>
    </format>
    <format dxfId="800">
      <pivotArea dataOnly="0" labelOnly="1" outline="0" fieldPosition="0">
        <references count="3">
          <reference field="3" count="1" selected="0">
            <x v="14"/>
          </reference>
          <reference field="5" count="1" selected="0">
            <x v="132"/>
          </reference>
          <reference field="37" count="1">
            <x v="0"/>
          </reference>
        </references>
      </pivotArea>
    </format>
    <format dxfId="799">
      <pivotArea dataOnly="0" labelOnly="1" outline="0" fieldPosition="0">
        <references count="3">
          <reference field="3" count="1" selected="0">
            <x v="14"/>
          </reference>
          <reference field="5" count="1" selected="0">
            <x v="132"/>
          </reference>
          <reference field="37" count="1" defaultSubtotal="1">
            <x v="0"/>
          </reference>
        </references>
      </pivotArea>
    </format>
    <format dxfId="798">
      <pivotArea dataOnly="0" labelOnly="1" outline="0" fieldPosition="0">
        <references count="3">
          <reference field="3" count="1" selected="0">
            <x v="14"/>
          </reference>
          <reference field="5" count="1" selected="0">
            <x v="133"/>
          </reference>
          <reference field="37" count="1">
            <x v="130"/>
          </reference>
        </references>
      </pivotArea>
    </format>
    <format dxfId="797">
      <pivotArea dataOnly="0" labelOnly="1" outline="0" fieldPosition="0">
        <references count="3">
          <reference field="3" count="1" selected="0">
            <x v="14"/>
          </reference>
          <reference field="5" count="1" selected="0">
            <x v="133"/>
          </reference>
          <reference field="37" count="1" defaultSubtotal="1">
            <x v="130"/>
          </reference>
        </references>
      </pivotArea>
    </format>
    <format dxfId="796">
      <pivotArea dataOnly="0" labelOnly="1" outline="0" fieldPosition="0">
        <references count="3">
          <reference field="3" count="1" selected="0">
            <x v="14"/>
          </reference>
          <reference field="5" count="1" selected="0">
            <x v="134"/>
          </reference>
          <reference field="37" count="1">
            <x v="102"/>
          </reference>
        </references>
      </pivotArea>
    </format>
    <format dxfId="795">
      <pivotArea dataOnly="0" labelOnly="1" outline="0" fieldPosition="0">
        <references count="3">
          <reference field="3" count="1" selected="0">
            <x v="14"/>
          </reference>
          <reference field="5" count="1" selected="0">
            <x v="134"/>
          </reference>
          <reference field="37" count="1" defaultSubtotal="1">
            <x v="102"/>
          </reference>
        </references>
      </pivotArea>
    </format>
    <format dxfId="794">
      <pivotArea dataOnly="0" labelOnly="1" outline="0" fieldPosition="0">
        <references count="3">
          <reference field="3" count="1" selected="0">
            <x v="14"/>
          </reference>
          <reference field="5" count="1" selected="0">
            <x v="135"/>
          </reference>
          <reference field="37" count="1">
            <x v="91"/>
          </reference>
        </references>
      </pivotArea>
    </format>
    <format dxfId="793">
      <pivotArea dataOnly="0" labelOnly="1" outline="0" fieldPosition="0">
        <references count="3">
          <reference field="3" count="1" selected="0">
            <x v="14"/>
          </reference>
          <reference field="5" count="1" selected="0">
            <x v="135"/>
          </reference>
          <reference field="37" count="1" defaultSubtotal="1">
            <x v="91"/>
          </reference>
        </references>
      </pivotArea>
    </format>
    <format dxfId="792">
      <pivotArea dataOnly="0" labelOnly="1" outline="0" fieldPosition="0">
        <references count="3">
          <reference field="3" count="1" selected="0">
            <x v="15"/>
          </reference>
          <reference field="5" count="1" selected="0">
            <x v="68"/>
          </reference>
          <reference field="37" count="1">
            <x v="99"/>
          </reference>
        </references>
      </pivotArea>
    </format>
    <format dxfId="791">
      <pivotArea dataOnly="0" labelOnly="1" outline="0" fieldPosition="0">
        <references count="3">
          <reference field="3" count="1" selected="0">
            <x v="15"/>
          </reference>
          <reference field="5" count="1" selected="0">
            <x v="68"/>
          </reference>
          <reference field="37" count="1" defaultSubtotal="1">
            <x v="99"/>
          </reference>
        </references>
      </pivotArea>
    </format>
    <format dxfId="790">
      <pivotArea dataOnly="0" labelOnly="1" outline="0" fieldPosition="0">
        <references count="3">
          <reference field="3" count="1" selected="0">
            <x v="15"/>
          </reference>
          <reference field="5" count="1" selected="0">
            <x v="147"/>
          </reference>
          <reference field="37" count="1">
            <x v="21"/>
          </reference>
        </references>
      </pivotArea>
    </format>
    <format dxfId="789">
      <pivotArea dataOnly="0" labelOnly="1" outline="0" fieldPosition="0">
        <references count="3">
          <reference field="3" count="1" selected="0">
            <x v="15"/>
          </reference>
          <reference field="5" count="1" selected="0">
            <x v="147"/>
          </reference>
          <reference field="37" count="1" defaultSubtotal="1">
            <x v="21"/>
          </reference>
        </references>
      </pivotArea>
    </format>
    <format dxfId="788">
      <pivotArea dataOnly="0" labelOnly="1" outline="0" fieldPosition="0">
        <references count="3">
          <reference field="3" count="1" selected="0">
            <x v="15"/>
          </reference>
          <reference field="5" count="1" selected="0">
            <x v="148"/>
          </reference>
          <reference field="37" count="1">
            <x v="92"/>
          </reference>
        </references>
      </pivotArea>
    </format>
    <format dxfId="787">
      <pivotArea dataOnly="0" labelOnly="1" outline="0" fieldPosition="0">
        <references count="3">
          <reference field="3" count="1" selected="0">
            <x v="15"/>
          </reference>
          <reference field="5" count="1" selected="0">
            <x v="148"/>
          </reference>
          <reference field="37" count="1" defaultSubtotal="1">
            <x v="92"/>
          </reference>
        </references>
      </pivotArea>
    </format>
    <format dxfId="786">
      <pivotArea dataOnly="0" labelOnly="1" outline="0" fieldPosition="0">
        <references count="3">
          <reference field="3" count="1" selected="0">
            <x v="15"/>
          </reference>
          <reference field="5" count="1" selected="0">
            <x v="149"/>
          </reference>
          <reference field="37" count="1">
            <x v="93"/>
          </reference>
        </references>
      </pivotArea>
    </format>
    <format dxfId="785">
      <pivotArea dataOnly="0" labelOnly="1" outline="0" fieldPosition="0">
        <references count="3">
          <reference field="3" count="1" selected="0">
            <x v="15"/>
          </reference>
          <reference field="5" count="1" selected="0">
            <x v="149"/>
          </reference>
          <reference field="37" count="1" defaultSubtotal="1">
            <x v="93"/>
          </reference>
        </references>
      </pivotArea>
    </format>
    <format dxfId="784">
      <pivotArea dataOnly="0" labelOnly="1" outline="0" fieldPosition="0">
        <references count="3">
          <reference field="3" count="1" selected="0">
            <x v="15"/>
          </reference>
          <reference field="5" count="1" selected="0">
            <x v="151"/>
          </reference>
          <reference field="37" count="1">
            <x v="145"/>
          </reference>
        </references>
      </pivotArea>
    </format>
    <format dxfId="783">
      <pivotArea dataOnly="0" labelOnly="1" outline="0" fieldPosition="0">
        <references count="3">
          <reference field="3" count="1" selected="0">
            <x v="15"/>
          </reference>
          <reference field="5" count="1" selected="0">
            <x v="151"/>
          </reference>
          <reference field="37" count="1" defaultSubtotal="1">
            <x v="145"/>
          </reference>
        </references>
      </pivotArea>
    </format>
    <format dxfId="782">
      <pivotArea dataOnly="0" labelOnly="1" outline="0" fieldPosition="0">
        <references count="3">
          <reference field="3" count="1" selected="0">
            <x v="15"/>
          </reference>
          <reference field="5" count="1" selected="0">
            <x v="152"/>
          </reference>
          <reference field="37" count="1">
            <x v="48"/>
          </reference>
        </references>
      </pivotArea>
    </format>
    <format dxfId="781">
      <pivotArea dataOnly="0" labelOnly="1" outline="0" fieldPosition="0">
        <references count="3">
          <reference field="3" count="1" selected="0">
            <x v="15"/>
          </reference>
          <reference field="5" count="1" selected="0">
            <x v="152"/>
          </reference>
          <reference field="37" count="1" defaultSubtotal="1">
            <x v="48"/>
          </reference>
        </references>
      </pivotArea>
    </format>
    <format dxfId="780">
      <pivotArea dataOnly="0" labelOnly="1" outline="0" fieldPosition="0">
        <references count="3">
          <reference field="3" count="1" selected="0">
            <x v="15"/>
          </reference>
          <reference field="5" count="1" selected="0">
            <x v="153"/>
          </reference>
          <reference field="37" count="1">
            <x v="129"/>
          </reference>
        </references>
      </pivotArea>
    </format>
    <format dxfId="779">
      <pivotArea dataOnly="0" labelOnly="1" outline="0" fieldPosition="0">
        <references count="3">
          <reference field="3" count="1" selected="0">
            <x v="15"/>
          </reference>
          <reference field="5" count="1" selected="0">
            <x v="153"/>
          </reference>
          <reference field="37" count="1" defaultSubtotal="1">
            <x v="129"/>
          </reference>
        </references>
      </pivotArea>
    </format>
    <format dxfId="778">
      <pivotArea dataOnly="0" labelOnly="1" outline="0" fieldPosition="0">
        <references count="3">
          <reference field="3" count="1" selected="0">
            <x v="15"/>
          </reference>
          <reference field="5" count="1" selected="0">
            <x v="154"/>
          </reference>
          <reference field="37" count="1">
            <x v="154"/>
          </reference>
        </references>
      </pivotArea>
    </format>
    <format dxfId="777">
      <pivotArea dataOnly="0" labelOnly="1" outline="0" fieldPosition="0">
        <references count="3">
          <reference field="3" count="1" selected="0">
            <x v="15"/>
          </reference>
          <reference field="5" count="1" selected="0">
            <x v="154"/>
          </reference>
          <reference field="37" count="1" defaultSubtotal="1">
            <x v="154"/>
          </reference>
        </references>
      </pivotArea>
    </format>
    <format dxfId="776">
      <pivotArea dataOnly="0" labelOnly="1" outline="0" fieldPosition="0">
        <references count="3">
          <reference field="3" count="1" selected="0">
            <x v="15"/>
          </reference>
          <reference field="5" count="1" selected="0">
            <x v="155"/>
          </reference>
          <reference field="37" count="1">
            <x v="94"/>
          </reference>
        </references>
      </pivotArea>
    </format>
    <format dxfId="775">
      <pivotArea dataOnly="0" labelOnly="1" outline="0" fieldPosition="0">
        <references count="3">
          <reference field="3" count="1" selected="0">
            <x v="15"/>
          </reference>
          <reference field="5" count="1" selected="0">
            <x v="155"/>
          </reference>
          <reference field="37" count="1" defaultSubtotal="1">
            <x v="94"/>
          </reference>
        </references>
      </pivotArea>
    </format>
    <format dxfId="774">
      <pivotArea dataOnly="0" labelOnly="1" outline="0" fieldPosition="0">
        <references count="3">
          <reference field="3" count="1" selected="0">
            <x v="15"/>
          </reference>
          <reference field="5" count="1" selected="0">
            <x v="156"/>
          </reference>
          <reference field="37" count="1">
            <x v="26"/>
          </reference>
        </references>
      </pivotArea>
    </format>
    <format dxfId="773">
      <pivotArea dataOnly="0" labelOnly="1" outline="0" fieldPosition="0">
        <references count="3">
          <reference field="3" count="1" selected="0">
            <x v="15"/>
          </reference>
          <reference field="5" count="1" selected="0">
            <x v="156"/>
          </reference>
          <reference field="37" count="1" defaultSubtotal="1">
            <x v="26"/>
          </reference>
        </references>
      </pivotArea>
    </format>
    <format dxfId="772">
      <pivotArea dataOnly="0" labelOnly="1" outline="0" fieldPosition="0">
        <references count="3">
          <reference field="3" count="1" selected="0">
            <x v="15"/>
          </reference>
          <reference field="5" count="1" selected="0">
            <x v="157"/>
          </reference>
          <reference field="37" count="1">
            <x v="20"/>
          </reference>
        </references>
      </pivotArea>
    </format>
    <format dxfId="771">
      <pivotArea dataOnly="0" labelOnly="1" outline="0" fieldPosition="0">
        <references count="3">
          <reference field="3" count="1" selected="0">
            <x v="15"/>
          </reference>
          <reference field="5" count="1" selected="0">
            <x v="157"/>
          </reference>
          <reference field="37" count="1" defaultSubtotal="1">
            <x v="20"/>
          </reference>
        </references>
      </pivotArea>
    </format>
    <format dxfId="770">
      <pivotArea dataOnly="0" labelOnly="1" outline="0" fieldPosition="0">
        <references count="3">
          <reference field="3" count="1" selected="0">
            <x v="16"/>
          </reference>
          <reference field="5" count="1" selected="0">
            <x v="161"/>
          </reference>
          <reference field="37" count="1">
            <x v="6"/>
          </reference>
        </references>
      </pivotArea>
    </format>
    <format dxfId="769">
      <pivotArea dataOnly="0" labelOnly="1" outline="0" fieldPosition="0">
        <references count="3">
          <reference field="3" count="1" selected="0">
            <x v="16"/>
          </reference>
          <reference field="5" count="1" selected="0">
            <x v="161"/>
          </reference>
          <reference field="37" count="1" defaultSubtotal="1">
            <x v="6"/>
          </reference>
        </references>
      </pivotArea>
    </format>
    <format dxfId="768">
      <pivotArea dataOnly="0" labelOnly="1" outline="0" fieldPosition="0">
        <references count="3">
          <reference field="3" count="1" selected="0">
            <x v="16"/>
          </reference>
          <reference field="5" count="1" selected="0">
            <x v="162"/>
          </reference>
          <reference field="37" count="1">
            <x v="153"/>
          </reference>
        </references>
      </pivotArea>
    </format>
    <format dxfId="767">
      <pivotArea dataOnly="0" labelOnly="1" outline="0" fieldPosition="0">
        <references count="3">
          <reference field="3" count="1" selected="0">
            <x v="16"/>
          </reference>
          <reference field="5" count="1" selected="0">
            <x v="162"/>
          </reference>
          <reference field="37" count="1" defaultSubtotal="1">
            <x v="153"/>
          </reference>
        </references>
      </pivotArea>
    </format>
    <format dxfId="766">
      <pivotArea dataOnly="0" labelOnly="1" outline="0" fieldPosition="0">
        <references count="3">
          <reference field="3" count="1" selected="0">
            <x v="16"/>
          </reference>
          <reference field="5" count="1" selected="0">
            <x v="165"/>
          </reference>
          <reference field="37" count="1">
            <x v="7"/>
          </reference>
        </references>
      </pivotArea>
    </format>
    <format dxfId="765">
      <pivotArea dataOnly="0" labelOnly="1" outline="0" fieldPosition="0">
        <references count="3">
          <reference field="3" count="1" selected="0">
            <x v="16"/>
          </reference>
          <reference field="5" count="1" selected="0">
            <x v="165"/>
          </reference>
          <reference field="37" count="1" defaultSubtotal="1">
            <x v="7"/>
          </reference>
        </references>
      </pivotArea>
    </format>
    <format dxfId="764">
      <pivotArea dataOnly="0" labelOnly="1" outline="0" fieldPosition="0">
        <references count="3">
          <reference field="3" count="1" selected="0">
            <x v="16"/>
          </reference>
          <reference field="5" count="1" selected="0">
            <x v="166"/>
          </reference>
          <reference field="37" count="1">
            <x v="11"/>
          </reference>
        </references>
      </pivotArea>
    </format>
    <format dxfId="763">
      <pivotArea dataOnly="0" labelOnly="1" outline="0" fieldPosition="0">
        <references count="3">
          <reference field="3" count="1" selected="0">
            <x v="16"/>
          </reference>
          <reference field="5" count="1" selected="0">
            <x v="166"/>
          </reference>
          <reference field="37" count="1" defaultSubtotal="1">
            <x v="11"/>
          </reference>
        </references>
      </pivotArea>
    </format>
    <format dxfId="762">
      <pivotArea dataOnly="0" labelOnly="1" outline="0" fieldPosition="0">
        <references count="3">
          <reference field="3" count="1" selected="0">
            <x v="16"/>
          </reference>
          <reference field="5" count="1" selected="0">
            <x v="167"/>
          </reference>
          <reference field="37" count="1">
            <x v="152"/>
          </reference>
        </references>
      </pivotArea>
    </format>
    <format dxfId="761">
      <pivotArea dataOnly="0" labelOnly="1" outline="0" fieldPosition="0">
        <references count="3">
          <reference field="3" count="1" selected="0">
            <x v="16"/>
          </reference>
          <reference field="5" count="1" selected="0">
            <x v="167"/>
          </reference>
          <reference field="37" count="1" defaultSubtotal="1">
            <x v="152"/>
          </reference>
        </references>
      </pivotArea>
    </format>
    <format dxfId="760">
      <pivotArea dataOnly="0" labelOnly="1" outline="0" fieldPosition="0">
        <references count="3">
          <reference field="3" count="1" selected="0">
            <x v="16"/>
          </reference>
          <reference field="5" count="1" selected="0">
            <x v="168"/>
          </reference>
          <reference field="37" count="1">
            <x v="3"/>
          </reference>
        </references>
      </pivotArea>
    </format>
    <format dxfId="759">
      <pivotArea dataOnly="0" labelOnly="1" outline="0" fieldPosition="0">
        <references count="3">
          <reference field="3" count="1" selected="0">
            <x v="16"/>
          </reference>
          <reference field="5" count="1" selected="0">
            <x v="168"/>
          </reference>
          <reference field="37" count="1" defaultSubtotal="1">
            <x v="3"/>
          </reference>
        </references>
      </pivotArea>
    </format>
    <format dxfId="758">
      <pivotArea dataOnly="0" labelOnly="1" outline="0" fieldPosition="0">
        <references count="3">
          <reference field="3" count="1" selected="0">
            <x v="16"/>
          </reference>
          <reference field="5" count="1" selected="0">
            <x v="169"/>
          </reference>
          <reference field="37" count="1">
            <x v="67"/>
          </reference>
        </references>
      </pivotArea>
    </format>
    <format dxfId="757">
      <pivotArea dataOnly="0" labelOnly="1" outline="0" fieldPosition="0">
        <references count="3">
          <reference field="3" count="1" selected="0">
            <x v="16"/>
          </reference>
          <reference field="5" count="1" selected="0">
            <x v="169"/>
          </reference>
          <reference field="37" count="1" defaultSubtotal="1">
            <x v="67"/>
          </reference>
        </references>
      </pivotArea>
    </format>
    <format dxfId="756">
      <pivotArea dataOnly="0" labelOnly="1" outline="0" fieldPosition="0">
        <references count="3">
          <reference field="3" count="1" selected="0">
            <x v="16"/>
          </reference>
          <reference field="5" count="1" selected="0">
            <x v="170"/>
          </reference>
          <reference field="37" count="1">
            <x v="5"/>
          </reference>
        </references>
      </pivotArea>
    </format>
    <format dxfId="755">
      <pivotArea dataOnly="0" labelOnly="1" outline="0" fieldPosition="0">
        <references count="3">
          <reference field="3" count="1" selected="0">
            <x v="16"/>
          </reference>
          <reference field="5" count="1" selected="0">
            <x v="170"/>
          </reference>
          <reference field="37" count="1" defaultSubtotal="1">
            <x v="5"/>
          </reference>
        </references>
      </pivotArea>
    </format>
    <format dxfId="754">
      <pivotArea dataOnly="0" labelOnly="1" outline="0" fieldPosition="0">
        <references count="3">
          <reference field="3" count="1" selected="0">
            <x v="16"/>
          </reference>
          <reference field="5" count="1" selected="0">
            <x v="171"/>
          </reference>
          <reference field="37" count="1">
            <x v="110"/>
          </reference>
        </references>
      </pivotArea>
    </format>
    <format dxfId="753">
      <pivotArea dataOnly="0" labelOnly="1" outline="0" fieldPosition="0">
        <references count="3">
          <reference field="3" count="1" selected="0">
            <x v="16"/>
          </reference>
          <reference field="5" count="1" selected="0">
            <x v="171"/>
          </reference>
          <reference field="37" count="1" defaultSubtotal="1">
            <x v="110"/>
          </reference>
        </references>
      </pivotArea>
    </format>
    <format dxfId="752">
      <pivotArea dataOnly="0" labelOnly="1" outline="0" fieldPosition="0">
        <references count="3">
          <reference field="3" count="1" selected="0">
            <x v="16"/>
          </reference>
          <reference field="5" count="1" selected="0">
            <x v="172"/>
          </reference>
          <reference field="37" count="1">
            <x v="111"/>
          </reference>
        </references>
      </pivotArea>
    </format>
    <format dxfId="751">
      <pivotArea dataOnly="0" labelOnly="1" outline="0" fieldPosition="0">
        <references count="3">
          <reference field="3" count="1" selected="0">
            <x v="16"/>
          </reference>
          <reference field="5" count="1" selected="0">
            <x v="172"/>
          </reference>
          <reference field="37" count="1" defaultSubtotal="1">
            <x v="111"/>
          </reference>
        </references>
      </pivotArea>
    </format>
    <format dxfId="750">
      <pivotArea dataOnly="0" labelOnly="1" outline="0" fieldPosition="0">
        <references count="3">
          <reference field="3" count="1" selected="0">
            <x v="16"/>
          </reference>
          <reference field="5" count="1" selected="0">
            <x v="173"/>
          </reference>
          <reference field="37" count="1">
            <x v="9"/>
          </reference>
        </references>
      </pivotArea>
    </format>
    <format dxfId="749">
      <pivotArea dataOnly="0" labelOnly="1" outline="0" fieldPosition="0">
        <references count="3">
          <reference field="3" count="1" selected="0">
            <x v="16"/>
          </reference>
          <reference field="5" count="1" selected="0">
            <x v="173"/>
          </reference>
          <reference field="37" count="1" defaultSubtotal="1">
            <x v="9"/>
          </reference>
        </references>
      </pivotArea>
    </format>
    <format dxfId="748">
      <pivotArea dataOnly="0" labelOnly="1" outline="0" fieldPosition="0">
        <references count="3">
          <reference field="3" count="1" selected="0">
            <x v="16"/>
          </reference>
          <reference field="5" count="1" selected="0">
            <x v="174"/>
          </reference>
          <reference field="37" count="1">
            <x v="153"/>
          </reference>
        </references>
      </pivotArea>
    </format>
    <format dxfId="747">
      <pivotArea dataOnly="0" labelOnly="1" outline="0" fieldPosition="0">
        <references count="3">
          <reference field="3" count="1" selected="0">
            <x v="16"/>
          </reference>
          <reference field="5" count="1" selected="0">
            <x v="174"/>
          </reference>
          <reference field="37" count="1" defaultSubtotal="1">
            <x v="153"/>
          </reference>
        </references>
      </pivotArea>
    </format>
    <format dxfId="746">
      <pivotArea dataOnly="0" labelOnly="1" outline="0" fieldPosition="0">
        <references count="3">
          <reference field="3" count="1" selected="0">
            <x v="17"/>
          </reference>
          <reference field="5" count="1" selected="0">
            <x v="40"/>
          </reference>
          <reference field="37" count="1">
            <x v="126"/>
          </reference>
        </references>
      </pivotArea>
    </format>
    <format dxfId="745">
      <pivotArea dataOnly="0" labelOnly="1" outline="0" fieldPosition="0">
        <references count="3">
          <reference field="3" count="1" selected="0">
            <x v="17"/>
          </reference>
          <reference field="5" count="1" selected="0">
            <x v="40"/>
          </reference>
          <reference field="37" count="1" defaultSubtotal="1">
            <x v="126"/>
          </reference>
        </references>
      </pivotArea>
    </format>
    <format dxfId="744">
      <pivotArea dataOnly="0" labelOnly="1" outline="0" fieldPosition="0">
        <references count="3">
          <reference field="3" count="1" selected="0">
            <x v="17"/>
          </reference>
          <reference field="5" count="1" selected="0">
            <x v="41"/>
          </reference>
          <reference field="37" count="1">
            <x v="118"/>
          </reference>
        </references>
      </pivotArea>
    </format>
    <format dxfId="743">
      <pivotArea dataOnly="0" labelOnly="1" outline="0" fieldPosition="0">
        <references count="3">
          <reference field="3" count="1" selected="0">
            <x v="17"/>
          </reference>
          <reference field="5" count="1" selected="0">
            <x v="41"/>
          </reference>
          <reference field="37" count="1" defaultSubtotal="1">
            <x v="118"/>
          </reference>
        </references>
      </pivotArea>
    </format>
    <format dxfId="742">
      <pivotArea dataOnly="0" labelOnly="1" outline="0" fieldPosition="0">
        <references count="3">
          <reference field="3" count="1" selected="0">
            <x v="17"/>
          </reference>
          <reference field="5" count="1" selected="0">
            <x v="43"/>
          </reference>
          <reference field="37" count="1">
            <x v="126"/>
          </reference>
        </references>
      </pivotArea>
    </format>
    <format dxfId="741">
      <pivotArea dataOnly="0" labelOnly="1" outline="0" fieldPosition="0">
        <references count="3">
          <reference field="3" count="1" selected="0">
            <x v="17"/>
          </reference>
          <reference field="5" count="1" selected="0">
            <x v="43"/>
          </reference>
          <reference field="37" count="1" defaultSubtotal="1">
            <x v="126"/>
          </reference>
        </references>
      </pivotArea>
    </format>
    <format dxfId="740">
      <pivotArea dataOnly="0" labelOnly="1" outline="0" fieldPosition="0">
        <references count="3">
          <reference field="3" count="1" selected="0">
            <x v="17"/>
          </reference>
          <reference field="5" count="1" selected="0">
            <x v="44"/>
          </reference>
          <reference field="37" count="1">
            <x v="122"/>
          </reference>
        </references>
      </pivotArea>
    </format>
    <format dxfId="739">
      <pivotArea dataOnly="0" labelOnly="1" outline="0" fieldPosition="0">
        <references count="3">
          <reference field="3" count="1" selected="0">
            <x v="17"/>
          </reference>
          <reference field="5" count="1" selected="0">
            <x v="44"/>
          </reference>
          <reference field="37" count="1" defaultSubtotal="1">
            <x v="122"/>
          </reference>
        </references>
      </pivotArea>
    </format>
    <format dxfId="738">
      <pivotArea dataOnly="0" labelOnly="1" outline="0" fieldPosition="0">
        <references count="3">
          <reference field="3" count="1" selected="0">
            <x v="17"/>
          </reference>
          <reference field="5" count="1" selected="0">
            <x v="45"/>
          </reference>
          <reference field="37" count="1">
            <x v="119"/>
          </reference>
        </references>
      </pivotArea>
    </format>
    <format dxfId="737">
      <pivotArea dataOnly="0" labelOnly="1" outline="0" fieldPosition="0">
        <references count="3">
          <reference field="3" count="1" selected="0">
            <x v="17"/>
          </reference>
          <reference field="5" count="1" selected="0">
            <x v="45"/>
          </reference>
          <reference field="37" count="1" defaultSubtotal="1">
            <x v="119"/>
          </reference>
        </references>
      </pivotArea>
    </format>
    <format dxfId="736">
      <pivotArea dataOnly="0" labelOnly="1" outline="0" fieldPosition="0">
        <references count="3">
          <reference field="3" count="1" selected="0">
            <x v="17"/>
          </reference>
          <reference field="5" count="1" selected="0">
            <x v="46"/>
          </reference>
          <reference field="37" count="1">
            <x v="119"/>
          </reference>
        </references>
      </pivotArea>
    </format>
    <format dxfId="735">
      <pivotArea dataOnly="0" labelOnly="1" outline="0" fieldPosition="0">
        <references count="3">
          <reference field="3" count="1" selected="0">
            <x v="17"/>
          </reference>
          <reference field="5" count="1" selected="0">
            <x v="46"/>
          </reference>
          <reference field="37" count="1" defaultSubtotal="1">
            <x v="119"/>
          </reference>
        </references>
      </pivotArea>
    </format>
    <format dxfId="734">
      <pivotArea dataOnly="0" labelOnly="1" outline="0" fieldPosition="0">
        <references count="3">
          <reference field="3" count="1" selected="0">
            <x v="17"/>
          </reference>
          <reference field="5" count="1" selected="0">
            <x v="47"/>
          </reference>
          <reference field="37" count="1">
            <x v="126"/>
          </reference>
        </references>
      </pivotArea>
    </format>
    <format dxfId="733">
      <pivotArea dataOnly="0" labelOnly="1" outline="0" fieldPosition="0">
        <references count="3">
          <reference field="3" count="1" selected="0">
            <x v="17"/>
          </reference>
          <reference field="5" count="1" selected="0">
            <x v="47"/>
          </reference>
          <reference field="37" count="1" defaultSubtotal="1">
            <x v="126"/>
          </reference>
        </references>
      </pivotArea>
    </format>
    <format dxfId="732">
      <pivotArea dataOnly="0" labelOnly="1" outline="0" fieldPosition="0">
        <references count="3">
          <reference field="3" count="1" selected="0">
            <x v="17"/>
          </reference>
          <reference field="5" count="1" selected="0">
            <x v="48"/>
          </reference>
          <reference field="37" count="1">
            <x v="126"/>
          </reference>
        </references>
      </pivotArea>
    </format>
    <format dxfId="731">
      <pivotArea dataOnly="0" labelOnly="1" outline="0" fieldPosition="0">
        <references count="3">
          <reference field="3" count="1" selected="0">
            <x v="17"/>
          </reference>
          <reference field="5" count="1" selected="0">
            <x v="48"/>
          </reference>
          <reference field="37" count="1" defaultSubtotal="1">
            <x v="126"/>
          </reference>
        </references>
      </pivotArea>
    </format>
    <format dxfId="730">
      <pivotArea dataOnly="0" labelOnly="1" outline="0" fieldPosition="0">
        <references count="3">
          <reference field="3" count="1" selected="0">
            <x v="17"/>
          </reference>
          <reference field="5" count="1" selected="0">
            <x v="49"/>
          </reference>
          <reference field="37" count="1">
            <x v="126"/>
          </reference>
        </references>
      </pivotArea>
    </format>
    <format dxfId="729">
      <pivotArea dataOnly="0" labelOnly="1" outline="0" fieldPosition="0">
        <references count="3">
          <reference field="3" count="1" selected="0">
            <x v="17"/>
          </reference>
          <reference field="5" count="1" selected="0">
            <x v="49"/>
          </reference>
          <reference field="37" count="1" defaultSubtotal="1">
            <x v="126"/>
          </reference>
        </references>
      </pivotArea>
    </format>
    <format dxfId="728">
      <pivotArea dataOnly="0" labelOnly="1" outline="0" fieldPosition="0">
        <references count="3">
          <reference field="3" count="1" selected="0">
            <x v="17"/>
          </reference>
          <reference field="5" count="1" selected="0">
            <x v="50"/>
          </reference>
          <reference field="37" count="1">
            <x v="126"/>
          </reference>
        </references>
      </pivotArea>
    </format>
    <format dxfId="727">
      <pivotArea dataOnly="0" labelOnly="1" outline="0" fieldPosition="0">
        <references count="3">
          <reference field="3" count="1" selected="0">
            <x v="17"/>
          </reference>
          <reference field="5" count="1" selected="0">
            <x v="50"/>
          </reference>
          <reference field="37" count="1" defaultSubtotal="1">
            <x v="126"/>
          </reference>
        </references>
      </pivotArea>
    </format>
    <format dxfId="726">
      <pivotArea dataOnly="0" labelOnly="1" outline="0" fieldPosition="0">
        <references count="3">
          <reference field="3" count="1" selected="0">
            <x v="17"/>
          </reference>
          <reference field="5" count="1" selected="0">
            <x v="53"/>
          </reference>
          <reference field="37" count="1">
            <x v="120"/>
          </reference>
        </references>
      </pivotArea>
    </format>
    <format dxfId="725">
      <pivotArea dataOnly="0" labelOnly="1" outline="0" fieldPosition="0">
        <references count="3">
          <reference field="3" count="1" selected="0">
            <x v="17"/>
          </reference>
          <reference field="5" count="1" selected="0">
            <x v="53"/>
          </reference>
          <reference field="37" count="1" defaultSubtotal="1">
            <x v="120"/>
          </reference>
        </references>
      </pivotArea>
    </format>
    <format dxfId="724">
      <pivotArea dataOnly="0" labelOnly="1" outline="0" fieldPosition="0">
        <references count="3">
          <reference field="3" count="1" selected="0">
            <x v="17"/>
          </reference>
          <reference field="5" count="1" selected="0">
            <x v="54"/>
          </reference>
          <reference field="37" count="1">
            <x v="121"/>
          </reference>
        </references>
      </pivotArea>
    </format>
    <format dxfId="723">
      <pivotArea dataOnly="0" labelOnly="1" outline="0" fieldPosition="0">
        <references count="3">
          <reference field="3" count="1" selected="0">
            <x v="17"/>
          </reference>
          <reference field="5" count="1" selected="0">
            <x v="54"/>
          </reference>
          <reference field="37" count="1" defaultSubtotal="1">
            <x v="121"/>
          </reference>
        </references>
      </pivotArea>
    </format>
    <format dxfId="722">
      <pivotArea dataOnly="0" labelOnly="1" outline="0" fieldPosition="0">
        <references count="3">
          <reference field="3" count="1" selected="0">
            <x v="17"/>
          </reference>
          <reference field="5" count="1" selected="0">
            <x v="55"/>
          </reference>
          <reference field="37" count="1">
            <x v="123"/>
          </reference>
        </references>
      </pivotArea>
    </format>
    <format dxfId="721">
      <pivotArea dataOnly="0" labelOnly="1" outline="0" fieldPosition="0">
        <references count="3">
          <reference field="3" count="1" selected="0">
            <x v="17"/>
          </reference>
          <reference field="5" count="1" selected="0">
            <x v="55"/>
          </reference>
          <reference field="37" count="1" defaultSubtotal="1">
            <x v="123"/>
          </reference>
        </references>
      </pivotArea>
    </format>
    <format dxfId="720">
      <pivotArea dataOnly="0" labelOnly="1" outline="0" fieldPosition="0">
        <references count="3">
          <reference field="3" count="1" selected="0">
            <x v="17"/>
          </reference>
          <reference field="5" count="1" selected="0">
            <x v="56"/>
          </reference>
          <reference field="37" count="1">
            <x v="124"/>
          </reference>
        </references>
      </pivotArea>
    </format>
    <format dxfId="719">
      <pivotArea dataOnly="0" labelOnly="1" outline="0" fieldPosition="0">
        <references count="3">
          <reference field="3" count="1" selected="0">
            <x v="17"/>
          </reference>
          <reference field="5" count="1" selected="0">
            <x v="56"/>
          </reference>
          <reference field="37" count="1" defaultSubtotal="1">
            <x v="124"/>
          </reference>
        </references>
      </pivotArea>
    </format>
    <format dxfId="718">
      <pivotArea dataOnly="0" labelOnly="1" outline="0" fieldPosition="0">
        <references count="3">
          <reference field="3" count="1" selected="0">
            <x v="17"/>
          </reference>
          <reference field="5" count="1" selected="0">
            <x v="57"/>
          </reference>
          <reference field="37" count="1">
            <x v="125"/>
          </reference>
        </references>
      </pivotArea>
    </format>
    <format dxfId="717">
      <pivotArea dataOnly="0" labelOnly="1" outline="0" fieldPosition="0">
        <references count="3">
          <reference field="3" count="1" selected="0">
            <x v="17"/>
          </reference>
          <reference field="5" count="1" selected="0">
            <x v="57"/>
          </reference>
          <reference field="37" count="1" defaultSubtotal="1">
            <x v="125"/>
          </reference>
        </references>
      </pivotArea>
    </format>
    <format dxfId="716">
      <pivotArea dataOnly="0" labelOnly="1" outline="0" fieldPosition="0">
        <references count="3">
          <reference field="3" count="1" selected="0">
            <x v="17"/>
          </reference>
          <reference field="5" count="1" selected="0">
            <x v="58"/>
          </reference>
          <reference field="37" count="1">
            <x v="0"/>
          </reference>
        </references>
      </pivotArea>
    </format>
    <format dxfId="715">
      <pivotArea dataOnly="0" labelOnly="1" outline="0" fieldPosition="0">
        <references count="3">
          <reference field="3" count="1" selected="0">
            <x v="17"/>
          </reference>
          <reference field="5" count="1" selected="0">
            <x v="58"/>
          </reference>
          <reference field="37" count="1" defaultSubtotal="1">
            <x v="0"/>
          </reference>
        </references>
      </pivotArea>
    </format>
    <format dxfId="714">
      <pivotArea dataOnly="0" labelOnly="1" outline="0" fieldPosition="0">
        <references count="3">
          <reference field="3" count="1" selected="0">
            <x v="17"/>
          </reference>
          <reference field="5" count="1" selected="0">
            <x v="59"/>
          </reference>
          <reference field="37" count="1">
            <x v="119"/>
          </reference>
        </references>
      </pivotArea>
    </format>
    <format dxfId="713">
      <pivotArea dataOnly="0" labelOnly="1" outline="0" fieldPosition="0">
        <references count="3">
          <reference field="3" count="1" selected="0">
            <x v="17"/>
          </reference>
          <reference field="5" count="1" selected="0">
            <x v="59"/>
          </reference>
          <reference field="37" count="1" defaultSubtotal="1">
            <x v="119"/>
          </reference>
        </references>
      </pivotArea>
    </format>
    <format dxfId="712">
      <pivotArea dataOnly="0" labelOnly="1" outline="0" fieldPosition="0">
        <references count="3">
          <reference field="3" count="1" selected="0">
            <x v="17"/>
          </reference>
          <reference field="5" count="1" selected="0">
            <x v="60"/>
          </reference>
          <reference field="37" count="1">
            <x v="107"/>
          </reference>
        </references>
      </pivotArea>
    </format>
    <format dxfId="711">
      <pivotArea dataOnly="0" labelOnly="1" outline="0" fieldPosition="0">
        <references count="3">
          <reference field="3" count="1" selected="0">
            <x v="17"/>
          </reference>
          <reference field="5" count="1" selected="0">
            <x v="60"/>
          </reference>
          <reference field="37" count="1" defaultSubtotal="1">
            <x v="107"/>
          </reference>
        </references>
      </pivotArea>
    </format>
    <format dxfId="710">
      <pivotArea dataOnly="0" labelOnly="1" outline="0" fieldPosition="0">
        <references count="3">
          <reference field="3" count="1" selected="0">
            <x v="18"/>
          </reference>
          <reference field="5" count="1" selected="0">
            <x v="69"/>
          </reference>
          <reference field="37" count="1">
            <x v="22"/>
          </reference>
        </references>
      </pivotArea>
    </format>
    <format dxfId="709">
      <pivotArea dataOnly="0" labelOnly="1" outline="0" fieldPosition="0">
        <references count="3">
          <reference field="3" count="1" selected="0">
            <x v="18"/>
          </reference>
          <reference field="5" count="1" selected="0">
            <x v="69"/>
          </reference>
          <reference field="37" count="1" defaultSubtotal="1">
            <x v="22"/>
          </reference>
        </references>
      </pivotArea>
    </format>
    <format dxfId="708">
      <pivotArea dataOnly="0" labelOnly="1" outline="0" fieldPosition="0">
        <references count="3">
          <reference field="3" count="1" selected="0">
            <x v="18"/>
          </reference>
          <reference field="5" count="1" selected="0">
            <x v="70"/>
          </reference>
          <reference field="37" count="1">
            <x v="18"/>
          </reference>
        </references>
      </pivotArea>
    </format>
    <format dxfId="707">
      <pivotArea dataOnly="0" labelOnly="1" outline="0" fieldPosition="0">
        <references count="3">
          <reference field="3" count="1" selected="0">
            <x v="18"/>
          </reference>
          <reference field="5" count="1" selected="0">
            <x v="70"/>
          </reference>
          <reference field="37" count="1" defaultSubtotal="1">
            <x v="18"/>
          </reference>
        </references>
      </pivotArea>
    </format>
    <format dxfId="706">
      <pivotArea dataOnly="0" labelOnly="1" outline="0" fieldPosition="0">
        <references count="3">
          <reference field="3" count="1" selected="0">
            <x v="18"/>
          </reference>
          <reference field="5" count="1" selected="0">
            <x v="72"/>
          </reference>
          <reference field="37" count="1">
            <x v="149"/>
          </reference>
        </references>
      </pivotArea>
    </format>
    <format dxfId="705">
      <pivotArea dataOnly="0" labelOnly="1" outline="0" fieldPosition="0">
        <references count="3">
          <reference field="3" count="1" selected="0">
            <x v="18"/>
          </reference>
          <reference field="5" count="1" selected="0">
            <x v="72"/>
          </reference>
          <reference field="37" count="1" defaultSubtotal="1">
            <x v="149"/>
          </reference>
        </references>
      </pivotArea>
    </format>
    <format dxfId="704">
      <pivotArea dataOnly="0" labelOnly="1" outline="0" fieldPosition="0">
        <references count="3">
          <reference field="3" count="1" selected="0">
            <x v="19"/>
          </reference>
          <reference field="5" count="1" selected="0">
            <x v="183"/>
          </reference>
          <reference field="37" count="1">
            <x v="12"/>
          </reference>
        </references>
      </pivotArea>
    </format>
    <format dxfId="703">
      <pivotArea dataOnly="0" labelOnly="1" outline="0" fieldPosition="0">
        <references count="3">
          <reference field="3" count="1" selected="0">
            <x v="19"/>
          </reference>
          <reference field="5" count="1" selected="0">
            <x v="183"/>
          </reference>
          <reference field="37" count="1" defaultSubtotal="1">
            <x v="12"/>
          </reference>
        </references>
      </pivotArea>
    </format>
    <format dxfId="702">
      <pivotArea dataOnly="0" labelOnly="1" outline="0" fieldPosition="0">
        <references count="3">
          <reference field="3" count="1" selected="0">
            <x v="19"/>
          </reference>
          <reference field="5" count="1" selected="0">
            <x v="185"/>
          </reference>
          <reference field="37" count="1">
            <x v="134"/>
          </reference>
        </references>
      </pivotArea>
    </format>
    <format dxfId="701">
      <pivotArea dataOnly="0" labelOnly="1" outline="0" fieldPosition="0">
        <references count="3">
          <reference field="3" count="1" selected="0">
            <x v="19"/>
          </reference>
          <reference field="5" count="1" selected="0">
            <x v="185"/>
          </reference>
          <reference field="37" count="1" defaultSubtotal="1">
            <x v="134"/>
          </reference>
        </references>
      </pivotArea>
    </format>
    <format dxfId="700">
      <pivotArea dataOnly="0" labelOnly="1" outline="0" fieldPosition="0">
        <references count="3">
          <reference field="3" count="1" selected="0">
            <x v="19"/>
          </reference>
          <reference field="5" count="1" selected="0">
            <x v="186"/>
          </reference>
          <reference field="37" count="1">
            <x v="75"/>
          </reference>
        </references>
      </pivotArea>
    </format>
    <format dxfId="699">
      <pivotArea dataOnly="0" labelOnly="1" outline="0" fieldPosition="0">
        <references count="3">
          <reference field="3" count="1" selected="0">
            <x v="19"/>
          </reference>
          <reference field="5" count="1" selected="0">
            <x v="186"/>
          </reference>
          <reference field="37" count="1" defaultSubtotal="1">
            <x v="75"/>
          </reference>
        </references>
      </pivotArea>
    </format>
    <format dxfId="698">
      <pivotArea dataOnly="0" labelOnly="1" outline="0" fieldPosition="0">
        <references count="3">
          <reference field="3" count="1" selected="0">
            <x v="19"/>
          </reference>
          <reference field="5" count="1" selected="0">
            <x v="187"/>
          </reference>
          <reference field="37" count="1">
            <x v="133"/>
          </reference>
        </references>
      </pivotArea>
    </format>
    <format dxfId="697">
      <pivotArea dataOnly="0" labelOnly="1" outline="0" fieldPosition="0">
        <references count="3">
          <reference field="3" count="1" selected="0">
            <x v="19"/>
          </reference>
          <reference field="5" count="1" selected="0">
            <x v="187"/>
          </reference>
          <reference field="37" count="1" defaultSubtotal="1">
            <x v="133"/>
          </reference>
        </references>
      </pivotArea>
    </format>
    <format dxfId="696">
      <pivotArea dataOnly="0" labelOnly="1" outline="0" fieldPosition="0">
        <references count="3">
          <reference field="3" count="1" selected="0">
            <x v="20"/>
          </reference>
          <reference field="5" count="1" selected="0">
            <x v="189"/>
          </reference>
          <reference field="37" count="1">
            <x v="158"/>
          </reference>
        </references>
      </pivotArea>
    </format>
    <format dxfId="695">
      <pivotArea dataOnly="0" labelOnly="1" outline="0" fieldPosition="0">
        <references count="3">
          <reference field="3" count="1" selected="0">
            <x v="20"/>
          </reference>
          <reference field="5" count="1" selected="0">
            <x v="189"/>
          </reference>
          <reference field="37" count="1" defaultSubtotal="1">
            <x v="158"/>
          </reference>
        </references>
      </pivotArea>
    </format>
    <format dxfId="694">
      <pivotArea dataOnly="0" labelOnly="1" outline="0" fieldPosition="0">
        <references count="4">
          <reference field="3" count="1" selected="0">
            <x v="0"/>
          </reference>
          <reference field="5" count="1" selected="0">
            <x v="0"/>
          </reference>
          <reference field="37" count="1" selected="0">
            <x v="0"/>
          </reference>
          <reference field="81" count="1">
            <x v="7"/>
          </reference>
        </references>
      </pivotArea>
    </format>
    <format dxfId="693">
      <pivotArea dataOnly="0" labelOnly="1" outline="0" fieldPosition="0">
        <references count="4">
          <reference field="3" count="1" selected="0">
            <x v="0"/>
          </reference>
          <reference field="5" count="1" selected="0">
            <x v="1"/>
          </reference>
          <reference field="37" count="1" selected="0">
            <x v="143"/>
          </reference>
          <reference field="81" count="1">
            <x v="151"/>
          </reference>
        </references>
      </pivotArea>
    </format>
    <format dxfId="692">
      <pivotArea dataOnly="0" labelOnly="1" outline="0" fieldPosition="0">
        <references count="4">
          <reference field="3" count="1" selected="0">
            <x v="0"/>
          </reference>
          <reference field="5" count="1" selected="0">
            <x v="2"/>
          </reference>
          <reference field="37" count="1" selected="0">
            <x v="142"/>
          </reference>
          <reference field="81" count="1">
            <x v="103"/>
          </reference>
        </references>
      </pivotArea>
    </format>
    <format dxfId="691">
      <pivotArea dataOnly="0" labelOnly="1" outline="0" fieldPosition="0">
        <references count="4">
          <reference field="3" count="1" selected="0">
            <x v="0"/>
          </reference>
          <reference field="5" count="1" selected="0">
            <x v="3"/>
          </reference>
          <reference field="37" count="1" selected="0">
            <x v="141"/>
          </reference>
          <reference field="81" count="1">
            <x v="102"/>
          </reference>
        </references>
      </pivotArea>
    </format>
    <format dxfId="690">
      <pivotArea dataOnly="0" labelOnly="1" outline="0" fieldPosition="0">
        <references count="4">
          <reference field="3" count="1" selected="0">
            <x v="0"/>
          </reference>
          <reference field="5" count="1" selected="0">
            <x v="4"/>
          </reference>
          <reference field="37" count="1" selected="0">
            <x v="138"/>
          </reference>
          <reference field="81" count="1">
            <x v="66"/>
          </reference>
        </references>
      </pivotArea>
    </format>
    <format dxfId="689">
      <pivotArea dataOnly="0" labelOnly="1" outline="0" fieldPosition="0">
        <references count="4">
          <reference field="3" count="1" selected="0">
            <x v="0"/>
          </reference>
          <reference field="5" count="1" selected="0">
            <x v="5"/>
          </reference>
          <reference field="37" count="1" selected="0">
            <x v="139"/>
          </reference>
          <reference field="81" count="1">
            <x v="104"/>
          </reference>
        </references>
      </pivotArea>
    </format>
    <format dxfId="688">
      <pivotArea dataOnly="0" labelOnly="1" outline="0" fieldPosition="0">
        <references count="4">
          <reference field="3" count="1" selected="0">
            <x v="0"/>
          </reference>
          <reference field="5" count="1" selected="0">
            <x v="6"/>
          </reference>
          <reference field="37" count="1" selected="0">
            <x v="140"/>
          </reference>
          <reference field="81" count="1">
            <x v="105"/>
          </reference>
        </references>
      </pivotArea>
    </format>
    <format dxfId="687">
      <pivotArea dataOnly="0" labelOnly="1" outline="0" fieldPosition="0">
        <references count="4">
          <reference field="3" count="1" selected="0">
            <x v="0"/>
          </reference>
          <reference field="5" count="1" selected="0">
            <x v="7"/>
          </reference>
          <reference field="37" count="1" selected="0">
            <x v="0"/>
          </reference>
          <reference field="81" count="1">
            <x v="7"/>
          </reference>
        </references>
      </pivotArea>
    </format>
    <format dxfId="686">
      <pivotArea dataOnly="0" labelOnly="1" outline="0" fieldPosition="0">
        <references count="4">
          <reference field="3" count="1" selected="0">
            <x v="0"/>
          </reference>
          <reference field="5" count="1" selected="0">
            <x v="8"/>
          </reference>
          <reference field="37" count="1" selected="0">
            <x v="148"/>
          </reference>
          <reference field="81" count="1">
            <x v="67"/>
          </reference>
        </references>
      </pivotArea>
    </format>
    <format dxfId="685">
      <pivotArea dataOnly="0" labelOnly="1" outline="0" fieldPosition="0">
        <references count="4">
          <reference field="3" count="1" selected="0">
            <x v="0"/>
          </reference>
          <reference field="5" count="1" selected="0">
            <x v="9"/>
          </reference>
          <reference field="37" count="1" selected="0">
            <x v="59"/>
          </reference>
          <reference field="81" count="1">
            <x v="114"/>
          </reference>
        </references>
      </pivotArea>
    </format>
    <format dxfId="684">
      <pivotArea dataOnly="0" labelOnly="1" outline="0" fieldPosition="0">
        <references count="4">
          <reference field="3" count="1" selected="0">
            <x v="0"/>
          </reference>
          <reference field="5" count="1" selected="0">
            <x v="10"/>
          </reference>
          <reference field="37" count="1" selected="0">
            <x v="0"/>
          </reference>
          <reference field="81" count="1">
            <x v="7"/>
          </reference>
        </references>
      </pivotArea>
    </format>
    <format dxfId="683">
      <pivotArea dataOnly="0" labelOnly="1" outline="0" fieldPosition="0">
        <references count="4">
          <reference field="3" count="1" selected="0">
            <x v="0"/>
          </reference>
          <reference field="5" count="1" selected="0">
            <x v="11"/>
          </reference>
          <reference field="37" count="1" selected="0">
            <x v="70"/>
          </reference>
          <reference field="81" count="1">
            <x v="150"/>
          </reference>
        </references>
      </pivotArea>
    </format>
    <format dxfId="682">
      <pivotArea dataOnly="0" labelOnly="1" outline="0" fieldPosition="0">
        <references count="4">
          <reference field="3" count="1" selected="0">
            <x v="0"/>
          </reference>
          <reference field="5" count="1" selected="0">
            <x v="12"/>
          </reference>
          <reference field="37" count="1" selected="0">
            <x v="0"/>
          </reference>
          <reference field="81" count="1">
            <x v="7"/>
          </reference>
        </references>
      </pivotArea>
    </format>
    <format dxfId="681">
      <pivotArea dataOnly="0" labelOnly="1" outline="0" fieldPosition="0">
        <references count="4">
          <reference field="3" count="1" selected="0">
            <x v="0"/>
          </reference>
          <reference field="5" count="1" selected="0">
            <x v="13"/>
          </reference>
          <reference field="37" count="1" selected="0">
            <x v="8"/>
          </reference>
          <reference field="81" count="1">
            <x v="64"/>
          </reference>
        </references>
      </pivotArea>
    </format>
    <format dxfId="680">
      <pivotArea dataOnly="0" labelOnly="1" outline="0" fieldPosition="0">
        <references count="4">
          <reference field="3" count="1" selected="0">
            <x v="0"/>
          </reference>
          <reference field="5" count="1" selected="0">
            <x v="14"/>
          </reference>
          <reference field="37" count="1" selected="0">
            <x v="144"/>
          </reference>
          <reference field="81" count="1">
            <x v="167"/>
          </reference>
        </references>
      </pivotArea>
    </format>
    <format dxfId="679">
      <pivotArea dataOnly="0" labelOnly="1" outline="0" fieldPosition="0">
        <references count="4">
          <reference field="3" count="1" selected="0">
            <x v="0"/>
          </reference>
          <reference field="5" count="1" selected="0">
            <x v="15"/>
          </reference>
          <reference field="37" count="1" selected="0">
            <x v="44"/>
          </reference>
          <reference field="81" count="1">
            <x v="69"/>
          </reference>
        </references>
      </pivotArea>
    </format>
    <format dxfId="678">
      <pivotArea dataOnly="0" labelOnly="1" outline="0" fieldPosition="0">
        <references count="4">
          <reference field="3" count="1" selected="0">
            <x v="0"/>
          </reference>
          <reference field="5" count="1" selected="0">
            <x v="16"/>
          </reference>
          <reference field="37" count="1" selected="0">
            <x v="0"/>
          </reference>
          <reference field="81" count="1">
            <x v="7"/>
          </reference>
        </references>
      </pivotArea>
    </format>
    <format dxfId="677">
      <pivotArea dataOnly="0" labelOnly="1" outline="0" fieldPosition="0">
        <references count="4">
          <reference field="3" count="1" selected="0">
            <x v="1"/>
          </reference>
          <reference field="5" count="1" selected="0">
            <x v="71"/>
          </reference>
          <reference field="37" count="1" selected="0">
            <x v="63"/>
          </reference>
          <reference field="81" count="1">
            <x v="44"/>
          </reference>
        </references>
      </pivotArea>
    </format>
    <format dxfId="676">
      <pivotArea dataOnly="0" labelOnly="1" outline="0" fieldPosition="0">
        <references count="4">
          <reference field="3" count="1" selected="0">
            <x v="1"/>
          </reference>
          <reference field="5" count="1" selected="0">
            <x v="176"/>
          </reference>
          <reference field="37" count="1" selected="0">
            <x v="64"/>
          </reference>
          <reference field="81" count="1">
            <x v="86"/>
          </reference>
        </references>
      </pivotArea>
    </format>
    <format dxfId="675">
      <pivotArea dataOnly="0" labelOnly="1" outline="0" fieldPosition="0">
        <references count="4">
          <reference field="3" count="1" selected="0">
            <x v="1"/>
          </reference>
          <reference field="5" count="1" selected="0">
            <x v="177"/>
          </reference>
          <reference field="37" count="1" selected="0">
            <x v="131"/>
          </reference>
          <reference field="81" count="1">
            <x v="88"/>
          </reference>
        </references>
      </pivotArea>
    </format>
    <format dxfId="674">
      <pivotArea dataOnly="0" labelOnly="1" outline="0" fieldPosition="0">
        <references count="4">
          <reference field="3" count="1" selected="0">
            <x v="2"/>
          </reference>
          <reference field="5" count="1" selected="0">
            <x v="27"/>
          </reference>
          <reference field="37" count="1" selected="0">
            <x v="96"/>
          </reference>
          <reference field="81" count="1">
            <x v="84"/>
          </reference>
        </references>
      </pivotArea>
    </format>
    <format dxfId="673">
      <pivotArea dataOnly="0" labelOnly="1" outline="0" fieldPosition="0">
        <references count="4">
          <reference field="3" count="1" selected="0">
            <x v="3"/>
          </reference>
          <reference field="5" count="1" selected="0">
            <x v="26"/>
          </reference>
          <reference field="37" count="1" selected="0">
            <x v="47"/>
          </reference>
          <reference field="81" count="1">
            <x v="142"/>
          </reference>
        </references>
      </pivotArea>
    </format>
    <format dxfId="672">
      <pivotArea dataOnly="0" labelOnly="1" outline="0" fieldPosition="0">
        <references count="4">
          <reference field="3" count="1" selected="0">
            <x v="4"/>
          </reference>
          <reference field="5" count="1" selected="0">
            <x v="63"/>
          </reference>
          <reference field="37" count="1" selected="0">
            <x v="106"/>
          </reference>
          <reference field="81" count="1">
            <x v="108"/>
          </reference>
        </references>
      </pivotArea>
    </format>
    <format dxfId="671">
      <pivotArea dataOnly="0" labelOnly="1" outline="0" fieldPosition="0">
        <references count="4">
          <reference field="3" count="1" selected="0">
            <x v="4"/>
          </reference>
          <reference field="5" count="1" selected="0">
            <x v="64"/>
          </reference>
          <reference field="37" count="1" selected="0">
            <x v="74"/>
          </reference>
          <reference field="81" count="1">
            <x v="29"/>
          </reference>
        </references>
      </pivotArea>
    </format>
    <format dxfId="670">
      <pivotArea dataOnly="0" labelOnly="1" outline="0" fieldPosition="0">
        <references count="4">
          <reference field="3" count="1" selected="0">
            <x v="4"/>
          </reference>
          <reference field="5" count="1" selected="0">
            <x v="65"/>
          </reference>
          <reference field="37" count="1" selected="0">
            <x v="86"/>
          </reference>
          <reference field="81" count="1">
            <x v="130"/>
          </reference>
        </references>
      </pivotArea>
    </format>
    <format dxfId="669">
      <pivotArea dataOnly="0" labelOnly="1" outline="0" fieldPosition="0">
        <references count="4">
          <reference field="3" count="1" selected="0">
            <x v="4"/>
          </reference>
          <reference field="5" count="1" selected="0">
            <x v="66"/>
          </reference>
          <reference field="37" count="1" selected="0">
            <x v="127"/>
          </reference>
          <reference field="81" count="1">
            <x v="131"/>
          </reference>
        </references>
      </pivotArea>
    </format>
    <format dxfId="668">
      <pivotArea dataOnly="0" labelOnly="1" outline="0" fieldPosition="0">
        <references count="4">
          <reference field="3" count="1" selected="0">
            <x v="4"/>
          </reference>
          <reference field="5" count="1" selected="0">
            <x v="67"/>
          </reference>
          <reference field="37" count="1" selected="0">
            <x v="15"/>
          </reference>
          <reference field="81" count="1">
            <x v="132"/>
          </reference>
        </references>
      </pivotArea>
    </format>
    <format dxfId="667">
      <pivotArea dataOnly="0" labelOnly="1" outline="0" fieldPosition="0">
        <references count="4">
          <reference field="3" count="1" selected="0">
            <x v="5"/>
          </reference>
          <reference field="5" count="1" selected="0">
            <x v="178"/>
          </reference>
          <reference field="37" count="1" selected="0">
            <x v="97"/>
          </reference>
          <reference field="81" count="1">
            <x v="63"/>
          </reference>
        </references>
      </pivotArea>
    </format>
    <format dxfId="666">
      <pivotArea dataOnly="0" labelOnly="1" outline="0" fieldPosition="0">
        <references count="4">
          <reference field="3" count="1" selected="0">
            <x v="5"/>
          </reference>
          <reference field="5" count="1" selected="0">
            <x v="179"/>
          </reference>
          <reference field="37" count="1" selected="0">
            <x v="52"/>
          </reference>
          <reference field="81" count="1">
            <x v="107"/>
          </reference>
        </references>
      </pivotArea>
    </format>
    <format dxfId="665">
      <pivotArea dataOnly="0" labelOnly="1" outline="0" fieldPosition="0">
        <references count="4">
          <reference field="3" count="1" selected="0">
            <x v="5"/>
          </reference>
          <reference field="5" count="1" selected="0">
            <x v="180"/>
          </reference>
          <reference field="37" count="1" selected="0">
            <x v="24"/>
          </reference>
          <reference field="81" count="1">
            <x v="164"/>
          </reference>
        </references>
      </pivotArea>
    </format>
    <format dxfId="664">
      <pivotArea dataOnly="0" labelOnly="1" outline="0" fieldPosition="0">
        <references count="4">
          <reference field="3" count="1" selected="0">
            <x v="5"/>
          </reference>
          <reference field="5" count="1" selected="0">
            <x v="181"/>
          </reference>
          <reference field="37" count="1" selected="0">
            <x v="0"/>
          </reference>
          <reference field="81" count="1">
            <x v="7"/>
          </reference>
        </references>
      </pivotArea>
    </format>
    <format dxfId="663">
      <pivotArea dataOnly="0" labelOnly="1" outline="0" fieldPosition="0">
        <references count="4">
          <reference field="3" count="1" selected="0">
            <x v="6"/>
          </reference>
          <reference field="5" count="1" selected="0">
            <x v="17"/>
          </reference>
          <reference field="37" count="1" selected="0">
            <x v="53"/>
          </reference>
          <reference field="81" count="1">
            <x v="165"/>
          </reference>
        </references>
      </pivotArea>
    </format>
    <format dxfId="662">
      <pivotArea dataOnly="0" labelOnly="1" outline="0" fieldPosition="0">
        <references count="4">
          <reference field="3" count="1" selected="0">
            <x v="6"/>
          </reference>
          <reference field="5" count="1" selected="0">
            <x v="18"/>
          </reference>
          <reference field="37" count="1" selected="0">
            <x v="57"/>
          </reference>
          <reference field="81" count="1">
            <x v="49"/>
          </reference>
        </references>
      </pivotArea>
    </format>
    <format dxfId="661">
      <pivotArea dataOnly="0" labelOnly="1" outline="0" fieldPosition="0">
        <references count="4">
          <reference field="3" count="1" selected="0">
            <x v="6"/>
          </reference>
          <reference field="5" count="1" selected="0">
            <x v="19"/>
          </reference>
          <reference field="37" count="1" selected="0">
            <x v="151"/>
          </reference>
          <reference field="81" count="1">
            <x v="115"/>
          </reference>
        </references>
      </pivotArea>
    </format>
    <format dxfId="660">
      <pivotArea dataOnly="0" labelOnly="1" outline="0" fieldPosition="0">
        <references count="4">
          <reference field="3" count="1" selected="0">
            <x v="6"/>
          </reference>
          <reference field="5" count="1" selected="0">
            <x v="20"/>
          </reference>
          <reference field="37" count="1" selected="0">
            <x v="68"/>
          </reference>
          <reference field="81" count="1">
            <x v="118"/>
          </reference>
        </references>
      </pivotArea>
    </format>
    <format dxfId="659">
      <pivotArea dataOnly="0" labelOnly="1" outline="0" fieldPosition="0">
        <references count="4">
          <reference field="3" count="1" selected="0">
            <x v="6"/>
          </reference>
          <reference field="5" count="1" selected="0">
            <x v="21"/>
          </reference>
          <reference field="37" count="1" selected="0">
            <x v="115"/>
          </reference>
          <reference field="81" count="1">
            <x v="33"/>
          </reference>
        </references>
      </pivotArea>
    </format>
    <format dxfId="658">
      <pivotArea dataOnly="0" labelOnly="1" outline="0" fieldPosition="0">
        <references count="4">
          <reference field="3" count="1" selected="0">
            <x v="6"/>
          </reference>
          <reference field="5" count="1" selected="0">
            <x v="22"/>
          </reference>
          <reference field="37" count="1" selected="0">
            <x v="0"/>
          </reference>
          <reference field="81" count="1">
            <x v="7"/>
          </reference>
        </references>
      </pivotArea>
    </format>
    <format dxfId="657">
      <pivotArea dataOnly="0" labelOnly="1" outline="0" fieldPosition="0">
        <references count="4">
          <reference field="3" count="1" selected="0">
            <x v="6"/>
          </reference>
          <reference field="5" count="1" selected="0">
            <x v="23"/>
          </reference>
          <reference field="37" count="1" selected="0">
            <x v="71"/>
          </reference>
          <reference field="81" count="1">
            <x v="53"/>
          </reference>
        </references>
      </pivotArea>
    </format>
    <format dxfId="656">
      <pivotArea dataOnly="0" labelOnly="1" outline="0" fieldPosition="0">
        <references count="4">
          <reference field="3" count="1" selected="0">
            <x v="6"/>
          </reference>
          <reference field="5" count="1" selected="0">
            <x v="24"/>
          </reference>
          <reference field="37" count="1" selected="0">
            <x v="78"/>
          </reference>
          <reference field="81" count="1">
            <x v="140"/>
          </reference>
        </references>
      </pivotArea>
    </format>
    <format dxfId="655">
      <pivotArea dataOnly="0" labelOnly="1" outline="0" fieldPosition="0">
        <references count="4">
          <reference field="3" count="1" selected="0">
            <x v="6"/>
          </reference>
          <reference field="5" count="1" selected="0">
            <x v="25"/>
          </reference>
          <reference field="37" count="1" selected="0">
            <x v="46"/>
          </reference>
          <reference field="81" count="1">
            <x v="83"/>
          </reference>
        </references>
      </pivotArea>
    </format>
    <format dxfId="654">
      <pivotArea dataOnly="0" labelOnly="1" outline="0" fieldPosition="0">
        <references count="4">
          <reference field="3" count="1" selected="0">
            <x v="6"/>
          </reference>
          <reference field="5" count="1" selected="0">
            <x v="36"/>
          </reference>
          <reference field="37" count="1" selected="0">
            <x v="0"/>
          </reference>
          <reference field="81" count="1">
            <x v="7"/>
          </reference>
        </references>
      </pivotArea>
    </format>
    <format dxfId="653">
      <pivotArea dataOnly="0" labelOnly="1" outline="0" fieldPosition="0">
        <references count="4">
          <reference field="3" count="1" selected="0">
            <x v="6"/>
          </reference>
          <reference field="5" count="1" selected="0">
            <x v="37"/>
          </reference>
          <reference field="37" count="1" selected="0">
            <x v="109"/>
          </reference>
          <reference field="81" count="1">
            <x v="100"/>
          </reference>
        </references>
      </pivotArea>
    </format>
    <format dxfId="652">
      <pivotArea dataOnly="0" labelOnly="1" outline="0" fieldPosition="0">
        <references count="4">
          <reference field="3" count="1" selected="0">
            <x v="6"/>
          </reference>
          <reference field="5" count="1" selected="0">
            <x v="38"/>
          </reference>
          <reference field="37" count="1" selected="0">
            <x v="0"/>
          </reference>
          <reference field="81" count="1">
            <x v="7"/>
          </reference>
        </references>
      </pivotArea>
    </format>
    <format dxfId="651">
      <pivotArea dataOnly="0" labelOnly="1" outline="0" fieldPosition="0">
        <references count="4">
          <reference field="3" count="1" selected="0">
            <x v="6"/>
          </reference>
          <reference field="5" count="1" selected="0">
            <x v="39"/>
          </reference>
          <reference field="37" count="1" selected="0">
            <x v="40"/>
          </reference>
          <reference field="81" count="1">
            <x v="82"/>
          </reference>
        </references>
      </pivotArea>
    </format>
    <format dxfId="650">
      <pivotArea dataOnly="0" labelOnly="1" outline="0" fieldPosition="0">
        <references count="4">
          <reference field="3" count="1" selected="0">
            <x v="6"/>
          </reference>
          <reference field="5" count="1" selected="0">
            <x v="73"/>
          </reference>
          <reference field="37" count="1" selected="0">
            <x v="27"/>
          </reference>
          <reference field="81" count="1">
            <x v="117"/>
          </reference>
        </references>
      </pivotArea>
    </format>
    <format dxfId="649">
      <pivotArea dataOnly="0" labelOnly="1" outline="0" fieldPosition="0">
        <references count="4">
          <reference field="3" count="1" selected="0">
            <x v="6"/>
          </reference>
          <reference field="5" count="1" selected="0">
            <x v="74"/>
          </reference>
          <reference field="37" count="1" selected="0">
            <x v="4"/>
          </reference>
          <reference field="81" count="1">
            <x v="120"/>
          </reference>
        </references>
      </pivotArea>
    </format>
    <format dxfId="648">
      <pivotArea dataOnly="0" labelOnly="1" outline="0" fieldPosition="0">
        <references count="4">
          <reference field="3" count="1" selected="0">
            <x v="6"/>
          </reference>
          <reference field="5" count="1" selected="0">
            <x v="158"/>
          </reference>
          <reference field="37" count="1" selected="0">
            <x v="65"/>
          </reference>
          <reference field="81" count="1">
            <x v="68"/>
          </reference>
        </references>
      </pivotArea>
    </format>
    <format dxfId="647">
      <pivotArea dataOnly="0" labelOnly="1" outline="0" fieldPosition="0">
        <references count="4">
          <reference field="3" count="1" selected="0">
            <x v="6"/>
          </reference>
          <reference field="5" count="1" selected="0">
            <x v="159"/>
          </reference>
          <reference field="37" count="1" selected="0">
            <x v="51"/>
          </reference>
          <reference field="81" count="1">
            <x v="43"/>
          </reference>
        </references>
      </pivotArea>
    </format>
    <format dxfId="646">
      <pivotArea dataOnly="0" labelOnly="1" outline="0" fieldPosition="0">
        <references count="4">
          <reference field="3" count="1" selected="0">
            <x v="6"/>
          </reference>
          <reference field="5" count="1" selected="0">
            <x v="160"/>
          </reference>
          <reference field="37" count="1" selected="0">
            <x v="66"/>
          </reference>
          <reference field="81" count="1">
            <x v="85"/>
          </reference>
        </references>
      </pivotArea>
    </format>
    <format dxfId="645">
      <pivotArea dataOnly="0" labelOnly="1" outline="0" fieldPosition="0">
        <references count="4">
          <reference field="3" count="1" selected="0">
            <x v="6"/>
          </reference>
          <reference field="5" count="1" selected="0">
            <x v="182"/>
          </reference>
          <reference field="37" count="1" selected="0">
            <x v="13"/>
          </reference>
          <reference field="81" count="1">
            <x v="79"/>
          </reference>
        </references>
      </pivotArea>
    </format>
    <format dxfId="644">
      <pivotArea dataOnly="0" labelOnly="1" outline="0" fieldPosition="0">
        <references count="4">
          <reference field="3" count="1" selected="0">
            <x v="7"/>
          </reference>
          <reference field="5" count="1" selected="0">
            <x v="28"/>
          </reference>
          <reference field="37" count="1" selected="0">
            <x v="156"/>
          </reference>
          <reference field="81" count="1">
            <x v="77"/>
          </reference>
        </references>
      </pivotArea>
    </format>
    <format dxfId="643">
      <pivotArea dataOnly="0" labelOnly="1" outline="0" fieldPosition="0">
        <references count="4">
          <reference field="3" count="1" selected="0">
            <x v="7"/>
          </reference>
          <reference field="5" count="1" selected="0">
            <x v="29"/>
          </reference>
          <reference field="37" count="1" selected="0">
            <x v="155"/>
          </reference>
          <reference field="81" count="1">
            <x v="76"/>
          </reference>
        </references>
      </pivotArea>
    </format>
    <format dxfId="642">
      <pivotArea dataOnly="0" labelOnly="1" outline="0" fieldPosition="0">
        <references count="4">
          <reference field="3" count="1" selected="0">
            <x v="8"/>
          </reference>
          <reference field="5" count="1" selected="0">
            <x v="52"/>
          </reference>
          <reference field="37" count="1" selected="0">
            <x v="28"/>
          </reference>
          <reference field="81" count="1">
            <x v="71"/>
          </reference>
        </references>
      </pivotArea>
    </format>
    <format dxfId="641">
      <pivotArea dataOnly="0" labelOnly="1" outline="0" fieldPosition="0">
        <references count="4">
          <reference field="3" count="1" selected="0">
            <x v="8"/>
          </reference>
          <reference field="5" count="1" selected="0">
            <x v="163"/>
          </reference>
          <reference field="37" count="1" selected="0">
            <x v="157"/>
          </reference>
          <reference field="81" count="1">
            <x v="72"/>
          </reference>
        </references>
      </pivotArea>
    </format>
    <format dxfId="640">
      <pivotArea dataOnly="0" labelOnly="1" outline="0" fieldPosition="0">
        <references count="4">
          <reference field="3" count="1" selected="0">
            <x v="8"/>
          </reference>
          <reference field="5" count="1" selected="0">
            <x v="164"/>
          </reference>
          <reference field="37" count="1" selected="0">
            <x v="38"/>
          </reference>
          <reference field="81" count="1">
            <x v="162"/>
          </reference>
        </references>
      </pivotArea>
    </format>
    <format dxfId="639">
      <pivotArea dataOnly="0" labelOnly="1" outline="0" fieldPosition="0">
        <references count="4">
          <reference field="3" count="1" selected="0">
            <x v="9"/>
          </reference>
          <reference field="5" count="1" selected="0">
            <x v="136"/>
          </reference>
          <reference field="37" count="1" selected="0">
            <x v="37"/>
          </reference>
          <reference field="81" count="1">
            <x v="32"/>
          </reference>
        </references>
      </pivotArea>
    </format>
    <format dxfId="638">
      <pivotArea dataOnly="0" labelOnly="1" outline="0" fieldPosition="0">
        <references count="4">
          <reference field="3" count="1" selected="0">
            <x v="9"/>
          </reference>
          <reference field="5" count="1" selected="0">
            <x v="137"/>
          </reference>
          <reference field="37" count="1" selected="0">
            <x v="30"/>
          </reference>
          <reference field="81" count="1">
            <x v="20"/>
          </reference>
        </references>
      </pivotArea>
    </format>
    <format dxfId="637">
      <pivotArea dataOnly="0" labelOnly="1" outline="0" fieldPosition="0">
        <references count="4">
          <reference field="3" count="1" selected="0">
            <x v="9"/>
          </reference>
          <reference field="5" count="1" selected="0">
            <x v="139"/>
          </reference>
          <reference field="37" count="1" selected="0">
            <x v="72"/>
          </reference>
          <reference field="81" count="1">
            <x v="3"/>
          </reference>
        </references>
      </pivotArea>
    </format>
    <format dxfId="636">
      <pivotArea dataOnly="0" labelOnly="1" outline="0" fieldPosition="0">
        <references count="4">
          <reference field="3" count="1" selected="0">
            <x v="9"/>
          </reference>
          <reference field="5" count="1" selected="0">
            <x v="140"/>
          </reference>
          <reference field="37" count="1" selected="0">
            <x v="108"/>
          </reference>
          <reference field="81" count="1">
            <x v="13"/>
          </reference>
        </references>
      </pivotArea>
    </format>
    <format dxfId="635">
      <pivotArea dataOnly="0" labelOnly="1" outline="0" fieldPosition="0">
        <references count="4">
          <reference field="3" count="1" selected="0">
            <x v="9"/>
          </reference>
          <reference field="5" count="1" selected="0">
            <x v="141"/>
          </reference>
          <reference field="37" count="1" selected="0">
            <x v="58"/>
          </reference>
          <reference field="81" count="1">
            <x v="1"/>
          </reference>
        </references>
      </pivotArea>
    </format>
    <format dxfId="634">
      <pivotArea dataOnly="0" labelOnly="1" outline="0" fieldPosition="0">
        <references count="4">
          <reference field="3" count="1" selected="0">
            <x v="9"/>
          </reference>
          <reference field="5" count="1" selected="0">
            <x v="142"/>
          </reference>
          <reference field="37" count="1" selected="0">
            <x v="50"/>
          </reference>
          <reference field="81" count="1">
            <x v="35"/>
          </reference>
        </references>
      </pivotArea>
    </format>
    <format dxfId="633">
      <pivotArea dataOnly="0" labelOnly="1" outline="0" fieldPosition="0">
        <references count="4">
          <reference field="3" count="1" selected="0">
            <x v="9"/>
          </reference>
          <reference field="5" count="1" selected="0">
            <x v="143"/>
          </reference>
          <reference field="37" count="1" selected="0">
            <x v="81"/>
          </reference>
          <reference field="81" count="1">
            <x v="23"/>
          </reference>
        </references>
      </pivotArea>
    </format>
    <format dxfId="632">
      <pivotArea dataOnly="0" labelOnly="1" outline="0" fieldPosition="0">
        <references count="4">
          <reference field="3" count="1" selected="0">
            <x v="9"/>
          </reference>
          <reference field="5" count="1" selected="0">
            <x v="144"/>
          </reference>
          <reference field="37" count="1" selected="0">
            <x v="69"/>
          </reference>
          <reference field="81" count="1">
            <x v="22"/>
          </reference>
        </references>
      </pivotArea>
    </format>
    <format dxfId="631">
      <pivotArea dataOnly="0" labelOnly="1" outline="0" fieldPosition="0">
        <references count="4">
          <reference field="3" count="1" selected="0">
            <x v="9"/>
          </reference>
          <reference field="5" count="1" selected="0">
            <x v="145"/>
          </reference>
          <reference field="37" count="1" selected="0">
            <x v="80"/>
          </reference>
          <reference field="81" count="1">
            <x v="21"/>
          </reference>
        </references>
      </pivotArea>
    </format>
    <format dxfId="630">
      <pivotArea dataOnly="0" labelOnly="1" outline="0" fieldPosition="0">
        <references count="4">
          <reference field="3" count="1" selected="0">
            <x v="9"/>
          </reference>
          <reference field="5" count="1" selected="0">
            <x v="146"/>
          </reference>
          <reference field="37" count="1" selected="0">
            <x v="29"/>
          </reference>
          <reference field="81" count="1">
            <x v="152"/>
          </reference>
        </references>
      </pivotArea>
    </format>
    <format dxfId="629">
      <pivotArea dataOnly="0" labelOnly="1" outline="0" fieldPosition="0">
        <references count="4">
          <reference field="3" count="1" selected="0">
            <x v="10"/>
          </reference>
          <reference field="5" count="1" selected="0">
            <x v="30"/>
          </reference>
          <reference field="37" count="1" selected="0">
            <x v="147"/>
          </reference>
          <reference field="81" count="1">
            <x v="96"/>
          </reference>
        </references>
      </pivotArea>
    </format>
    <format dxfId="628">
      <pivotArea dataOnly="0" labelOnly="1" outline="0" fieldPosition="0">
        <references count="4">
          <reference field="3" count="1" selected="0">
            <x v="10"/>
          </reference>
          <reference field="5" count="1" selected="0">
            <x v="31"/>
          </reference>
          <reference field="37" count="1" selected="0">
            <x v="16"/>
          </reference>
          <reference field="81" count="1">
            <x v="149"/>
          </reference>
        </references>
      </pivotArea>
    </format>
    <format dxfId="627">
      <pivotArea dataOnly="0" labelOnly="1" outline="0" fieldPosition="0">
        <references count="4">
          <reference field="3" count="1" selected="0">
            <x v="10"/>
          </reference>
          <reference field="5" count="1" selected="0">
            <x v="32"/>
          </reference>
          <reference field="37" count="1" selected="0">
            <x v="90"/>
          </reference>
          <reference field="81" count="1">
            <x v="110"/>
          </reference>
        </references>
      </pivotArea>
    </format>
    <format dxfId="626">
      <pivotArea dataOnly="0" labelOnly="1" outline="0" fieldPosition="0">
        <references count="4">
          <reference field="3" count="1" selected="0">
            <x v="10"/>
          </reference>
          <reference field="5" count="1" selected="0">
            <x v="33"/>
          </reference>
          <reference field="37" count="1" selected="0">
            <x v="17"/>
          </reference>
          <reference field="81" count="1">
            <x v="95"/>
          </reference>
        </references>
      </pivotArea>
    </format>
    <format dxfId="625">
      <pivotArea dataOnly="0" labelOnly="1" outline="0" fieldPosition="0">
        <references count="4">
          <reference field="3" count="1" selected="0">
            <x v="10"/>
          </reference>
          <reference field="5" count="1" selected="0">
            <x v="34"/>
          </reference>
          <reference field="37" count="1" selected="0">
            <x v="19"/>
          </reference>
          <reference field="81" count="1">
            <x v="27"/>
          </reference>
        </references>
      </pivotArea>
    </format>
    <format dxfId="624">
      <pivotArea dataOnly="0" labelOnly="1" outline="0" fieldPosition="0">
        <references count="4">
          <reference field="3" count="1" selected="0">
            <x v="10"/>
          </reference>
          <reference field="5" count="1" selected="0">
            <x v="35"/>
          </reference>
          <reference field="37" count="1" selected="0">
            <x v="146"/>
          </reference>
          <reference field="81" count="1">
            <x v="51"/>
          </reference>
        </references>
      </pivotArea>
    </format>
    <format dxfId="623">
      <pivotArea dataOnly="0" labelOnly="1" outline="0" fieldPosition="0">
        <references count="4">
          <reference field="3" count="1" selected="0">
            <x v="11"/>
          </reference>
          <reference field="5" count="1" selected="0">
            <x v="42"/>
          </reference>
          <reference field="37" count="1" selected="0">
            <x v="73"/>
          </reference>
          <reference field="81" count="1">
            <x v="75"/>
          </reference>
        </references>
      </pivotArea>
    </format>
    <format dxfId="622">
      <pivotArea dataOnly="0" labelOnly="1" outline="0" fieldPosition="0">
        <references count="4">
          <reference field="3" count="1" selected="0">
            <x v="11"/>
          </reference>
          <reference field="5" count="1" selected="0">
            <x v="51"/>
          </reference>
          <reference field="37" count="1" selected="0">
            <x v="137"/>
          </reference>
          <reference field="81" count="1">
            <x v="138"/>
          </reference>
        </references>
      </pivotArea>
    </format>
    <format dxfId="621">
      <pivotArea dataOnly="0" labelOnly="1" outline="0" fieldPosition="0">
        <references count="4">
          <reference field="3" count="1" selected="0">
            <x v="12"/>
          </reference>
          <reference field="5" count="1" selected="0">
            <x v="61"/>
          </reference>
          <reference field="37" count="1" selected="0">
            <x v="39"/>
          </reference>
          <reference field="81" count="1">
            <x v="16"/>
          </reference>
        </references>
      </pivotArea>
    </format>
    <format dxfId="620">
      <pivotArea dataOnly="0" labelOnly="1" outline="0" fieldPosition="0">
        <references count="4">
          <reference field="3" count="1" selected="0">
            <x v="12"/>
          </reference>
          <reference field="5" count="1" selected="0">
            <x v="62"/>
          </reference>
          <reference field="37" count="1" selected="0">
            <x v="0"/>
          </reference>
          <reference field="81" count="1">
            <x v="7"/>
          </reference>
        </references>
      </pivotArea>
    </format>
    <format dxfId="619">
      <pivotArea dataOnly="0" labelOnly="1" outline="0" fieldPosition="0">
        <references count="4">
          <reference field="3" count="1" selected="0">
            <x v="13"/>
          </reference>
          <reference field="5" count="1" selected="0">
            <x v="175"/>
          </reference>
          <reference field="37" count="1" selected="0">
            <x v="88"/>
          </reference>
          <reference field="81" count="1">
            <x v="154"/>
          </reference>
        </references>
      </pivotArea>
    </format>
    <format dxfId="618">
      <pivotArea dataOnly="0" labelOnly="1" outline="0" fieldPosition="0">
        <references count="4">
          <reference field="3" count="1" selected="0">
            <x v="14"/>
          </reference>
          <reference field="5" count="1" selected="0">
            <x v="75"/>
          </reference>
          <reference field="37" count="1" selected="0">
            <x v="0"/>
          </reference>
          <reference field="81" count="1">
            <x v="7"/>
          </reference>
        </references>
      </pivotArea>
    </format>
    <format dxfId="617">
      <pivotArea dataOnly="0" labelOnly="1" outline="0" fieldPosition="0">
        <references count="4">
          <reference field="3" count="1" selected="0">
            <x v="14"/>
          </reference>
          <reference field="5" count="1" selected="0">
            <x v="76"/>
          </reference>
          <reference field="37" count="1" selected="0">
            <x v="79"/>
          </reference>
          <reference field="81" count="1">
            <x v="70"/>
          </reference>
        </references>
      </pivotArea>
    </format>
    <format dxfId="616">
      <pivotArea dataOnly="0" labelOnly="1" outline="0" fieldPosition="0">
        <references count="4">
          <reference field="3" count="1" selected="0">
            <x v="14"/>
          </reference>
          <reference field="5" count="1" selected="0">
            <x v="77"/>
          </reference>
          <reference field="37" count="1" selected="0">
            <x v="0"/>
          </reference>
          <reference field="81" count="1">
            <x v="7"/>
          </reference>
        </references>
      </pivotArea>
    </format>
    <format dxfId="615">
      <pivotArea dataOnly="0" labelOnly="1" outline="0" fieldPosition="0">
        <references count="4">
          <reference field="3" count="1" selected="0">
            <x v="14"/>
          </reference>
          <reference field="5" count="1" selected="0">
            <x v="78"/>
          </reference>
          <reference field="37" count="1" selected="0">
            <x v="95"/>
          </reference>
          <reference field="81" count="1">
            <x v="0"/>
          </reference>
        </references>
      </pivotArea>
    </format>
    <format dxfId="614">
      <pivotArea dataOnly="0" labelOnly="1" outline="0" fieldPosition="0">
        <references count="4">
          <reference field="3" count="1" selected="0">
            <x v="14"/>
          </reference>
          <reference field="5" count="1" selected="0">
            <x v="79"/>
          </reference>
          <reference field="37" count="1" selected="0">
            <x v="85"/>
          </reference>
          <reference field="81" count="1">
            <x v="45"/>
          </reference>
        </references>
      </pivotArea>
    </format>
    <format dxfId="613">
      <pivotArea dataOnly="0" labelOnly="1" outline="0" fieldPosition="0">
        <references count="4">
          <reference field="3" count="1" selected="0">
            <x v="14"/>
          </reference>
          <reference field="5" count="1" selected="0">
            <x v="80"/>
          </reference>
          <reference field="37" count="1" selected="0">
            <x v="113"/>
          </reference>
          <reference field="81" count="1">
            <x v="122"/>
          </reference>
        </references>
      </pivotArea>
    </format>
    <format dxfId="612">
      <pivotArea dataOnly="0" labelOnly="1" outline="0" fieldPosition="0">
        <references count="4">
          <reference field="3" count="1" selected="0">
            <x v="14"/>
          </reference>
          <reference field="5" count="1" selected="0">
            <x v="81"/>
          </reference>
          <reference field="37" count="1" selected="0">
            <x v="112"/>
          </reference>
          <reference field="81" count="1">
            <x v="121"/>
          </reference>
        </references>
      </pivotArea>
    </format>
    <format dxfId="611">
      <pivotArea dataOnly="0" labelOnly="1" outline="0" fieldPosition="0">
        <references count="4">
          <reference field="3" count="1" selected="0">
            <x v="14"/>
          </reference>
          <reference field="5" count="1" selected="0">
            <x v="82"/>
          </reference>
          <reference field="37" count="1" selected="0">
            <x v="150"/>
          </reference>
          <reference field="81" count="1">
            <x v="52"/>
          </reference>
        </references>
      </pivotArea>
    </format>
    <format dxfId="610">
      <pivotArea dataOnly="0" labelOnly="1" outline="0" fieldPosition="0">
        <references count="4">
          <reference field="3" count="1" selected="0">
            <x v="14"/>
          </reference>
          <reference field="5" count="1" selected="0">
            <x v="83"/>
          </reference>
          <reference field="37" count="1" selected="0">
            <x v="55"/>
          </reference>
          <reference field="81" count="1">
            <x v="137"/>
          </reference>
        </references>
      </pivotArea>
    </format>
    <format dxfId="609">
      <pivotArea dataOnly="0" labelOnly="1" outline="0" fieldPosition="0">
        <references count="4">
          <reference field="3" count="1" selected="0">
            <x v="14"/>
          </reference>
          <reference field="5" count="1" selected="0">
            <x v="84"/>
          </reference>
          <reference field="37" count="1" selected="0">
            <x v="62"/>
          </reference>
          <reference field="81" count="1">
            <x v="148"/>
          </reference>
        </references>
      </pivotArea>
    </format>
    <format dxfId="608">
      <pivotArea dataOnly="0" labelOnly="1" outline="0" fieldPosition="0">
        <references count="4">
          <reference field="3" count="1" selected="0">
            <x v="14"/>
          </reference>
          <reference field="5" count="1" selected="0">
            <x v="85"/>
          </reference>
          <reference field="37" count="1" selected="0">
            <x v="31"/>
          </reference>
          <reference field="81" count="1">
            <x v="78"/>
          </reference>
        </references>
      </pivotArea>
    </format>
    <format dxfId="607">
      <pivotArea dataOnly="0" labelOnly="1" outline="0" fieldPosition="0">
        <references count="4">
          <reference field="3" count="1" selected="0">
            <x v="14"/>
          </reference>
          <reference field="5" count="1" selected="0">
            <x v="86"/>
          </reference>
          <reference field="37" count="1" selected="0">
            <x v="77"/>
          </reference>
          <reference field="81" count="1">
            <x v="124"/>
          </reference>
        </references>
      </pivotArea>
    </format>
    <format dxfId="606">
      <pivotArea dataOnly="0" labelOnly="1" outline="0" fieldPosition="0">
        <references count="4">
          <reference field="3" count="1" selected="0">
            <x v="14"/>
          </reference>
          <reference field="5" count="1" selected="0">
            <x v="87"/>
          </reference>
          <reference field="37" count="1" selected="0">
            <x v="49"/>
          </reference>
          <reference field="81" count="1">
            <x v="30"/>
          </reference>
        </references>
      </pivotArea>
    </format>
    <format dxfId="605">
      <pivotArea dataOnly="0" labelOnly="1" outline="0" fieldPosition="0">
        <references count="4">
          <reference field="3" count="1" selected="0">
            <x v="14"/>
          </reference>
          <reference field="5" count="1" selected="0">
            <x v="88"/>
          </reference>
          <reference field="37" count="1" selected="0">
            <x v="76"/>
          </reference>
          <reference field="81" count="1">
            <x v="133"/>
          </reference>
        </references>
      </pivotArea>
    </format>
    <format dxfId="604">
      <pivotArea dataOnly="0" labelOnly="1" outline="0" fieldPosition="0">
        <references count="4">
          <reference field="3" count="1" selected="0">
            <x v="14"/>
          </reference>
          <reference field="5" count="1" selected="0">
            <x v="89"/>
          </reference>
          <reference field="37" count="1" selected="0">
            <x v="1"/>
          </reference>
          <reference field="81" count="1">
            <x v="57"/>
          </reference>
        </references>
      </pivotArea>
    </format>
    <format dxfId="603">
      <pivotArea dataOnly="0" labelOnly="1" outline="0" fieldPosition="0">
        <references count="4">
          <reference field="3" count="1" selected="0">
            <x v="14"/>
          </reference>
          <reference field="5" count="1" selected="0">
            <x v="90"/>
          </reference>
          <reference field="37" count="1" selected="0">
            <x v="117"/>
          </reference>
          <reference field="81" count="1">
            <x v="163"/>
          </reference>
        </references>
      </pivotArea>
    </format>
    <format dxfId="602">
      <pivotArea dataOnly="0" labelOnly="1" outline="0" fieldPosition="0">
        <references count="4">
          <reference field="3" count="1" selected="0">
            <x v="14"/>
          </reference>
          <reference field="5" count="1" selected="0">
            <x v="91"/>
          </reference>
          <reference field="37" count="1" selected="0">
            <x v="116"/>
          </reference>
          <reference field="81" count="1">
            <x v="65"/>
          </reference>
        </references>
      </pivotArea>
    </format>
    <format dxfId="601">
      <pivotArea dataOnly="0" labelOnly="1" outline="0" fieldPosition="0">
        <references count="4">
          <reference field="3" count="1" selected="0">
            <x v="14"/>
          </reference>
          <reference field="5" count="1" selected="0">
            <x v="92"/>
          </reference>
          <reference field="37" count="1" selected="0">
            <x v="41"/>
          </reference>
          <reference field="81" count="1">
            <x v="139"/>
          </reference>
        </references>
      </pivotArea>
    </format>
    <format dxfId="600">
      <pivotArea dataOnly="0" labelOnly="1" outline="0" fieldPosition="0">
        <references count="4">
          <reference field="3" count="1" selected="0">
            <x v="14"/>
          </reference>
          <reference field="5" count="1" selected="0">
            <x v="93"/>
          </reference>
          <reference field="37" count="1" selected="0">
            <x v="84"/>
          </reference>
          <reference field="81" count="1">
            <x v="147"/>
          </reference>
        </references>
      </pivotArea>
    </format>
    <format dxfId="599">
      <pivotArea dataOnly="0" labelOnly="1" outline="0" fieldPosition="0">
        <references count="4">
          <reference field="3" count="1" selected="0">
            <x v="14"/>
          </reference>
          <reference field="5" count="1" selected="0">
            <x v="94"/>
          </reference>
          <reference field="37" count="1" selected="0">
            <x v="98"/>
          </reference>
          <reference field="81" count="1">
            <x v="126"/>
          </reference>
        </references>
      </pivotArea>
    </format>
    <format dxfId="598">
      <pivotArea dataOnly="0" labelOnly="1" outline="0" fieldPosition="0">
        <references count="4">
          <reference field="3" count="1" selected="0">
            <x v="14"/>
          </reference>
          <reference field="5" count="1" selected="0">
            <x v="95"/>
          </reference>
          <reference field="37" count="1" selected="0">
            <x v="0"/>
          </reference>
          <reference field="81" count="1">
            <x v="7"/>
          </reference>
        </references>
      </pivotArea>
    </format>
    <format dxfId="597">
      <pivotArea dataOnly="0" labelOnly="1" outline="0" fieldPosition="0">
        <references count="4">
          <reference field="3" count="1" selected="0">
            <x v="14"/>
          </reference>
          <reference field="5" count="1" selected="0">
            <x v="96"/>
          </reference>
          <reference field="37" count="1" selected="0">
            <x v="0"/>
          </reference>
          <reference field="81" count="1">
            <x v="7"/>
          </reference>
        </references>
      </pivotArea>
    </format>
    <format dxfId="596">
      <pivotArea dataOnly="0" labelOnly="1" outline="0" fieldPosition="0">
        <references count="4">
          <reference field="3" count="1" selected="0">
            <x v="14"/>
          </reference>
          <reference field="5" count="1" selected="0">
            <x v="97"/>
          </reference>
          <reference field="37" count="1" selected="0">
            <x v="60"/>
          </reference>
          <reference field="81" count="1">
            <x v="127"/>
          </reference>
        </references>
      </pivotArea>
    </format>
    <format dxfId="595">
      <pivotArea dataOnly="0" labelOnly="1" outline="0" fieldPosition="0">
        <references count="4">
          <reference field="3" count="1" selected="0">
            <x v="14"/>
          </reference>
          <reference field="5" count="1" selected="0">
            <x v="98"/>
          </reference>
          <reference field="37" count="1" selected="0">
            <x v="33"/>
          </reference>
          <reference field="81" count="1">
            <x v="42"/>
          </reference>
        </references>
      </pivotArea>
    </format>
    <format dxfId="594">
      <pivotArea dataOnly="0" labelOnly="1" outline="0" fieldPosition="0">
        <references count="4">
          <reference field="3" count="1" selected="0">
            <x v="14"/>
          </reference>
          <reference field="5" count="1" selected="0">
            <x v="99"/>
          </reference>
          <reference field="37" count="1" selected="0">
            <x v="35"/>
          </reference>
          <reference field="81" count="1">
            <x v="61"/>
          </reference>
        </references>
      </pivotArea>
    </format>
    <format dxfId="593">
      <pivotArea dataOnly="0" labelOnly="1" outline="0" fieldPosition="0">
        <references count="4">
          <reference field="3" count="1" selected="0">
            <x v="14"/>
          </reference>
          <reference field="5" count="1" selected="0">
            <x v="100"/>
          </reference>
          <reference field="37" count="1" selected="0">
            <x v="34"/>
          </reference>
          <reference field="81" count="1">
            <x v="60"/>
          </reference>
        </references>
      </pivotArea>
    </format>
    <format dxfId="592">
      <pivotArea dataOnly="0" labelOnly="1" outline="0" fieldPosition="0">
        <references count="4">
          <reference field="3" count="1" selected="0">
            <x v="14"/>
          </reference>
          <reference field="5" count="1" selected="0">
            <x v="101"/>
          </reference>
          <reference field="37" count="1" selected="0">
            <x v="128"/>
          </reference>
          <reference field="81" count="1">
            <x v="125"/>
          </reference>
        </references>
      </pivotArea>
    </format>
    <format dxfId="591">
      <pivotArea dataOnly="0" labelOnly="1" outline="0" fieldPosition="0">
        <references count="4">
          <reference field="3" count="1" selected="0">
            <x v="14"/>
          </reference>
          <reference field="5" count="1" selected="0">
            <x v="102"/>
          </reference>
          <reference field="37" count="1" selected="0">
            <x v="103"/>
          </reference>
          <reference field="81" count="1">
            <x v="8"/>
          </reference>
        </references>
      </pivotArea>
    </format>
    <format dxfId="590">
      <pivotArea dataOnly="0" labelOnly="1" outline="0" fieldPosition="0">
        <references count="4">
          <reference field="3" count="1" selected="0">
            <x v="14"/>
          </reference>
          <reference field="5" count="1" selected="0">
            <x v="103"/>
          </reference>
          <reference field="37" count="1" selected="0">
            <x v="104"/>
          </reference>
          <reference field="81" count="1">
            <x v="10"/>
          </reference>
        </references>
      </pivotArea>
    </format>
    <format dxfId="589">
      <pivotArea dataOnly="0" labelOnly="1" outline="0" fieldPosition="0">
        <references count="4">
          <reference field="3" count="1" selected="0">
            <x v="14"/>
          </reference>
          <reference field="5" count="1" selected="0">
            <x v="104"/>
          </reference>
          <reference field="37" count="1" selected="0">
            <x v="105"/>
          </reference>
          <reference field="81" count="1">
            <x v="9"/>
          </reference>
        </references>
      </pivotArea>
    </format>
    <format dxfId="588">
      <pivotArea dataOnly="0" labelOnly="1" outline="0" fieldPosition="0">
        <references count="4">
          <reference field="3" count="1" selected="0">
            <x v="14"/>
          </reference>
          <reference field="5" count="1" selected="0">
            <x v="105"/>
          </reference>
          <reference field="37" count="1" selected="0">
            <x v="101"/>
          </reference>
          <reference field="81" count="1">
            <x v="10"/>
          </reference>
        </references>
      </pivotArea>
    </format>
    <format dxfId="587">
      <pivotArea dataOnly="0" labelOnly="1" outline="0" fieldPosition="0">
        <references count="4">
          <reference field="3" count="1" selected="0">
            <x v="14"/>
          </reference>
          <reference field="5" count="1" selected="0">
            <x v="106"/>
          </reference>
          <reference field="37" count="1" selected="0">
            <x v="36"/>
          </reference>
          <reference field="81" count="1">
            <x v="166"/>
          </reference>
        </references>
      </pivotArea>
    </format>
    <format dxfId="586">
      <pivotArea dataOnly="0" labelOnly="1" outline="0" fieldPosition="0">
        <references count="4">
          <reference field="3" count="1" selected="0">
            <x v="14"/>
          </reference>
          <reference field="5" count="1" selected="0">
            <x v="107"/>
          </reference>
          <reference field="37" count="1" selected="0">
            <x v="87"/>
          </reference>
          <reference field="81" count="1">
            <x v="101"/>
          </reference>
        </references>
      </pivotArea>
    </format>
    <format dxfId="585">
      <pivotArea dataOnly="0" labelOnly="1" outline="0" fieldPosition="0">
        <references count="4">
          <reference field="3" count="1" selected="0">
            <x v="14"/>
          </reference>
          <reference field="5" count="1" selected="0">
            <x v="108"/>
          </reference>
          <reference field="37" count="1" selected="0">
            <x v="32"/>
          </reference>
          <reference field="81" count="1">
            <x v="46"/>
          </reference>
        </references>
      </pivotArea>
    </format>
    <format dxfId="584">
      <pivotArea dataOnly="0" labelOnly="1" outline="0" fieldPosition="0">
        <references count="4">
          <reference field="3" count="1" selected="0">
            <x v="14"/>
          </reference>
          <reference field="5" count="1" selected="0">
            <x v="109"/>
          </reference>
          <reference field="37" count="1" selected="0">
            <x v="42"/>
          </reference>
          <reference field="81" count="1">
            <x v="129"/>
          </reference>
        </references>
      </pivotArea>
    </format>
    <format dxfId="583">
      <pivotArea dataOnly="0" labelOnly="1" outline="0" fieldPosition="0">
        <references count="4">
          <reference field="3" count="1" selected="0">
            <x v="14"/>
          </reference>
          <reference field="5" count="1" selected="0">
            <x v="110"/>
          </reference>
          <reference field="37" count="1" selected="0">
            <x v="61"/>
          </reference>
          <reference field="81" count="1">
            <x v="116"/>
          </reference>
        </references>
      </pivotArea>
    </format>
    <format dxfId="582">
      <pivotArea dataOnly="0" labelOnly="1" outline="0" fieldPosition="0">
        <references count="4">
          <reference field="3" count="1" selected="0">
            <x v="14"/>
          </reference>
          <reference field="5" count="1" selected="0">
            <x v="112"/>
          </reference>
          <reference field="37" count="1" selected="0">
            <x v="0"/>
          </reference>
          <reference field="81" count="1">
            <x v="7"/>
          </reference>
        </references>
      </pivotArea>
    </format>
    <format dxfId="581">
      <pivotArea dataOnly="0" labelOnly="1" outline="0" fieldPosition="0">
        <references count="4">
          <reference field="3" count="1" selected="0">
            <x v="14"/>
          </reference>
          <reference field="5" count="1" selected="0">
            <x v="113"/>
          </reference>
          <reference field="37" count="1" selected="0">
            <x v="23"/>
          </reference>
          <reference field="81" count="1">
            <x v="18"/>
          </reference>
        </references>
      </pivotArea>
    </format>
    <format dxfId="580">
      <pivotArea dataOnly="0" labelOnly="1" outline="0" fieldPosition="0">
        <references count="4">
          <reference field="3" count="1" selected="0">
            <x v="14"/>
          </reference>
          <reference field="5" count="1" selected="0">
            <x v="114"/>
          </reference>
          <reference field="37" count="1" selected="0">
            <x v="2"/>
          </reference>
          <reference field="81" count="1">
            <x v="17"/>
          </reference>
        </references>
      </pivotArea>
    </format>
    <format dxfId="579">
      <pivotArea dataOnly="0" labelOnly="1" outline="0" fieldPosition="0">
        <references count="4">
          <reference field="3" count="1" selected="0">
            <x v="14"/>
          </reference>
          <reference field="5" count="1" selected="0">
            <x v="115"/>
          </reference>
          <reference field="37" count="1" selected="0">
            <x v="82"/>
          </reference>
          <reference field="81" count="1">
            <x v="87"/>
          </reference>
        </references>
      </pivotArea>
    </format>
    <format dxfId="578">
      <pivotArea dataOnly="0" labelOnly="1" outline="0" fieldPosition="0">
        <references count="4">
          <reference field="3" count="1" selected="0">
            <x v="14"/>
          </reference>
          <reference field="5" count="1" selected="0">
            <x v="116"/>
          </reference>
          <reference field="37" count="1" selected="0">
            <x v="83"/>
          </reference>
          <reference field="81" count="1">
            <x v="89"/>
          </reference>
        </references>
      </pivotArea>
    </format>
    <format dxfId="577">
      <pivotArea dataOnly="0" labelOnly="1" outline="0" fieldPosition="0">
        <references count="4">
          <reference field="3" count="1" selected="0">
            <x v="14"/>
          </reference>
          <reference field="5" count="1" selected="0">
            <x v="117"/>
          </reference>
          <reference field="37" count="1" selected="0">
            <x v="56"/>
          </reference>
          <reference field="81" count="1">
            <x v="48"/>
          </reference>
        </references>
      </pivotArea>
    </format>
    <format dxfId="576">
      <pivotArea dataOnly="0" labelOnly="1" outline="0" fieldPosition="0">
        <references count="4">
          <reference field="3" count="1" selected="0">
            <x v="14"/>
          </reference>
          <reference field="5" count="1" selected="0">
            <x v="118"/>
          </reference>
          <reference field="37" count="1" selected="0">
            <x v="25"/>
          </reference>
          <reference field="81" count="1">
            <x v="19"/>
          </reference>
        </references>
      </pivotArea>
    </format>
    <format dxfId="575">
      <pivotArea dataOnly="0" labelOnly="1" outline="0" fieldPosition="0">
        <references count="4">
          <reference field="3" count="1" selected="0">
            <x v="14"/>
          </reference>
          <reference field="5" count="1" selected="0">
            <x v="119"/>
          </reference>
          <reference field="37" count="1" selected="0">
            <x v="100"/>
          </reference>
          <reference field="81" count="1">
            <x v="92"/>
          </reference>
        </references>
      </pivotArea>
    </format>
    <format dxfId="574">
      <pivotArea dataOnly="0" labelOnly="1" outline="0" fieldPosition="0">
        <references count="4">
          <reference field="3" count="1" selected="0">
            <x v="14"/>
          </reference>
          <reference field="5" count="1" selected="0">
            <x v="120"/>
          </reference>
          <reference field="37" count="1" selected="0">
            <x v="54"/>
          </reference>
          <reference field="81" count="1">
            <x v="111"/>
          </reference>
        </references>
      </pivotArea>
    </format>
    <format dxfId="573">
      <pivotArea dataOnly="0" labelOnly="1" outline="0" fieldPosition="0">
        <references count="4">
          <reference field="3" count="1" selected="0">
            <x v="14"/>
          </reference>
          <reference field="5" count="1" selected="0">
            <x v="121"/>
          </reference>
          <reference field="37" count="1" selected="0">
            <x v="45"/>
          </reference>
          <reference field="81" count="1">
            <x v="55"/>
          </reference>
        </references>
      </pivotArea>
    </format>
    <format dxfId="572">
      <pivotArea dataOnly="0" labelOnly="1" outline="0" fieldPosition="0">
        <references count="4">
          <reference field="3" count="1" selected="0">
            <x v="14"/>
          </reference>
          <reference field="5" count="1" selected="0">
            <x v="122"/>
          </reference>
          <reference field="37" count="1" selected="0">
            <x v="114"/>
          </reference>
          <reference field="81" count="1">
            <x v="109"/>
          </reference>
        </references>
      </pivotArea>
    </format>
    <format dxfId="571">
      <pivotArea dataOnly="0" labelOnly="1" outline="0" fieldPosition="0">
        <references count="4">
          <reference field="3" count="1" selected="0">
            <x v="14"/>
          </reference>
          <reference field="5" count="1" selected="0">
            <x v="123"/>
          </reference>
          <reference field="37" count="1" selected="0">
            <x v="0"/>
          </reference>
          <reference field="81" count="1">
            <x v="7"/>
          </reference>
        </references>
      </pivotArea>
    </format>
    <format dxfId="570">
      <pivotArea dataOnly="0" labelOnly="1" outline="0" fieldPosition="0">
        <references count="4">
          <reference field="3" count="1" selected="0">
            <x v="14"/>
          </reference>
          <reference field="5" count="1" selected="0">
            <x v="124"/>
          </reference>
          <reference field="37" count="1" selected="0">
            <x v="0"/>
          </reference>
          <reference field="81" count="1">
            <x v="7"/>
          </reference>
        </references>
      </pivotArea>
    </format>
    <format dxfId="569">
      <pivotArea dataOnly="0" labelOnly="1" outline="0" fieldPosition="0">
        <references count="4">
          <reference field="3" count="1" selected="0">
            <x v="14"/>
          </reference>
          <reference field="5" count="1" selected="0">
            <x v="125"/>
          </reference>
          <reference field="37" count="1" selected="0">
            <x v="135"/>
          </reference>
          <reference field="81" count="1">
            <x v="106"/>
          </reference>
        </references>
      </pivotArea>
    </format>
    <format dxfId="568">
      <pivotArea dataOnly="0" labelOnly="1" outline="0" fieldPosition="0">
        <references count="4">
          <reference field="3" count="1" selected="0">
            <x v="14"/>
          </reference>
          <reference field="5" count="1" selected="0">
            <x v="126"/>
          </reference>
          <reference field="37" count="1" selected="0">
            <x v="132"/>
          </reference>
          <reference field="81" count="1">
            <x v="128"/>
          </reference>
        </references>
      </pivotArea>
    </format>
    <format dxfId="567">
      <pivotArea dataOnly="0" labelOnly="1" outline="0" fieldPosition="0">
        <references count="4">
          <reference field="3" count="1" selected="0">
            <x v="14"/>
          </reference>
          <reference field="5" count="1" selected="0">
            <x v="127"/>
          </reference>
          <reference field="37" count="1" selected="0">
            <x v="136"/>
          </reference>
          <reference field="81" count="1">
            <x v="135"/>
          </reference>
        </references>
      </pivotArea>
    </format>
    <format dxfId="566">
      <pivotArea dataOnly="0" labelOnly="1" outline="0" fieldPosition="0">
        <references count="4">
          <reference field="3" count="1" selected="0">
            <x v="14"/>
          </reference>
          <reference field="5" count="1" selected="0">
            <x v="128"/>
          </reference>
          <reference field="37" count="1" selected="0">
            <x v="14"/>
          </reference>
          <reference field="81" count="1">
            <x v="119"/>
          </reference>
        </references>
      </pivotArea>
    </format>
    <format dxfId="565">
      <pivotArea dataOnly="0" labelOnly="1" outline="0" fieldPosition="0">
        <references count="4">
          <reference field="3" count="1" selected="0">
            <x v="14"/>
          </reference>
          <reference field="5" count="1" selected="0">
            <x v="129"/>
          </reference>
          <reference field="37" count="1" selected="0">
            <x v="10"/>
          </reference>
          <reference field="81" count="1">
            <x v="47"/>
          </reference>
        </references>
      </pivotArea>
    </format>
    <format dxfId="564">
      <pivotArea dataOnly="0" labelOnly="1" outline="0" fieldPosition="0">
        <references count="4">
          <reference field="3" count="1" selected="0">
            <x v="14"/>
          </reference>
          <reference field="5" count="1" selected="0">
            <x v="130"/>
          </reference>
          <reference field="37" count="1" selected="0">
            <x v="89"/>
          </reference>
          <reference field="81" count="1">
            <x v="91"/>
          </reference>
        </references>
      </pivotArea>
    </format>
    <format dxfId="563">
      <pivotArea dataOnly="0" labelOnly="1" outline="0" fieldPosition="0">
        <references count="4">
          <reference field="3" count="1" selected="0">
            <x v="14"/>
          </reference>
          <reference field="5" count="1" selected="0">
            <x v="131"/>
          </reference>
          <reference field="37" count="1" selected="0">
            <x v="43"/>
          </reference>
          <reference field="81" count="1">
            <x v="99"/>
          </reference>
        </references>
      </pivotArea>
    </format>
    <format dxfId="562">
      <pivotArea dataOnly="0" labelOnly="1" outline="0" fieldPosition="0">
        <references count="4">
          <reference field="3" count="1" selected="0">
            <x v="14"/>
          </reference>
          <reference field="5" count="1" selected="0">
            <x v="132"/>
          </reference>
          <reference field="37" count="1" selected="0">
            <x v="0"/>
          </reference>
          <reference field="81" count="1">
            <x v="7"/>
          </reference>
        </references>
      </pivotArea>
    </format>
    <format dxfId="561">
      <pivotArea dataOnly="0" labelOnly="1" outline="0" fieldPosition="0">
        <references count="4">
          <reference field="3" count="1" selected="0">
            <x v="14"/>
          </reference>
          <reference field="5" count="1" selected="0">
            <x v="133"/>
          </reference>
          <reference field="37" count="1" selected="0">
            <x v="130"/>
          </reference>
          <reference field="81" count="1">
            <x v="28"/>
          </reference>
        </references>
      </pivotArea>
    </format>
    <format dxfId="560">
      <pivotArea dataOnly="0" labelOnly="1" outline="0" fieldPosition="0">
        <references count="4">
          <reference field="3" count="1" selected="0">
            <x v="14"/>
          </reference>
          <reference field="5" count="1" selected="0">
            <x v="134"/>
          </reference>
          <reference field="37" count="1" selected="0">
            <x v="102"/>
          </reference>
          <reference field="81" count="1">
            <x v="9"/>
          </reference>
        </references>
      </pivotArea>
    </format>
    <format dxfId="559">
      <pivotArea dataOnly="0" labelOnly="1" outline="0" fieldPosition="0">
        <references count="4">
          <reference field="3" count="1" selected="0">
            <x v="14"/>
          </reference>
          <reference field="5" count="1" selected="0">
            <x v="135"/>
          </reference>
          <reference field="37" count="1" selected="0">
            <x v="91"/>
          </reference>
          <reference field="81" count="1">
            <x v="4"/>
          </reference>
        </references>
      </pivotArea>
    </format>
    <format dxfId="558">
      <pivotArea dataOnly="0" labelOnly="1" outline="0" fieldPosition="0">
        <references count="4">
          <reference field="3" count="1" selected="0">
            <x v="15"/>
          </reference>
          <reference field="5" count="1" selected="0">
            <x v="68"/>
          </reference>
          <reference field="37" count="1" selected="0">
            <x v="99"/>
          </reference>
          <reference field="81" count="1">
            <x v="58"/>
          </reference>
        </references>
      </pivotArea>
    </format>
    <format dxfId="557">
      <pivotArea dataOnly="0" labelOnly="1" outline="0" fieldPosition="0">
        <references count="4">
          <reference field="3" count="1" selected="0">
            <x v="15"/>
          </reference>
          <reference field="5" count="1" selected="0">
            <x v="147"/>
          </reference>
          <reference field="37" count="1" selected="0">
            <x v="21"/>
          </reference>
          <reference field="81" count="1">
            <x v="153"/>
          </reference>
        </references>
      </pivotArea>
    </format>
    <format dxfId="556">
      <pivotArea dataOnly="0" labelOnly="1" outline="0" fieldPosition="0">
        <references count="4">
          <reference field="3" count="1" selected="0">
            <x v="15"/>
          </reference>
          <reference field="5" count="1" selected="0">
            <x v="148"/>
          </reference>
          <reference field="37" count="1" selected="0">
            <x v="92"/>
          </reference>
          <reference field="81" count="1">
            <x v="11"/>
          </reference>
        </references>
      </pivotArea>
    </format>
    <format dxfId="555">
      <pivotArea dataOnly="0" labelOnly="1" outline="0" fieldPosition="0">
        <references count="4">
          <reference field="3" count="1" selected="0">
            <x v="15"/>
          </reference>
          <reference field="5" count="1" selected="0">
            <x v="149"/>
          </reference>
          <reference field="37" count="1" selected="0">
            <x v="93"/>
          </reference>
          <reference field="81" count="1">
            <x v="6"/>
          </reference>
        </references>
      </pivotArea>
    </format>
    <format dxfId="554">
      <pivotArea dataOnly="0" labelOnly="1" outline="0" fieldPosition="0">
        <references count="4">
          <reference field="3" count="1" selected="0">
            <x v="15"/>
          </reference>
          <reference field="5" count="1" selected="0">
            <x v="151"/>
          </reference>
          <reference field="37" count="1" selected="0">
            <x v="145"/>
          </reference>
          <reference field="81" count="1">
            <x v="136"/>
          </reference>
        </references>
      </pivotArea>
    </format>
    <format dxfId="553">
      <pivotArea dataOnly="0" labelOnly="1" outline="0" fieldPosition="0">
        <references count="4">
          <reference field="3" count="1" selected="0">
            <x v="15"/>
          </reference>
          <reference field="5" count="1" selected="0">
            <x v="152"/>
          </reference>
          <reference field="37" count="1" selected="0">
            <x v="48"/>
          </reference>
          <reference field="81" count="1">
            <x v="12"/>
          </reference>
        </references>
      </pivotArea>
    </format>
    <format dxfId="552">
      <pivotArea dataOnly="0" labelOnly="1" outline="0" fieldPosition="0">
        <references count="4">
          <reference field="3" count="1" selected="0">
            <x v="15"/>
          </reference>
          <reference field="5" count="1" selected="0">
            <x v="153"/>
          </reference>
          <reference field="37" count="1" selected="0">
            <x v="129"/>
          </reference>
          <reference field="81" count="1">
            <x v="50"/>
          </reference>
        </references>
      </pivotArea>
    </format>
    <format dxfId="551">
      <pivotArea dataOnly="0" labelOnly="1" outline="0" fieldPosition="0">
        <references count="4">
          <reference field="3" count="1" selected="0">
            <x v="15"/>
          </reference>
          <reference field="5" count="1" selected="0">
            <x v="154"/>
          </reference>
          <reference field="37" count="1" selected="0">
            <x v="154"/>
          </reference>
          <reference field="81" count="1">
            <x v="26"/>
          </reference>
        </references>
      </pivotArea>
    </format>
    <format dxfId="550">
      <pivotArea dataOnly="0" labelOnly="1" outline="0" fieldPosition="0">
        <references count="4">
          <reference field="3" count="1" selected="0">
            <x v="15"/>
          </reference>
          <reference field="5" count="1" selected="0">
            <x v="155"/>
          </reference>
          <reference field="37" count="1" selected="0">
            <x v="94"/>
          </reference>
          <reference field="81" count="1">
            <x v="31"/>
          </reference>
        </references>
      </pivotArea>
    </format>
    <format dxfId="549">
      <pivotArea dataOnly="0" labelOnly="1" outline="0" fieldPosition="0">
        <references count="4">
          <reference field="3" count="1" selected="0">
            <x v="15"/>
          </reference>
          <reference field="5" count="1" selected="0">
            <x v="156"/>
          </reference>
          <reference field="37" count="1" selected="0">
            <x v="26"/>
          </reference>
          <reference field="81" count="1">
            <x v="98"/>
          </reference>
        </references>
      </pivotArea>
    </format>
    <format dxfId="548">
      <pivotArea dataOnly="0" labelOnly="1" outline="0" fieldPosition="0">
        <references count="4">
          <reference field="3" count="1" selected="0">
            <x v="15"/>
          </reference>
          <reference field="5" count="1" selected="0">
            <x v="157"/>
          </reference>
          <reference field="37" count="1" selected="0">
            <x v="20"/>
          </reference>
          <reference field="81" count="1">
            <x v="14"/>
          </reference>
        </references>
      </pivotArea>
    </format>
    <format dxfId="547">
      <pivotArea dataOnly="0" labelOnly="1" outline="0" fieldPosition="0">
        <references count="4">
          <reference field="3" count="1" selected="0">
            <x v="16"/>
          </reference>
          <reference field="5" count="1" selected="0">
            <x v="161"/>
          </reference>
          <reference field="37" count="1" selected="0">
            <x v="6"/>
          </reference>
          <reference field="81" count="1">
            <x v="81"/>
          </reference>
        </references>
      </pivotArea>
    </format>
    <format dxfId="546">
      <pivotArea dataOnly="0" labelOnly="1" outline="0" fieldPosition="0">
        <references count="4">
          <reference field="3" count="1" selected="0">
            <x v="16"/>
          </reference>
          <reference field="5" count="1" selected="0">
            <x v="162"/>
          </reference>
          <reference field="37" count="1" selected="0">
            <x v="153"/>
          </reference>
          <reference field="81" count="1">
            <x v="113"/>
          </reference>
        </references>
      </pivotArea>
    </format>
    <format dxfId="545">
      <pivotArea dataOnly="0" labelOnly="1" outline="0" fieldPosition="0">
        <references count="4">
          <reference field="3" count="1" selected="0">
            <x v="16"/>
          </reference>
          <reference field="5" count="1" selected="0">
            <x v="165"/>
          </reference>
          <reference field="37" count="1" selected="0">
            <x v="7"/>
          </reference>
          <reference field="81" count="1">
            <x v="2"/>
          </reference>
        </references>
      </pivotArea>
    </format>
    <format dxfId="544">
      <pivotArea dataOnly="0" labelOnly="1" outline="0" fieldPosition="0">
        <references count="4">
          <reference field="3" count="1" selected="0">
            <x v="16"/>
          </reference>
          <reference field="5" count="1" selected="0">
            <x v="166"/>
          </reference>
          <reference field="37" count="1" selected="0">
            <x v="11"/>
          </reference>
          <reference field="81" count="1">
            <x v="41"/>
          </reference>
        </references>
      </pivotArea>
    </format>
    <format dxfId="543">
      <pivotArea dataOnly="0" labelOnly="1" outline="0" fieldPosition="0">
        <references count="4">
          <reference field="3" count="1" selected="0">
            <x v="16"/>
          </reference>
          <reference field="5" count="1" selected="0">
            <x v="167"/>
          </reference>
          <reference field="37" count="1" selected="0">
            <x v="152"/>
          </reference>
          <reference field="81" count="1">
            <x v="40"/>
          </reference>
        </references>
      </pivotArea>
    </format>
    <format dxfId="542">
      <pivotArea dataOnly="0" labelOnly="1" outline="0" fieldPosition="0">
        <references count="4">
          <reference field="3" count="1" selected="0">
            <x v="16"/>
          </reference>
          <reference field="5" count="1" selected="0">
            <x v="168"/>
          </reference>
          <reference field="37" count="1" selected="0">
            <x v="3"/>
          </reference>
          <reference field="81" count="1">
            <x v="39"/>
          </reference>
        </references>
      </pivotArea>
    </format>
    <format dxfId="541">
      <pivotArea dataOnly="0" labelOnly="1" outline="0" fieldPosition="0">
        <references count="4">
          <reference field="3" count="1" selected="0">
            <x v="16"/>
          </reference>
          <reference field="5" count="1" selected="0">
            <x v="169"/>
          </reference>
          <reference field="37" count="1" selected="0">
            <x v="67"/>
          </reference>
          <reference field="81" count="1">
            <x v="123"/>
          </reference>
        </references>
      </pivotArea>
    </format>
    <format dxfId="540">
      <pivotArea dataOnly="0" labelOnly="1" outline="0" fieldPosition="0">
        <references count="4">
          <reference field="3" count="1" selected="0">
            <x v="16"/>
          </reference>
          <reference field="5" count="1" selected="0">
            <x v="170"/>
          </reference>
          <reference field="37" count="1" selected="0">
            <x v="5"/>
          </reference>
          <reference field="81" count="1">
            <x v="80"/>
          </reference>
        </references>
      </pivotArea>
    </format>
    <format dxfId="539">
      <pivotArea dataOnly="0" labelOnly="1" outline="0" fieldPosition="0">
        <references count="4">
          <reference field="3" count="1" selected="0">
            <x v="16"/>
          </reference>
          <reference field="5" count="1" selected="0">
            <x v="171"/>
          </reference>
          <reference field="37" count="1" selected="0">
            <x v="110"/>
          </reference>
          <reference field="81" count="1">
            <x v="90"/>
          </reference>
        </references>
      </pivotArea>
    </format>
    <format dxfId="538">
      <pivotArea dataOnly="0" labelOnly="1" outline="0" fieldPosition="0">
        <references count="4">
          <reference field="3" count="1" selected="0">
            <x v="16"/>
          </reference>
          <reference field="5" count="1" selected="0">
            <x v="172"/>
          </reference>
          <reference field="37" count="1" selected="0">
            <x v="111"/>
          </reference>
          <reference field="81" count="1">
            <x v="94"/>
          </reference>
        </references>
      </pivotArea>
    </format>
    <format dxfId="537">
      <pivotArea dataOnly="0" labelOnly="1" outline="0" fieldPosition="0">
        <references count="4">
          <reference field="3" count="1" selected="0">
            <x v="16"/>
          </reference>
          <reference field="5" count="1" selected="0">
            <x v="173"/>
          </reference>
          <reference field="37" count="1" selected="0">
            <x v="9"/>
          </reference>
          <reference field="81" count="1">
            <x v="25"/>
          </reference>
        </references>
      </pivotArea>
    </format>
    <format dxfId="536">
      <pivotArea dataOnly="0" labelOnly="1" outline="0" fieldPosition="0">
        <references count="4">
          <reference field="3" count="1" selected="0">
            <x v="16"/>
          </reference>
          <reference field="5" count="1" selected="0">
            <x v="174"/>
          </reference>
          <reference field="37" count="1" selected="0">
            <x v="153"/>
          </reference>
          <reference field="81" count="1">
            <x v="112"/>
          </reference>
        </references>
      </pivotArea>
    </format>
    <format dxfId="535">
      <pivotArea dataOnly="0" labelOnly="1" outline="0" fieldPosition="0">
        <references count="4">
          <reference field="3" count="1" selected="0">
            <x v="17"/>
          </reference>
          <reference field="5" count="1" selected="0">
            <x v="40"/>
          </reference>
          <reference field="37" count="1" selected="0">
            <x v="126"/>
          </reference>
          <reference field="81" count="1">
            <x v="155"/>
          </reference>
        </references>
      </pivotArea>
    </format>
    <format dxfId="534">
      <pivotArea dataOnly="0" labelOnly="1" outline="0" fieldPosition="0">
        <references count="4">
          <reference field="3" count="1" selected="0">
            <x v="17"/>
          </reference>
          <reference field="5" count="1" selected="0">
            <x v="41"/>
          </reference>
          <reference field="37" count="1" selected="0">
            <x v="118"/>
          </reference>
          <reference field="81" count="1">
            <x v="146"/>
          </reference>
        </references>
      </pivotArea>
    </format>
    <format dxfId="533">
      <pivotArea dataOnly="0" labelOnly="1" outline="0" fieldPosition="0">
        <references count="4">
          <reference field="3" count="1" selected="0">
            <x v="17"/>
          </reference>
          <reference field="5" count="1" selected="0">
            <x v="43"/>
          </reference>
          <reference field="37" count="1" selected="0">
            <x v="126"/>
          </reference>
          <reference field="81" count="1">
            <x v="74"/>
          </reference>
        </references>
      </pivotArea>
    </format>
    <format dxfId="532">
      <pivotArea dataOnly="0" labelOnly="1" outline="0" fieldPosition="0">
        <references count="4">
          <reference field="3" count="1" selected="0">
            <x v="17"/>
          </reference>
          <reference field="5" count="1" selected="0">
            <x v="44"/>
          </reference>
          <reference field="37" count="1" selected="0">
            <x v="122"/>
          </reference>
          <reference field="81" count="1">
            <x v="156"/>
          </reference>
        </references>
      </pivotArea>
    </format>
    <format dxfId="531">
      <pivotArea dataOnly="0" labelOnly="1" outline="0" fieldPosition="0">
        <references count="4">
          <reference field="3" count="1" selected="0">
            <x v="17"/>
          </reference>
          <reference field="5" count="1" selected="0">
            <x v="45"/>
          </reference>
          <reference field="37" count="1" selected="0">
            <x v="119"/>
          </reference>
          <reference field="81" count="1">
            <x v="36"/>
          </reference>
        </references>
      </pivotArea>
    </format>
    <format dxfId="530">
      <pivotArea dataOnly="0" labelOnly="1" outline="0" fieldPosition="0">
        <references count="4">
          <reference field="3" count="1" selected="0">
            <x v="17"/>
          </reference>
          <reference field="5" count="1" selected="0">
            <x v="46"/>
          </reference>
          <reference field="37" count="1" selected="0">
            <x v="119"/>
          </reference>
          <reference field="81" count="1">
            <x v="37"/>
          </reference>
        </references>
      </pivotArea>
    </format>
    <format dxfId="529">
      <pivotArea dataOnly="0" labelOnly="1" outline="0" fieldPosition="0">
        <references count="4">
          <reference field="3" count="1" selected="0">
            <x v="17"/>
          </reference>
          <reference field="5" count="1" selected="0">
            <x v="47"/>
          </reference>
          <reference field="37" count="1" selected="0">
            <x v="126"/>
          </reference>
          <reference field="81" count="1">
            <x v="145"/>
          </reference>
        </references>
      </pivotArea>
    </format>
    <format dxfId="528">
      <pivotArea dataOnly="0" labelOnly="1" outline="0" fieldPosition="0">
        <references count="4">
          <reference field="3" count="1" selected="0">
            <x v="17"/>
          </reference>
          <reference field="5" count="1" selected="0">
            <x v="48"/>
          </reference>
          <reference field="37" count="1" selected="0">
            <x v="126"/>
          </reference>
          <reference field="81" count="1">
            <x v="143"/>
          </reference>
        </references>
      </pivotArea>
    </format>
    <format dxfId="527">
      <pivotArea dataOnly="0" labelOnly="1" outline="0" fieldPosition="0">
        <references count="4">
          <reference field="3" count="1" selected="0">
            <x v="17"/>
          </reference>
          <reference field="5" count="1" selected="0">
            <x v="49"/>
          </reference>
          <reference field="37" count="1" selected="0">
            <x v="126"/>
          </reference>
          <reference field="81" count="1">
            <x v="144"/>
          </reference>
        </references>
      </pivotArea>
    </format>
    <format dxfId="526">
      <pivotArea dataOnly="0" labelOnly="1" outline="0" fieldPosition="0">
        <references count="4">
          <reference field="3" count="1" selected="0">
            <x v="17"/>
          </reference>
          <reference field="5" count="1" selected="0">
            <x v="50"/>
          </reference>
          <reference field="37" count="1" selected="0">
            <x v="126"/>
          </reference>
          <reference field="81" count="1">
            <x v="73"/>
          </reference>
        </references>
      </pivotArea>
    </format>
    <format dxfId="525">
      <pivotArea dataOnly="0" labelOnly="1" outline="0" fieldPosition="0">
        <references count="4">
          <reference field="3" count="1" selected="0">
            <x v="17"/>
          </reference>
          <reference field="5" count="1" selected="0">
            <x v="53"/>
          </reference>
          <reference field="37" count="1" selected="0">
            <x v="120"/>
          </reference>
          <reference field="81" count="1">
            <x v="159"/>
          </reference>
        </references>
      </pivotArea>
    </format>
    <format dxfId="524">
      <pivotArea dataOnly="0" labelOnly="1" outline="0" fieldPosition="0">
        <references count="4">
          <reference field="3" count="1" selected="0">
            <x v="17"/>
          </reference>
          <reference field="5" count="1" selected="0">
            <x v="54"/>
          </reference>
          <reference field="37" count="1" selected="0">
            <x v="121"/>
          </reference>
          <reference field="81" count="1">
            <x v="160"/>
          </reference>
        </references>
      </pivotArea>
    </format>
    <format dxfId="523">
      <pivotArea dataOnly="0" labelOnly="1" outline="0" fieldPosition="0">
        <references count="4">
          <reference field="3" count="1" selected="0">
            <x v="17"/>
          </reference>
          <reference field="5" count="1" selected="0">
            <x v="55"/>
          </reference>
          <reference field="37" count="1" selected="0">
            <x v="123"/>
          </reference>
          <reference field="81" count="1">
            <x v="158"/>
          </reference>
        </references>
      </pivotArea>
    </format>
    <format dxfId="522">
      <pivotArea dataOnly="0" labelOnly="1" outline="0" fieldPosition="0">
        <references count="4">
          <reference field="3" count="1" selected="0">
            <x v="17"/>
          </reference>
          <reference field="5" count="1" selected="0">
            <x v="56"/>
          </reference>
          <reference field="37" count="1" selected="0">
            <x v="124"/>
          </reference>
          <reference field="81" count="1">
            <x v="161"/>
          </reference>
        </references>
      </pivotArea>
    </format>
    <format dxfId="521">
      <pivotArea dataOnly="0" labelOnly="1" outline="0" fieldPosition="0">
        <references count="4">
          <reference field="3" count="1" selected="0">
            <x v="17"/>
          </reference>
          <reference field="5" count="1" selected="0">
            <x v="57"/>
          </reference>
          <reference field="37" count="1" selected="0">
            <x v="125"/>
          </reference>
          <reference field="81" count="1">
            <x v="157"/>
          </reference>
        </references>
      </pivotArea>
    </format>
    <format dxfId="520">
      <pivotArea dataOnly="0" labelOnly="1" outline="0" fieldPosition="0">
        <references count="4">
          <reference field="3" count="1" selected="0">
            <x v="17"/>
          </reference>
          <reference field="5" count="1" selected="0">
            <x v="58"/>
          </reference>
          <reference field="37" count="1" selected="0">
            <x v="0"/>
          </reference>
          <reference field="81" count="1">
            <x v="7"/>
          </reference>
        </references>
      </pivotArea>
    </format>
    <format dxfId="519">
      <pivotArea dataOnly="0" labelOnly="1" outline="0" fieldPosition="0">
        <references count="4">
          <reference field="3" count="1" selected="0">
            <x v="17"/>
          </reference>
          <reference field="5" count="1" selected="0">
            <x v="59"/>
          </reference>
          <reference field="37" count="1" selected="0">
            <x v="119"/>
          </reference>
          <reference field="81" count="1">
            <x v="38"/>
          </reference>
        </references>
      </pivotArea>
    </format>
    <format dxfId="518">
      <pivotArea dataOnly="0" labelOnly="1" outline="0" fieldPosition="0">
        <references count="4">
          <reference field="3" count="1" selected="0">
            <x v="17"/>
          </reference>
          <reference field="5" count="1" selected="0">
            <x v="60"/>
          </reference>
          <reference field="37" count="1" selected="0">
            <x v="107"/>
          </reference>
          <reference field="81" count="1">
            <x v="34"/>
          </reference>
        </references>
      </pivotArea>
    </format>
    <format dxfId="517">
      <pivotArea dataOnly="0" labelOnly="1" outline="0" fieldPosition="0">
        <references count="4">
          <reference field="3" count="1" selected="0">
            <x v="18"/>
          </reference>
          <reference field="5" count="1" selected="0">
            <x v="69"/>
          </reference>
          <reference field="37" count="1" selected="0">
            <x v="22"/>
          </reference>
          <reference field="81" count="1">
            <x v="56"/>
          </reference>
        </references>
      </pivotArea>
    </format>
    <format dxfId="516">
      <pivotArea dataOnly="0" labelOnly="1" outline="0" fieldPosition="0">
        <references count="4">
          <reference field="3" count="1" selected="0">
            <x v="18"/>
          </reference>
          <reference field="5" count="1" selected="0">
            <x v="70"/>
          </reference>
          <reference field="37" count="1" selected="0">
            <x v="18"/>
          </reference>
          <reference field="81" count="1">
            <x v="97"/>
          </reference>
        </references>
      </pivotArea>
    </format>
    <format dxfId="515">
      <pivotArea dataOnly="0" labelOnly="1" outline="0" fieldPosition="0">
        <references count="4">
          <reference field="3" count="1" selected="0">
            <x v="18"/>
          </reference>
          <reference field="5" count="1" selected="0">
            <x v="72"/>
          </reference>
          <reference field="37" count="1" selected="0">
            <x v="149"/>
          </reference>
          <reference field="81" count="1">
            <x v="5"/>
          </reference>
        </references>
      </pivotArea>
    </format>
    <format dxfId="514">
      <pivotArea dataOnly="0" labelOnly="1" outline="0" fieldPosition="0">
        <references count="4">
          <reference field="3" count="1" selected="0">
            <x v="19"/>
          </reference>
          <reference field="5" count="1" selected="0">
            <x v="183"/>
          </reference>
          <reference field="37" count="1" selected="0">
            <x v="12"/>
          </reference>
          <reference field="81" count="1">
            <x v="59"/>
          </reference>
        </references>
      </pivotArea>
    </format>
    <format dxfId="513">
      <pivotArea dataOnly="0" labelOnly="1" outline="0" fieldPosition="0">
        <references count="4">
          <reference field="3" count="1" selected="0">
            <x v="19"/>
          </reference>
          <reference field="5" count="1" selected="0">
            <x v="185"/>
          </reference>
          <reference field="37" count="1" selected="0">
            <x v="134"/>
          </reference>
          <reference field="81" count="1">
            <x v="54"/>
          </reference>
        </references>
      </pivotArea>
    </format>
    <format dxfId="512">
      <pivotArea dataOnly="0" labelOnly="1" outline="0" fieldPosition="0">
        <references count="4">
          <reference field="3" count="1" selected="0">
            <x v="19"/>
          </reference>
          <reference field="5" count="1" selected="0">
            <x v="186"/>
          </reference>
          <reference field="37" count="1" selected="0">
            <x v="75"/>
          </reference>
          <reference field="81" count="1">
            <x v="141"/>
          </reference>
        </references>
      </pivotArea>
    </format>
    <format dxfId="511">
      <pivotArea dataOnly="0" labelOnly="1" outline="0" fieldPosition="0">
        <references count="4">
          <reference field="3" count="1" selected="0">
            <x v="19"/>
          </reference>
          <reference field="5" count="1" selected="0">
            <x v="187"/>
          </reference>
          <reference field="37" count="1" selected="0">
            <x v="133"/>
          </reference>
          <reference field="81" count="1">
            <x v="93"/>
          </reference>
        </references>
      </pivotArea>
    </format>
    <format dxfId="510">
      <pivotArea dataOnly="0" labelOnly="1" outline="0" fieldPosition="0">
        <references count="4">
          <reference field="3" count="1" selected="0">
            <x v="20"/>
          </reference>
          <reference field="5" count="1" selected="0">
            <x v="189"/>
          </reference>
          <reference field="37" count="1" selected="0">
            <x v="158"/>
          </reference>
          <reference field="81" count="1">
            <x v="168"/>
          </reference>
        </references>
      </pivotArea>
    </format>
    <format dxfId="509">
      <pivotArea dataOnly="0" labelOnly="1" outline="0" fieldPosition="0">
        <references count="1">
          <reference field="4294967294" count="2">
            <x v="2"/>
            <x v="3"/>
          </reference>
        </references>
      </pivotArea>
    </format>
    <format dxfId="508">
      <pivotArea dataOnly="0" labelOnly="1" outline="0" fieldPosition="0">
        <references count="1">
          <reference field="4294967294" count="1">
            <x v="1"/>
          </reference>
        </references>
      </pivotArea>
    </format>
    <format dxfId="507">
      <pivotArea outline="0" fieldPosition="0">
        <references count="5">
          <reference field="4294967294" count="1" selected="0">
            <x v="1"/>
          </reference>
          <reference field="3" count="1" selected="0">
            <x v="0"/>
          </reference>
          <reference field="5" count="1" selected="0">
            <x v="1"/>
          </reference>
          <reference field="37" count="1" selected="0">
            <x v="143"/>
          </reference>
          <reference field="81" count="1" selected="0">
            <x v="151"/>
          </reference>
        </references>
      </pivotArea>
    </format>
    <format dxfId="506">
      <pivotArea outline="0" collapsedLevelsAreSubtotals="1" fieldPosition="0"/>
    </format>
    <format dxfId="505">
      <pivotArea field="-2" type="button" dataOnly="0" labelOnly="1" outline="0" axis="axisCol" fieldPosition="0"/>
    </format>
    <format dxfId="504">
      <pivotArea type="topRight" dataOnly="0" labelOnly="1" outline="0" fieldPosition="0"/>
    </format>
    <format dxfId="503">
      <pivotArea dataOnly="0" labelOnly="1" outline="0" fieldPosition="0">
        <references count="1">
          <reference field="4294967294" count="3">
            <x v="1"/>
            <x v="2"/>
            <x v="3"/>
          </reference>
        </references>
      </pivotArea>
    </format>
    <format dxfId="502">
      <pivotArea dataOnly="0" labelOnly="1" outline="0" fieldPosition="0">
        <references count="1">
          <reference field="4294967294" count="1">
            <x v="4"/>
          </reference>
        </references>
      </pivotArea>
    </format>
    <format dxfId="501">
      <pivotArea field="63" type="button" dataOnly="0" labelOnly="1" outline="0" axis="axisRow" fieldPosition="5"/>
    </format>
    <format dxfId="500">
      <pivotArea field="32" type="button" dataOnly="0" labelOnly="1" outline="0" axis="axisRow" fieldPosition="2"/>
    </format>
    <format dxfId="499">
      <pivotArea field="3" type="button" dataOnly="0" labelOnly="1" outline="0" axis="axisRow" fieldPosition="0"/>
    </format>
    <format dxfId="498">
      <pivotArea field="5" type="button" dataOnly="0" labelOnly="1" outline="0" axis="axisRow" fieldPosition="1"/>
    </format>
    <format dxfId="497">
      <pivotArea field="32" type="button" dataOnly="0" labelOnly="1" outline="0" axis="axisRow" fieldPosition="2"/>
    </format>
    <format dxfId="496">
      <pivotArea field="37" type="button" dataOnly="0" labelOnly="1" outline="0" axis="axisRow" fieldPosition="3"/>
    </format>
    <format dxfId="495">
      <pivotArea field="81" type="button" dataOnly="0" labelOnly="1" outline="0" axis="axisRow" fieldPosition="4"/>
    </format>
    <format dxfId="494">
      <pivotArea field="63" type="button" dataOnly="0" labelOnly="1" outline="0" axis="axisRow" fieldPosition="5"/>
    </format>
    <format dxfId="493">
      <pivotArea dataOnly="0" labelOnly="1" outline="0" fieldPosition="0">
        <references count="1">
          <reference field="4294967294" count="4">
            <x v="1"/>
            <x v="2"/>
            <x v="3"/>
            <x v="4"/>
          </reference>
        </references>
      </pivotArea>
    </format>
    <format dxfId="492">
      <pivotArea field="3" type="button" dataOnly="0" labelOnly="1" outline="0" axis="axisRow" fieldPosition="0"/>
    </format>
    <format dxfId="491">
      <pivotArea field="5" type="button" dataOnly="0" labelOnly="1" outline="0" axis="axisRow" fieldPosition="1"/>
    </format>
    <format dxfId="490">
      <pivotArea field="32" type="button" dataOnly="0" labelOnly="1" outline="0" axis="axisRow" fieldPosition="2"/>
    </format>
    <format dxfId="489">
      <pivotArea field="37" type="button" dataOnly="0" labelOnly="1" outline="0" axis="axisRow" fieldPosition="3"/>
    </format>
    <format dxfId="488">
      <pivotArea field="81" type="button" dataOnly="0" labelOnly="1" outline="0" axis="axisRow" fieldPosition="4"/>
    </format>
    <format dxfId="487">
      <pivotArea field="63" type="button" dataOnly="0" labelOnly="1" outline="0" axis="axisRow" fieldPosition="5"/>
    </format>
    <format dxfId="486">
      <pivotArea dataOnly="0" labelOnly="1" outline="0" fieldPosition="0">
        <references count="1">
          <reference field="4294967294" count="4">
            <x v="1"/>
            <x v="2"/>
            <x v="3"/>
            <x v="4"/>
          </reference>
        </references>
      </pivotArea>
    </format>
    <format dxfId="485">
      <pivotArea type="origin" dataOnly="0" labelOnly="1" outline="0" fieldPosition="0"/>
    </format>
    <format dxfId="484">
      <pivotArea field="-2" type="button" dataOnly="0" labelOnly="1" outline="0" axis="axisCol" fieldPosition="0"/>
    </format>
    <format dxfId="483">
      <pivotArea type="topRight" dataOnly="0" labelOnly="1" outline="0" fieldPosition="0"/>
    </format>
    <format dxfId="482">
      <pivotArea field="3" type="button" dataOnly="0" labelOnly="1" outline="0" axis="axisRow" fieldPosition="0"/>
    </format>
    <format dxfId="481">
      <pivotArea field="5" type="button" dataOnly="0" labelOnly="1" outline="0" axis="axisRow" fieldPosition="1"/>
    </format>
    <format dxfId="480">
      <pivotArea field="32" type="button" dataOnly="0" labelOnly="1" outline="0" axis="axisRow" fieldPosition="2"/>
    </format>
    <format dxfId="479">
      <pivotArea field="37" type="button" dataOnly="0" labelOnly="1" outline="0" axis="axisRow" fieldPosition="3"/>
    </format>
    <format dxfId="478">
      <pivotArea field="81" type="button" dataOnly="0" labelOnly="1" outline="0" axis="axisRow" fieldPosition="4"/>
    </format>
    <format dxfId="477">
      <pivotArea field="63" type="button" dataOnly="0" labelOnly="1" outline="0" axis="axisRow" fieldPosition="5"/>
    </format>
    <format dxfId="476">
      <pivotArea dataOnly="0" labelOnly="1" outline="0" fieldPosition="0">
        <references count="1">
          <reference field="4294967294" count="4">
            <x v="1"/>
            <x v="2"/>
            <x v="3"/>
            <x v="4"/>
          </reference>
        </references>
      </pivotArea>
    </format>
    <format dxfId="475">
      <pivotArea dataOnly="0" outline="0" fieldPosition="0">
        <references count="1">
          <reference field="3" count="0" defaultSubtotal="1"/>
        </references>
      </pivotArea>
    </format>
    <format dxfId="474">
      <pivotArea dataOnly="0" outline="0" fieldPosition="0">
        <references count="1">
          <reference field="4294967294" count="1">
            <x v="4"/>
          </reference>
        </references>
      </pivotArea>
    </format>
    <format dxfId="473">
      <pivotArea dataOnly="0" outline="0" fieldPosition="0">
        <references count="1">
          <reference field="4294967294" count="1">
            <x v="1"/>
          </reference>
        </references>
      </pivotArea>
    </format>
    <format dxfId="472">
      <pivotArea dataOnly="0" outline="0" fieldPosition="0">
        <references count="1">
          <reference field="4294967294" count="1">
            <x v="1"/>
          </reference>
        </references>
      </pivotArea>
    </format>
    <format dxfId="471">
      <pivotArea dataOnly="0" labelOnly="1" outline="0" fieldPosition="0">
        <references count="1">
          <reference field="4294967294" count="1">
            <x v="0"/>
          </reference>
        </references>
      </pivotArea>
    </format>
    <format dxfId="470">
      <pivotArea dataOnly="0" outline="0" fieldPosition="0">
        <references count="1">
          <reference field="4294967294" count="1">
            <x v="0"/>
          </reference>
        </references>
      </pivotArea>
    </format>
    <format dxfId="469">
      <pivotArea dataOnly="0" labelOnly="1" outline="0" fieldPosition="0">
        <references count="1">
          <reference field="4294967294" count="3">
            <x v="5"/>
            <x v="6"/>
            <x v="7"/>
          </reference>
        </references>
      </pivotArea>
    </format>
    <format dxfId="468">
      <pivotArea dataOnly="0" outline="0" fieldPosition="0">
        <references count="1">
          <reference field="4294967294" count="1">
            <x v="5"/>
          </reference>
        </references>
      </pivotArea>
    </format>
    <format dxfId="467">
      <pivotArea dataOnly="0" outline="0" fieldPosition="0">
        <references count="1">
          <reference field="4294967294" count="1">
            <x v="6"/>
          </reference>
        </references>
      </pivotArea>
    </format>
    <format dxfId="466">
      <pivotArea type="topRight" dataOnly="0" labelOnly="1" outline="0" offset="E1:G1" fieldPosition="0"/>
    </format>
    <format dxfId="465">
      <pivotArea dataOnly="0" labelOnly="1" outline="0" fieldPosition="0">
        <references count="1">
          <reference field="4294967294" count="3">
            <x v="5"/>
            <x v="6"/>
            <x v="7"/>
          </reference>
        </references>
      </pivotArea>
    </format>
    <format dxfId="464">
      <pivotArea dataOnly="0" labelOnly="1" outline="0" fieldPosition="0">
        <references count="1">
          <reference field="4294967294" count="1">
            <x v="5"/>
          </reference>
        </references>
      </pivotArea>
    </format>
    <format dxfId="463">
      <pivotArea type="topRight" dataOnly="0" labelOnly="1" outline="0" offset="E1:G1" fieldPosition="0"/>
    </format>
    <format dxfId="462">
      <pivotArea dataOnly="0" labelOnly="1" outline="0" fieldPosition="0">
        <references count="1">
          <reference field="4294967294" count="1">
            <x v="6"/>
          </reference>
        </references>
      </pivotArea>
    </format>
    <format dxfId="461">
      <pivotArea dataOnly="0" labelOnly="1" outline="0" fieldPosition="0">
        <references count="1">
          <reference field="4294967294" count="2">
            <x v="6"/>
            <x v="7"/>
          </reference>
        </references>
      </pivotArea>
    </format>
    <format dxfId="460">
      <pivotArea dataOnly="0" outline="0" fieldPosition="0">
        <references count="1">
          <reference field="4294967294" count="1">
            <x v="5"/>
          </reference>
        </references>
      </pivotArea>
    </format>
    <format dxfId="459">
      <pivotArea dataOnly="0" outline="0" fieldPosition="0">
        <references count="1">
          <reference field="4294967294" count="1">
            <x v="6"/>
          </reference>
        </references>
      </pivotArea>
    </format>
    <format dxfId="458">
      <pivotArea dataOnly="0" outline="0" fieldPosition="0">
        <references count="1">
          <reference field="4294967294" count="1">
            <x v="7"/>
          </reference>
        </references>
      </pivotArea>
    </format>
    <format dxfId="457">
      <pivotArea field="3" type="button" dataOnly="0" labelOnly="1" outline="0" axis="axisRow" fieldPosition="0"/>
    </format>
    <format dxfId="456">
      <pivotArea field="5" type="button" dataOnly="0" labelOnly="1" outline="0" axis="axisRow" fieldPosition="1"/>
    </format>
    <format dxfId="455">
      <pivotArea field="32" type="button" dataOnly="0" labelOnly="1" outline="0" axis="axisRow" fieldPosition="2"/>
    </format>
    <format dxfId="454">
      <pivotArea field="37" type="button" dataOnly="0" labelOnly="1" outline="0" axis="axisRow" fieldPosition="3"/>
    </format>
    <format dxfId="453">
      <pivotArea field="81" type="button" dataOnly="0" labelOnly="1" outline="0" axis="axisRow" fieldPosition="4"/>
    </format>
    <format dxfId="452">
      <pivotArea field="63" type="button" dataOnly="0" labelOnly="1" outline="0" axis="axisRow" fieldPosition="5"/>
    </format>
    <format dxfId="451">
      <pivotArea dataOnly="0" labelOnly="1" outline="0" fieldPosition="0">
        <references count="1">
          <reference field="4294967294" count="8">
            <x v="0"/>
            <x v="1"/>
            <x v="2"/>
            <x v="3"/>
            <x v="4"/>
            <x v="5"/>
            <x v="6"/>
            <x v="7"/>
          </reference>
        </references>
      </pivotArea>
    </format>
    <format dxfId="450">
      <pivotArea field="5" type="button" dataOnly="0" labelOnly="1" outline="0" axis="axisRow" fieldPosition="1"/>
    </format>
  </formats>
  <pivotTableStyleInfo showRowHeaders="1" showColHeaders="1" showRowStripes="1" showColStripes="1"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6D652D6-1D47-429A-BE20-E64ED44CD6F7}" name="PivotTable1" cacheId="195" applyNumberFormats="0" applyBorderFormats="0" applyFontFormats="0" applyPatternFormats="0" applyAlignmentFormats="0" applyWidthHeightFormats="1" dataCaption="Values" updatedVersion="8" minRefreshableVersion="3" itemPrintTitles="1" createdVersion="8" indent="0" compact="0" compactData="0" gridDropZones="1" multipleFieldFilters="0">
  <location ref="A14:L28" firstHeaderRow="1" firstDataRow="2" firstDataCol="4" rowPageCount="1" colPageCount="1"/>
  <pivotFields count="104">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items count="3">
        <item x="0"/>
        <item h="1" x="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x="9"/>
        <item x="11"/>
        <item m="1" x="30"/>
        <item x="3"/>
        <item m="1" x="31"/>
        <item m="1" x="32"/>
        <item x="1"/>
        <item m="1" x="22"/>
        <item m="1" x="23"/>
        <item x="0"/>
        <item m="1" x="12"/>
        <item x="4"/>
        <item m="1" x="24"/>
        <item m="1" x="25"/>
        <item m="1" x="26"/>
        <item m="1" x="27"/>
        <item m="1" x="28"/>
        <item m="1" x="33"/>
        <item m="1" x="29"/>
        <item m="1" x="13"/>
        <item m="1" x="14"/>
        <item m="1" x="15"/>
        <item m="1" x="16"/>
        <item m="1" x="17"/>
        <item m="1" x="18"/>
        <item m="1" x="19"/>
        <item m="1" x="20"/>
        <item m="1" x="21"/>
        <item x="2"/>
        <item x="5"/>
        <item x="6"/>
        <item x="7"/>
        <item x="8"/>
        <item x="1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x="9"/>
        <item x="11"/>
        <item m="1" x="29"/>
        <item m="1" x="30"/>
        <item m="1" x="31"/>
        <item m="1" x="32"/>
        <item x="1"/>
        <item m="1" x="22"/>
        <item m="1" x="23"/>
        <item x="0"/>
        <item m="1" x="12"/>
        <item x="4"/>
        <item m="1" x="24"/>
        <item m="1" x="18"/>
        <item m="1" x="25"/>
        <item m="1" x="26"/>
        <item m="1" x="27"/>
        <item m="1" x="33"/>
        <item m="1" x="28"/>
        <item m="1" x="13"/>
        <item m="1" x="14"/>
        <item m="1" x="15"/>
        <item m="1" x="16"/>
        <item m="1" x="17"/>
        <item m="1" x="19"/>
        <item m="1" x="20"/>
        <item m="1" x="21"/>
        <item x="2"/>
        <item x="3"/>
        <item x="5"/>
        <item x="6"/>
        <item x="7"/>
        <item x="8"/>
        <item x="1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name="Project Need/Justification" compact="0" outline="0" showAll="0" defaultSubtotal="0">
      <items count="41">
        <item x="11"/>
        <item m="1" x="35"/>
        <item m="1" x="36"/>
        <item m="1" x="37"/>
        <item m="1" x="38"/>
        <item m="1" x="39"/>
        <item m="1" x="23"/>
        <item m="1" x="24"/>
        <item m="1" x="25"/>
        <item m="1" x="26"/>
        <item m="1" x="27"/>
        <item m="1" x="28"/>
        <item m="1" x="29"/>
        <item m="1" x="30"/>
        <item m="1" x="31"/>
        <item m="1" x="32"/>
        <item m="1" x="33"/>
        <item m="1" x="40"/>
        <item m="1" x="34"/>
        <item m="1" x="12"/>
        <item m="1" x="13"/>
        <item m="1" x="14"/>
        <item m="1" x="15"/>
        <item m="1" x="16"/>
        <item m="1" x="17"/>
        <item m="1" x="18"/>
        <item m="1" x="19"/>
        <item m="1" x="20"/>
        <item m="1" x="21"/>
        <item m="1" x="22"/>
        <item x="0"/>
        <item x="1"/>
        <item x="2"/>
        <item x="3"/>
        <item x="4"/>
        <item x="5"/>
        <item x="6"/>
        <item x="7"/>
        <item x="8"/>
        <item x="9"/>
        <item x="1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name="Supv District" axis="axisRow" compact="0" outline="0" showAll="0" defaultSubtotal="0">
      <items count="3">
        <item x="0"/>
        <item x="1"/>
        <item m="1" x="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items count="37">
        <item x="11"/>
        <item m="1" x="35"/>
        <item m="1" x="23"/>
        <item m="1" x="24"/>
        <item m="1" x="25"/>
        <item m="1" x="26"/>
        <item m="1" x="27"/>
        <item m="1" x="28"/>
        <item m="1" x="29"/>
        <item m="1" x="30"/>
        <item m="1" x="31"/>
        <item m="1" x="32"/>
        <item m="1" x="33"/>
        <item m="1" x="36"/>
        <item m="1" x="34"/>
        <item m="1" x="12"/>
        <item m="1" x="13"/>
        <item m="1" x="14"/>
        <item m="1" x="15"/>
        <item m="1" x="16"/>
        <item m="1" x="17"/>
        <item m="1" x="18"/>
        <item m="1" x="19"/>
        <item m="1" x="20"/>
        <item m="1" x="21"/>
        <item m="1" x="22"/>
        <item x="0"/>
        <item x="1"/>
        <item x="2"/>
        <item x="3"/>
        <item x="4"/>
        <item x="5"/>
        <item x="6"/>
        <item x="7"/>
        <item x="8"/>
        <item x="9"/>
        <item x="1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Page" compact="0" outline="0" multipleItemSelectionAllowed="1" showAll="0">
      <items count="4">
        <item x="0"/>
        <item h="1" m="1" x="2"/>
        <item h="1" x="1"/>
        <item t="default"/>
      </items>
      <extLst>
        <ext xmlns:x14="http://schemas.microsoft.com/office/spreadsheetml/2009/9/main" uri="{2946ED86-A175-432a-8AC1-64E0C546D7DE}">
          <x14:pivotField fillDownLabels="1"/>
        </ext>
      </extLst>
    </pivotField>
  </pivotFields>
  <rowFields count="4">
    <field x="3"/>
    <field x="5"/>
    <field x="32"/>
    <field x="63"/>
  </rowFields>
  <rowItems count="13">
    <i>
      <x/>
      <x/>
      <x/>
      <x/>
    </i>
    <i r="1">
      <x v="3"/>
      <x v="28"/>
      <x/>
    </i>
    <i r="1">
      <x v="6"/>
      <x v="6"/>
      <x/>
    </i>
    <i r="1">
      <x v="9"/>
      <x v="9"/>
      <x/>
    </i>
    <i r="1">
      <x v="11"/>
      <x v="11"/>
      <x/>
    </i>
    <i r="1">
      <x v="28"/>
      <x v="27"/>
      <x/>
    </i>
    <i r="1">
      <x v="29"/>
      <x v="29"/>
      <x/>
    </i>
    <i r="1">
      <x v="30"/>
      <x v="30"/>
      <x/>
    </i>
    <i r="1">
      <x v="31"/>
      <x v="31"/>
      <x/>
    </i>
    <i r="1">
      <x v="32"/>
      <x v="32"/>
      <x/>
    </i>
    <i r="1">
      <x v="33"/>
      <x v="33"/>
      <x/>
    </i>
    <i t="default">
      <x/>
    </i>
    <i t="grand">
      <x/>
    </i>
  </rowItems>
  <colFields count="1">
    <field x="-2"/>
  </colFields>
  <colItems count="8">
    <i>
      <x/>
    </i>
    <i i="1">
      <x v="1"/>
    </i>
    <i i="2">
      <x v="2"/>
    </i>
    <i i="3">
      <x v="3"/>
    </i>
    <i i="4">
      <x v="4"/>
    </i>
    <i i="5">
      <x v="5"/>
    </i>
    <i i="6">
      <x v="6"/>
    </i>
    <i i="7">
      <x v="7"/>
    </i>
  </colItems>
  <pageFields count="1">
    <pageField fld="103" hier="-1"/>
  </pageFields>
  <dataFields count="8">
    <dataField name="# of Projects" fld="84" subtotal="count" baseField="0" baseItem="0"/>
    <dataField name="Total PROJ EXP" fld="10" baseField="0" baseItem="0"/>
    <dataField name="County - BOND" fld="11" baseField="0" baseItem="0"/>
    <dataField name="County - CASH" fld="13" baseField="0" baseItem="0"/>
    <dataField name="Non-County REV" fld="18" baseField="0" baseItem="0"/>
    <dataField name="YRS 2-5 Total PROJ EXP" fld="19" baseField="0" baseItem="0"/>
    <dataField name="YRD 2-5 REV - County (All Cnty Sources)" fld="24" baseField="0" baseItem="0"/>
    <dataField name="YRS 2-5 REV - Non-County" fld="25" baseField="0" baseItem="0"/>
  </dataFields>
  <formats count="129">
    <format dxfId="449">
      <pivotArea type="all" dataOnly="0" outline="0" fieldPosition="0"/>
    </format>
    <format dxfId="448">
      <pivotArea outline="0" collapsedLevelsAreSubtotals="1" fieldPosition="0"/>
    </format>
    <format dxfId="447">
      <pivotArea type="origin" dataOnly="0" labelOnly="1" outline="0" fieldPosition="0"/>
    </format>
    <format dxfId="446">
      <pivotArea field="3" type="button" dataOnly="0" labelOnly="1" outline="0" axis="axisRow" fieldPosition="0"/>
    </format>
    <format dxfId="445">
      <pivotArea field="5" type="button" dataOnly="0" labelOnly="1" outline="0" axis="axisRow" fieldPosition="1"/>
    </format>
    <format dxfId="444">
      <pivotArea field="81" type="button" dataOnly="0" labelOnly="1" outline="0"/>
    </format>
    <format dxfId="443">
      <pivotArea dataOnly="0" labelOnly="1" outline="0" fieldPosition="0">
        <references count="1">
          <reference field="3" count="0"/>
        </references>
      </pivotArea>
    </format>
    <format dxfId="442">
      <pivotArea dataOnly="0" labelOnly="1" outline="0" fieldPosition="0">
        <references count="1">
          <reference field="3" count="0" defaultSubtotal="1"/>
        </references>
      </pivotArea>
    </format>
    <format dxfId="441">
      <pivotArea dataOnly="0" labelOnly="1" grandRow="1" outline="0" fieldPosition="0"/>
    </format>
    <format dxfId="440">
      <pivotArea dataOnly="0" labelOnly="1" outline="0" fieldPosition="0">
        <references count="2">
          <reference field="3" count="1" selected="0">
            <x v="0"/>
          </reference>
          <reference field="5" count="1">
            <x v="0"/>
          </reference>
        </references>
      </pivotArea>
    </format>
    <format dxfId="439">
      <pivotArea dataOnly="0" labelOnly="1" outline="0" fieldPosition="0">
        <references count="2">
          <reference field="3" count="1" selected="0">
            <x v="0"/>
          </reference>
          <reference field="5" count="1" defaultSubtotal="1">
            <x v="0"/>
          </reference>
        </references>
      </pivotArea>
    </format>
    <format dxfId="438">
      <pivotArea dataOnly="0" labelOnly="1" outline="0" fieldPosition="0">
        <references count="2">
          <reference field="3" count="1" selected="0">
            <x v="1"/>
          </reference>
          <reference field="5" count="1">
            <x v="1"/>
          </reference>
        </references>
      </pivotArea>
    </format>
    <format dxfId="437">
      <pivotArea dataOnly="0" labelOnly="1" outline="0" fieldPosition="0">
        <references count="2">
          <reference field="3" count="1" selected="0">
            <x v="1"/>
          </reference>
          <reference field="5" count="1" defaultSubtotal="1">
            <x v="1"/>
          </reference>
        </references>
      </pivotArea>
    </format>
    <format dxfId="436">
      <pivotArea type="topRight" dataOnly="0" labelOnly="1" outline="0" fieldPosition="0"/>
    </format>
    <format dxfId="435">
      <pivotArea type="all" dataOnly="0" outline="0" fieldPosition="0"/>
    </format>
    <format dxfId="434">
      <pivotArea dataOnly="0" labelOnly="1" outline="0" fieldPosition="0">
        <references count="2">
          <reference field="3" count="1" selected="0">
            <x v="0"/>
          </reference>
          <reference field="5" count="1" defaultSubtotal="1">
            <x v="0"/>
          </reference>
        </references>
      </pivotArea>
    </format>
    <format dxfId="433">
      <pivotArea dataOnly="0" labelOnly="1" outline="0" fieldPosition="0">
        <references count="2">
          <reference field="3" count="1" selected="0">
            <x v="1"/>
          </reference>
          <reference field="5" count="1" defaultSubtotal="1">
            <x v="1"/>
          </reference>
        </references>
      </pivotArea>
    </format>
    <format dxfId="432">
      <pivotArea dataOnly="0" outline="0" fieldPosition="0">
        <references count="1">
          <reference field="4294967294" count="1">
            <x v="2"/>
          </reference>
        </references>
      </pivotArea>
    </format>
    <format dxfId="431">
      <pivotArea dataOnly="0" outline="0" fieldPosition="0">
        <references count="1">
          <reference field="4294967294" count="1">
            <x v="3"/>
          </reference>
        </references>
      </pivotArea>
    </format>
    <format dxfId="430">
      <pivotArea type="all" dataOnly="0" outline="0" fieldPosition="0"/>
    </format>
    <format dxfId="429">
      <pivotArea type="origin" dataOnly="0" labelOnly="1" outline="0" fieldPosition="0"/>
    </format>
    <format dxfId="428">
      <pivotArea field="-2" type="button" dataOnly="0" labelOnly="1" outline="0" axis="axisCol" fieldPosition="0"/>
    </format>
    <format dxfId="427">
      <pivotArea type="topRight" dataOnly="0" labelOnly="1" outline="0" fieldPosition="0"/>
    </format>
    <format dxfId="426">
      <pivotArea field="3" type="button" dataOnly="0" labelOnly="1" outline="0" axis="axisRow" fieldPosition="0"/>
    </format>
    <format dxfId="425">
      <pivotArea field="5" type="button" dataOnly="0" labelOnly="1" outline="0" axis="axisRow" fieldPosition="1"/>
    </format>
    <format dxfId="424">
      <pivotArea field="37" type="button" dataOnly="0" labelOnly="1" outline="0"/>
    </format>
    <format dxfId="423">
      <pivotArea field="81" type="button" dataOnly="0" labelOnly="1" outline="0"/>
    </format>
    <format dxfId="422">
      <pivotArea dataOnly="0" labelOnly="1" outline="0" fieldPosition="0">
        <references count="1">
          <reference field="4294967294" count="2">
            <x v="2"/>
            <x v="3"/>
          </reference>
        </references>
      </pivotArea>
    </format>
    <format dxfId="421">
      <pivotArea type="all" dataOnly="0" outline="0" fieldPosition="0"/>
    </format>
    <format dxfId="420">
      <pivotArea outline="0" collapsedLevelsAreSubtotals="1" fieldPosition="0"/>
    </format>
    <format dxfId="419">
      <pivotArea dataOnly="0" labelOnly="1" outline="0" fieldPosition="0">
        <references count="1">
          <reference field="3" count="0"/>
        </references>
      </pivotArea>
    </format>
    <format dxfId="418">
      <pivotArea dataOnly="0" labelOnly="1" outline="0" fieldPosition="0">
        <references count="1">
          <reference field="3" count="0" defaultSubtotal="1"/>
        </references>
      </pivotArea>
    </format>
    <format dxfId="417">
      <pivotArea dataOnly="0" labelOnly="1" grandRow="1" outline="0" fieldPosition="0"/>
    </format>
    <format dxfId="416">
      <pivotArea dataOnly="0" labelOnly="1" outline="0" fieldPosition="0">
        <references count="2">
          <reference field="3" count="1" selected="0">
            <x v="0"/>
          </reference>
          <reference field="5" count="1">
            <x v="0"/>
          </reference>
        </references>
      </pivotArea>
    </format>
    <format dxfId="415">
      <pivotArea dataOnly="0" labelOnly="1" outline="0" fieldPosition="0">
        <references count="2">
          <reference field="3" count="1" selected="0">
            <x v="1"/>
          </reference>
          <reference field="5" count="1">
            <x v="1"/>
          </reference>
        </references>
      </pivotArea>
    </format>
    <format dxfId="414">
      <pivotArea type="origin" dataOnly="0" labelOnly="1" outline="0" fieldPosition="0"/>
    </format>
    <format dxfId="413">
      <pivotArea field="-2" type="button" dataOnly="0" labelOnly="1" outline="0" axis="axisCol" fieldPosition="0"/>
    </format>
    <format dxfId="412">
      <pivotArea type="topRight" dataOnly="0" labelOnly="1" outline="0" fieldPosition="0"/>
    </format>
    <format dxfId="411">
      <pivotArea field="3" type="button" dataOnly="0" labelOnly="1" outline="0" axis="axisRow" fieldPosition="0"/>
    </format>
    <format dxfId="410">
      <pivotArea field="5" type="button" dataOnly="0" labelOnly="1" outline="0" axis="axisRow" fieldPosition="1"/>
    </format>
    <format dxfId="409">
      <pivotArea field="37" type="button" dataOnly="0" labelOnly="1" outline="0"/>
    </format>
    <format dxfId="408">
      <pivotArea field="81" type="button" dataOnly="0" labelOnly="1" outline="0"/>
    </format>
    <format dxfId="407">
      <pivotArea dataOnly="0" labelOnly="1" outline="0" fieldPosition="0">
        <references count="1">
          <reference field="4294967294" count="2">
            <x v="2"/>
            <x v="3"/>
          </reference>
        </references>
      </pivotArea>
    </format>
    <format dxfId="406">
      <pivotArea type="origin" dataOnly="0" labelOnly="1" outline="0" offset="C1" fieldPosition="0"/>
    </format>
    <format dxfId="405">
      <pivotArea type="origin" dataOnly="0" labelOnly="1" outline="0" fieldPosition="0"/>
    </format>
    <format dxfId="404">
      <pivotArea field="-2" type="button" dataOnly="0" labelOnly="1" outline="0" axis="axisCol" fieldPosition="0"/>
    </format>
    <format dxfId="403">
      <pivotArea type="topRight" dataOnly="0" labelOnly="1" outline="0" fieldPosition="0"/>
    </format>
    <format dxfId="402">
      <pivotArea field="3" type="button" dataOnly="0" labelOnly="1" outline="0" axis="axisRow" fieldPosition="0"/>
    </format>
    <format dxfId="401">
      <pivotArea field="5" type="button" dataOnly="0" labelOnly="1" outline="0" axis="axisRow" fieldPosition="1"/>
    </format>
    <format dxfId="400">
      <pivotArea field="37" type="button" dataOnly="0" labelOnly="1" outline="0"/>
    </format>
    <format dxfId="399">
      <pivotArea field="81" type="button" dataOnly="0" labelOnly="1" outline="0"/>
    </format>
    <format dxfId="398">
      <pivotArea dataOnly="0" labelOnly="1" outline="0" fieldPosition="0">
        <references count="1">
          <reference field="4294967294" count="2">
            <x v="2"/>
            <x v="3"/>
          </reference>
        </references>
      </pivotArea>
    </format>
    <format dxfId="397">
      <pivotArea type="origin" dataOnly="0" labelOnly="1" outline="0" fieldPosition="0"/>
    </format>
    <format dxfId="396">
      <pivotArea type="topRight" dataOnly="0" labelOnly="1" outline="0" fieldPosition="0"/>
    </format>
    <format dxfId="395">
      <pivotArea field="3" type="button" dataOnly="0" labelOnly="1" outline="0" axis="axisRow" fieldPosition="0"/>
    </format>
    <format dxfId="394">
      <pivotArea field="5" type="button" dataOnly="0" labelOnly="1" outline="0" axis="axisRow" fieldPosition="1"/>
    </format>
    <format dxfId="393">
      <pivotArea field="37" type="button" dataOnly="0" labelOnly="1" outline="0"/>
    </format>
    <format dxfId="392">
      <pivotArea field="81" type="button" dataOnly="0" labelOnly="1" outline="0"/>
    </format>
    <format dxfId="391">
      <pivotArea dataOnly="0" labelOnly="1" outline="0" fieldPosition="0">
        <references count="1">
          <reference field="4294967294" count="2">
            <x v="2"/>
            <x v="3"/>
          </reference>
        </references>
      </pivotArea>
    </format>
    <format dxfId="390">
      <pivotArea field="-2" type="button" dataOnly="0" labelOnly="1" outline="0" axis="axisCol" fieldPosition="0"/>
    </format>
    <format dxfId="389">
      <pivotArea type="all" dataOnly="0" outline="0" fieldPosition="0"/>
    </format>
    <format dxfId="388">
      <pivotArea outline="0" collapsedLevelsAreSubtotals="1" fieldPosition="0"/>
    </format>
    <format dxfId="387">
      <pivotArea type="origin" dataOnly="0" labelOnly="1" outline="0" fieldPosition="0"/>
    </format>
    <format dxfId="386">
      <pivotArea field="-2" type="button" dataOnly="0" labelOnly="1" outline="0" axis="axisCol" fieldPosition="0"/>
    </format>
    <format dxfId="385">
      <pivotArea type="topRight" dataOnly="0" labelOnly="1" outline="0" fieldPosition="0"/>
    </format>
    <format dxfId="384">
      <pivotArea dataOnly="0" labelOnly="1" outline="0" fieldPosition="0">
        <references count="1">
          <reference field="3" count="0"/>
        </references>
      </pivotArea>
    </format>
    <format dxfId="383">
      <pivotArea dataOnly="0" labelOnly="1" outline="0" fieldPosition="0">
        <references count="1">
          <reference field="3" count="0" defaultSubtotal="1"/>
        </references>
      </pivotArea>
    </format>
    <format dxfId="382">
      <pivotArea dataOnly="0" labelOnly="1" grandRow="1" outline="0" fieldPosition="0"/>
    </format>
    <format dxfId="381">
      <pivotArea dataOnly="0" labelOnly="1" outline="0" fieldPosition="0">
        <references count="2">
          <reference field="3" count="1" selected="0">
            <x v="0"/>
          </reference>
          <reference field="5" count="1">
            <x v="0"/>
          </reference>
        </references>
      </pivotArea>
    </format>
    <format dxfId="380">
      <pivotArea dataOnly="0" labelOnly="1" outline="0" fieldPosition="0">
        <references count="2">
          <reference field="3" count="1" selected="0">
            <x v="1"/>
          </reference>
          <reference field="5" count="1">
            <x v="1"/>
          </reference>
        </references>
      </pivotArea>
    </format>
    <format dxfId="379">
      <pivotArea dataOnly="0" labelOnly="1" outline="0" fieldPosition="0">
        <references count="1">
          <reference field="4294967294" count="2">
            <x v="2"/>
            <x v="3"/>
          </reference>
        </references>
      </pivotArea>
    </format>
    <format dxfId="378">
      <pivotArea dataOnly="0" labelOnly="1" outline="0" fieldPosition="0">
        <references count="1">
          <reference field="4294967294" count="1">
            <x v="1"/>
          </reference>
        </references>
      </pivotArea>
    </format>
    <format dxfId="377">
      <pivotArea outline="0" collapsedLevelsAreSubtotals="1" fieldPosition="0"/>
    </format>
    <format dxfId="376">
      <pivotArea field="-2" type="button" dataOnly="0" labelOnly="1" outline="0" axis="axisCol" fieldPosition="0"/>
    </format>
    <format dxfId="375">
      <pivotArea type="topRight" dataOnly="0" labelOnly="1" outline="0" fieldPosition="0"/>
    </format>
    <format dxfId="374">
      <pivotArea dataOnly="0" labelOnly="1" outline="0" fieldPosition="0">
        <references count="1">
          <reference field="4294967294" count="3">
            <x v="1"/>
            <x v="2"/>
            <x v="3"/>
          </reference>
        </references>
      </pivotArea>
    </format>
    <format dxfId="373">
      <pivotArea dataOnly="0" labelOnly="1" outline="0" fieldPosition="0">
        <references count="1">
          <reference field="4294967294" count="1">
            <x v="4"/>
          </reference>
        </references>
      </pivotArea>
    </format>
    <format dxfId="372">
      <pivotArea field="63" type="button" dataOnly="0" labelOnly="1" outline="0" axis="axisRow" fieldPosition="3"/>
    </format>
    <format dxfId="371">
      <pivotArea field="32" type="button" dataOnly="0" labelOnly="1" outline="0" axis="axisRow" fieldPosition="2"/>
    </format>
    <format dxfId="370">
      <pivotArea field="3" type="button" dataOnly="0" labelOnly="1" outline="0" axis="axisRow" fieldPosition="0"/>
    </format>
    <format dxfId="369">
      <pivotArea field="5" type="button" dataOnly="0" labelOnly="1" outline="0" axis="axisRow" fieldPosition="1"/>
    </format>
    <format dxfId="368">
      <pivotArea field="32" type="button" dataOnly="0" labelOnly="1" outline="0" axis="axisRow" fieldPosition="2"/>
    </format>
    <format dxfId="367">
      <pivotArea field="37" type="button" dataOnly="0" labelOnly="1" outline="0"/>
    </format>
    <format dxfId="366">
      <pivotArea field="81" type="button" dataOnly="0" labelOnly="1" outline="0"/>
    </format>
    <format dxfId="365">
      <pivotArea field="63" type="button" dataOnly="0" labelOnly="1" outline="0" axis="axisRow" fieldPosition="3"/>
    </format>
    <format dxfId="364">
      <pivotArea dataOnly="0" labelOnly="1" outline="0" fieldPosition="0">
        <references count="1">
          <reference field="4294967294" count="4">
            <x v="1"/>
            <x v="2"/>
            <x v="3"/>
            <x v="4"/>
          </reference>
        </references>
      </pivotArea>
    </format>
    <format dxfId="363">
      <pivotArea field="3" type="button" dataOnly="0" labelOnly="1" outline="0" axis="axisRow" fieldPosition="0"/>
    </format>
    <format dxfId="362">
      <pivotArea field="5" type="button" dataOnly="0" labelOnly="1" outline="0" axis="axisRow" fieldPosition="1"/>
    </format>
    <format dxfId="361">
      <pivotArea field="32" type="button" dataOnly="0" labelOnly="1" outline="0" axis="axisRow" fieldPosition="2"/>
    </format>
    <format dxfId="360">
      <pivotArea field="37" type="button" dataOnly="0" labelOnly="1" outline="0"/>
    </format>
    <format dxfId="359">
      <pivotArea field="81" type="button" dataOnly="0" labelOnly="1" outline="0"/>
    </format>
    <format dxfId="358">
      <pivotArea field="63" type="button" dataOnly="0" labelOnly="1" outline="0" axis="axisRow" fieldPosition="3"/>
    </format>
    <format dxfId="357">
      <pivotArea dataOnly="0" labelOnly="1" outline="0" fieldPosition="0">
        <references count="1">
          <reference field="4294967294" count="4">
            <x v="1"/>
            <x v="2"/>
            <x v="3"/>
            <x v="4"/>
          </reference>
        </references>
      </pivotArea>
    </format>
    <format dxfId="356">
      <pivotArea type="origin" dataOnly="0" labelOnly="1" outline="0" fieldPosition="0"/>
    </format>
    <format dxfId="355">
      <pivotArea field="-2" type="button" dataOnly="0" labelOnly="1" outline="0" axis="axisCol" fieldPosition="0"/>
    </format>
    <format dxfId="354">
      <pivotArea type="topRight" dataOnly="0" labelOnly="1" outline="0" fieldPosition="0"/>
    </format>
    <format dxfId="353">
      <pivotArea field="3" type="button" dataOnly="0" labelOnly="1" outline="0" axis="axisRow" fieldPosition="0"/>
    </format>
    <format dxfId="352">
      <pivotArea field="5" type="button" dataOnly="0" labelOnly="1" outline="0" axis="axisRow" fieldPosition="1"/>
    </format>
    <format dxfId="351">
      <pivotArea field="32" type="button" dataOnly="0" labelOnly="1" outline="0" axis="axisRow" fieldPosition="2"/>
    </format>
    <format dxfId="350">
      <pivotArea field="37" type="button" dataOnly="0" labelOnly="1" outline="0"/>
    </format>
    <format dxfId="349">
      <pivotArea field="81" type="button" dataOnly="0" labelOnly="1" outline="0"/>
    </format>
    <format dxfId="348">
      <pivotArea field="63" type="button" dataOnly="0" labelOnly="1" outline="0" axis="axisRow" fieldPosition="3"/>
    </format>
    <format dxfId="347">
      <pivotArea dataOnly="0" labelOnly="1" outline="0" fieldPosition="0">
        <references count="1">
          <reference field="4294967294" count="4">
            <x v="1"/>
            <x v="2"/>
            <x v="3"/>
            <x v="4"/>
          </reference>
        </references>
      </pivotArea>
    </format>
    <format dxfId="346">
      <pivotArea dataOnly="0" outline="0" fieldPosition="0">
        <references count="1">
          <reference field="3" count="0" defaultSubtotal="1"/>
        </references>
      </pivotArea>
    </format>
    <format dxfId="345">
      <pivotArea dataOnly="0" outline="0" fieldPosition="0">
        <references count="1">
          <reference field="4294967294" count="1">
            <x v="4"/>
          </reference>
        </references>
      </pivotArea>
    </format>
    <format dxfId="344">
      <pivotArea dataOnly="0" outline="0" fieldPosition="0">
        <references count="1">
          <reference field="4294967294" count="1">
            <x v="1"/>
          </reference>
        </references>
      </pivotArea>
    </format>
    <format dxfId="343">
      <pivotArea dataOnly="0" outline="0" fieldPosition="0">
        <references count="1">
          <reference field="4294967294" count="1">
            <x v="1"/>
          </reference>
        </references>
      </pivotArea>
    </format>
    <format dxfId="342">
      <pivotArea dataOnly="0" labelOnly="1" outline="0" fieldPosition="0">
        <references count="1">
          <reference field="4294967294" count="1">
            <x v="0"/>
          </reference>
        </references>
      </pivotArea>
    </format>
    <format dxfId="341">
      <pivotArea dataOnly="0" outline="0" fieldPosition="0">
        <references count="1">
          <reference field="4294967294" count="1">
            <x v="0"/>
          </reference>
        </references>
      </pivotArea>
    </format>
    <format dxfId="340">
      <pivotArea dataOnly="0" labelOnly="1" outline="0" fieldPosition="0">
        <references count="1">
          <reference field="4294967294" count="3">
            <x v="5"/>
            <x v="6"/>
            <x v="7"/>
          </reference>
        </references>
      </pivotArea>
    </format>
    <format dxfId="339">
      <pivotArea dataOnly="0" outline="0" fieldPosition="0">
        <references count="1">
          <reference field="4294967294" count="1">
            <x v="5"/>
          </reference>
        </references>
      </pivotArea>
    </format>
    <format dxfId="338">
      <pivotArea dataOnly="0" outline="0" fieldPosition="0">
        <references count="1">
          <reference field="4294967294" count="1">
            <x v="6"/>
          </reference>
        </references>
      </pivotArea>
    </format>
    <format dxfId="337">
      <pivotArea type="topRight" dataOnly="0" labelOnly="1" outline="0" offset="E1:G1" fieldPosition="0"/>
    </format>
    <format dxfId="336">
      <pivotArea dataOnly="0" labelOnly="1" outline="0" fieldPosition="0">
        <references count="1">
          <reference field="4294967294" count="3">
            <x v="5"/>
            <x v="6"/>
            <x v="7"/>
          </reference>
        </references>
      </pivotArea>
    </format>
    <format dxfId="335">
      <pivotArea dataOnly="0" labelOnly="1" outline="0" fieldPosition="0">
        <references count="1">
          <reference field="4294967294" count="1">
            <x v="5"/>
          </reference>
        </references>
      </pivotArea>
    </format>
    <format dxfId="334">
      <pivotArea type="topRight" dataOnly="0" labelOnly="1" outline="0" offset="E1:G1" fieldPosition="0"/>
    </format>
    <format dxfId="333">
      <pivotArea dataOnly="0" labelOnly="1" outline="0" fieldPosition="0">
        <references count="1">
          <reference field="4294967294" count="1">
            <x v="6"/>
          </reference>
        </references>
      </pivotArea>
    </format>
    <format dxfId="332">
      <pivotArea dataOnly="0" labelOnly="1" outline="0" fieldPosition="0">
        <references count="1">
          <reference field="4294967294" count="2">
            <x v="6"/>
            <x v="7"/>
          </reference>
        </references>
      </pivotArea>
    </format>
    <format dxfId="331">
      <pivotArea dataOnly="0" outline="0" fieldPosition="0">
        <references count="1">
          <reference field="4294967294" count="1">
            <x v="5"/>
          </reference>
        </references>
      </pivotArea>
    </format>
    <format dxfId="330">
      <pivotArea dataOnly="0" outline="0" fieldPosition="0">
        <references count="1">
          <reference field="4294967294" count="1">
            <x v="6"/>
          </reference>
        </references>
      </pivotArea>
    </format>
    <format dxfId="329">
      <pivotArea dataOnly="0" outline="0" fieldPosition="0">
        <references count="1">
          <reference field="4294967294" count="1">
            <x v="7"/>
          </reference>
        </references>
      </pivotArea>
    </format>
    <format dxfId="328">
      <pivotArea field="3" type="button" dataOnly="0" labelOnly="1" outline="0" axis="axisRow" fieldPosition="0"/>
    </format>
    <format dxfId="327">
      <pivotArea field="5" type="button" dataOnly="0" labelOnly="1" outline="0" axis="axisRow" fieldPosition="1"/>
    </format>
    <format dxfId="326">
      <pivotArea field="32" type="button" dataOnly="0" labelOnly="1" outline="0" axis="axisRow" fieldPosition="2"/>
    </format>
    <format dxfId="325">
      <pivotArea field="37" type="button" dataOnly="0" labelOnly="1" outline="0"/>
    </format>
    <format dxfId="324">
      <pivotArea field="81" type="button" dataOnly="0" labelOnly="1" outline="0"/>
    </format>
    <format dxfId="323">
      <pivotArea field="63" type="button" dataOnly="0" labelOnly="1" outline="0" axis="axisRow" fieldPosition="3"/>
    </format>
    <format dxfId="322">
      <pivotArea dataOnly="0" labelOnly="1" outline="0" fieldPosition="0">
        <references count="1">
          <reference field="4294967294" count="8">
            <x v="0"/>
            <x v="1"/>
            <x v="2"/>
            <x v="3"/>
            <x v="4"/>
            <x v="5"/>
            <x v="6"/>
            <x v="7"/>
          </reference>
        </references>
      </pivotArea>
    </format>
    <format dxfId="321">
      <pivotArea field="5" type="button" dataOnly="0" labelOnly="1" outline="0" axis="axisRow" fieldPosition="1"/>
    </format>
  </formats>
  <pivotTableStyleInfo showRowHeaders="1" showColHeaders="1" showRowStripes="1" showColStripes="1"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E072F03-2194-480A-A1E5-D73AA3336003}" name="PivotTable1" cacheId="194" applyNumberFormats="0" applyBorderFormats="0" applyFontFormats="0" applyPatternFormats="0" applyAlignmentFormats="0" applyWidthHeightFormats="1" dataCaption="Values" updatedVersion="8" minRefreshableVersion="3" itemPrintTitles="1" createdVersion="8" indent="0" compact="0" compactData="0" gridDropZones="1" multipleFieldFilters="0">
  <location ref="A14:L162" firstHeaderRow="1" firstDataRow="2" firstDataCol="4" rowPageCount="1" colPageCount="1"/>
  <pivotFields count="107">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items count="22">
        <item x="2"/>
        <item x="5"/>
        <item x="4"/>
        <item x="3"/>
        <item x="7"/>
        <item x="6"/>
        <item x="10"/>
        <item x="14"/>
        <item x="11"/>
        <item x="8"/>
        <item x="15"/>
        <item x="17"/>
        <item x="16"/>
        <item x="12"/>
        <item x="13"/>
        <item x="18"/>
        <item x="19"/>
        <item x="20"/>
        <item x="1"/>
        <item x="0"/>
        <item x="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61">
        <item x="32"/>
        <item x="42"/>
        <item x="23"/>
        <item x="58"/>
        <item x="6"/>
        <item x="113"/>
        <item x="127"/>
        <item x="112"/>
        <item x="96"/>
        <item x="115"/>
        <item x="125"/>
        <item x="97"/>
        <item x="98"/>
        <item x="128"/>
        <item x="137"/>
        <item x="99"/>
        <item x="100"/>
        <item x="101"/>
        <item x="102"/>
        <item x="103"/>
        <item x="123"/>
        <item x="104"/>
        <item x="105"/>
        <item x="126"/>
        <item x="72"/>
        <item x="85"/>
        <item x="86"/>
        <item x="87"/>
        <item x="88"/>
        <item x="89"/>
        <item x="90"/>
        <item x="44"/>
        <item x="53"/>
        <item x="51"/>
        <item x="52"/>
        <item x="46"/>
        <item x="28"/>
        <item x="145"/>
        <item x="160"/>
        <item x="7"/>
        <item x="8"/>
        <item x="26"/>
        <item x="12"/>
        <item x="20"/>
        <item x="29"/>
        <item x="35"/>
        <item x="45"/>
        <item x="63"/>
        <item x="65"/>
        <item x="56"/>
        <item x="62"/>
        <item x="64"/>
        <item x="59"/>
        <item x="91"/>
        <item x="92"/>
        <item x="108"/>
        <item x="117"/>
        <item x="141"/>
        <item x="142"/>
        <item x="144"/>
        <item x="147"/>
        <item x="148"/>
        <item x="19"/>
        <item x="18"/>
        <item x="11"/>
        <item x="13"/>
        <item x="21"/>
        <item x="14"/>
        <item x="15"/>
        <item x="16"/>
        <item x="50"/>
        <item x="48"/>
        <item x="47"/>
        <item x="49"/>
        <item x="84"/>
        <item x="93"/>
        <item x="83"/>
        <item x="81"/>
        <item x="80"/>
        <item x="95"/>
        <item x="82"/>
        <item x="116"/>
        <item x="118"/>
        <item x="119"/>
        <item x="120"/>
        <item x="121"/>
        <item x="122"/>
        <item x="109"/>
        <item x="136"/>
        <item x="111"/>
        <item x="146"/>
        <item x="149"/>
        <item x="153"/>
        <item x="154"/>
        <item x="1"/>
        <item x="2"/>
        <item x="3"/>
        <item x="4"/>
        <item x="5"/>
        <item x="9"/>
        <item x="10"/>
        <item x="22"/>
        <item x="24"/>
        <item x="25"/>
        <item x="27"/>
        <item x="30"/>
        <item x="31"/>
        <item x="34"/>
        <item x="37"/>
        <item x="39"/>
        <item x="40"/>
        <item x="43"/>
        <item x="54"/>
        <item x="55"/>
        <item x="57"/>
        <item x="60"/>
        <item x="61"/>
        <item x="79"/>
        <item x="94"/>
        <item x="124"/>
        <item x="129"/>
        <item x="130"/>
        <item x="131"/>
        <item x="132"/>
        <item x="133"/>
        <item x="135"/>
        <item x="138"/>
        <item x="139"/>
        <item x="140"/>
        <item x="0"/>
        <item x="17"/>
        <item x="33"/>
        <item x="36"/>
        <item x="38"/>
        <item x="41"/>
        <item x="66"/>
        <item x="67"/>
        <item x="68"/>
        <item x="69"/>
        <item x="70"/>
        <item x="71"/>
        <item x="73"/>
        <item x="74"/>
        <item x="75"/>
        <item x="76"/>
        <item x="77"/>
        <item x="78"/>
        <item x="106"/>
        <item x="107"/>
        <item x="110"/>
        <item x="114"/>
        <item x="134"/>
        <item x="143"/>
        <item x="150"/>
        <item x="151"/>
        <item x="152"/>
        <item x="155"/>
        <item x="156"/>
        <item x="157"/>
        <item x="158"/>
        <item x="15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61">
        <item x="72"/>
        <item x="89"/>
        <item x="53"/>
        <item x="98"/>
        <item x="6"/>
        <item x="23"/>
        <item x="102"/>
        <item x="104"/>
        <item x="127"/>
        <item x="85"/>
        <item x="97"/>
        <item x="96"/>
        <item x="103"/>
        <item x="46"/>
        <item x="51"/>
        <item x="52"/>
        <item x="113"/>
        <item x="86"/>
        <item x="91"/>
        <item x="90"/>
        <item x="88"/>
        <item x="145"/>
        <item x="115"/>
        <item x="101"/>
        <item x="160"/>
        <item x="7"/>
        <item x="8"/>
        <item x="20"/>
        <item x="28"/>
        <item x="32"/>
        <item x="35"/>
        <item x="45"/>
        <item x="44"/>
        <item x="42"/>
        <item x="65"/>
        <item x="62"/>
        <item x="56"/>
        <item x="64"/>
        <item x="59"/>
        <item x="84"/>
        <item x="87"/>
        <item x="92"/>
        <item x="99"/>
        <item x="105"/>
        <item x="108"/>
        <item x="117"/>
        <item x="141"/>
        <item x="142"/>
        <item x="147"/>
        <item x="148"/>
        <item x="128"/>
        <item x="12"/>
        <item x="19"/>
        <item x="18"/>
        <item x="11"/>
        <item x="21"/>
        <item x="14"/>
        <item x="16"/>
        <item x="50"/>
        <item x="48"/>
        <item x="47"/>
        <item x="49"/>
        <item x="93"/>
        <item x="83"/>
        <item x="81"/>
        <item x="80"/>
        <item x="95"/>
        <item x="82"/>
        <item x="116"/>
        <item x="119"/>
        <item x="120"/>
        <item x="121"/>
        <item x="137"/>
        <item x="122"/>
        <item x="123"/>
        <item x="126"/>
        <item x="109"/>
        <item x="136"/>
        <item x="112"/>
        <item x="111"/>
        <item x="149"/>
        <item x="153"/>
        <item x="154"/>
        <item x="1"/>
        <item x="2"/>
        <item x="3"/>
        <item x="4"/>
        <item x="5"/>
        <item x="9"/>
        <item x="10"/>
        <item x="13"/>
        <item x="15"/>
        <item x="22"/>
        <item x="24"/>
        <item x="25"/>
        <item x="26"/>
        <item x="27"/>
        <item x="29"/>
        <item x="30"/>
        <item x="31"/>
        <item x="34"/>
        <item x="37"/>
        <item x="39"/>
        <item x="40"/>
        <item x="43"/>
        <item x="54"/>
        <item x="55"/>
        <item x="57"/>
        <item x="58"/>
        <item x="60"/>
        <item x="61"/>
        <item x="63"/>
        <item x="79"/>
        <item x="94"/>
        <item x="100"/>
        <item x="118"/>
        <item x="124"/>
        <item x="125"/>
        <item x="129"/>
        <item x="130"/>
        <item x="131"/>
        <item x="132"/>
        <item x="133"/>
        <item x="135"/>
        <item x="138"/>
        <item x="139"/>
        <item x="140"/>
        <item x="144"/>
        <item x="146"/>
        <item x="0"/>
        <item x="17"/>
        <item x="33"/>
        <item x="36"/>
        <item x="38"/>
        <item x="41"/>
        <item x="66"/>
        <item x="67"/>
        <item x="68"/>
        <item x="69"/>
        <item x="70"/>
        <item x="71"/>
        <item x="73"/>
        <item x="74"/>
        <item x="75"/>
        <item x="76"/>
        <item x="77"/>
        <item x="78"/>
        <item x="106"/>
        <item x="107"/>
        <item x="110"/>
        <item x="114"/>
        <item x="134"/>
        <item x="143"/>
        <item x="150"/>
        <item x="151"/>
        <item x="152"/>
        <item x="155"/>
        <item x="156"/>
        <item x="157"/>
        <item x="158"/>
        <item x="15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name="Project Need/Justification" compact="0" outline="0" showAll="0" defaultSubtotal="0">
      <items count="155">
        <item x="132"/>
        <item x="6"/>
        <item x="154"/>
        <item x="50"/>
        <item x="40"/>
        <item x="55"/>
        <item x="8"/>
        <item x="64"/>
        <item x="79"/>
        <item x="123"/>
        <item x="114"/>
        <item x="115"/>
        <item x="100"/>
        <item x="137"/>
        <item x="1"/>
        <item x="2"/>
        <item x="3"/>
        <item x="4"/>
        <item x="5"/>
        <item x="7"/>
        <item x="9"/>
        <item x="10"/>
        <item x="11"/>
        <item x="12"/>
        <item x="13"/>
        <item x="14"/>
        <item x="15"/>
        <item x="16"/>
        <item x="18"/>
        <item x="19"/>
        <item x="20"/>
        <item x="21"/>
        <item x="22"/>
        <item x="23"/>
        <item x="24"/>
        <item x="25"/>
        <item x="26"/>
        <item x="27"/>
        <item x="28"/>
        <item x="29"/>
        <item x="30"/>
        <item x="31"/>
        <item x="32"/>
        <item x="34"/>
        <item x="35"/>
        <item x="37"/>
        <item x="39"/>
        <item x="41"/>
        <item x="42"/>
        <item x="43"/>
        <item x="44"/>
        <item x="45"/>
        <item x="46"/>
        <item x="47"/>
        <item x="48"/>
        <item x="49"/>
        <item x="51"/>
        <item x="52"/>
        <item x="53"/>
        <item x="54"/>
        <item x="56"/>
        <item x="57"/>
        <item x="58"/>
        <item x="59"/>
        <item x="60"/>
        <item x="61"/>
        <item x="62"/>
        <item x="63"/>
        <item x="71"/>
        <item x="75"/>
        <item x="76"/>
        <item x="77"/>
        <item x="78"/>
        <item x="80"/>
        <item x="81"/>
        <item x="82"/>
        <item x="83"/>
        <item x="84"/>
        <item x="85"/>
        <item x="86"/>
        <item x="87"/>
        <item x="88"/>
        <item x="89"/>
        <item x="90"/>
        <item x="91"/>
        <item x="92"/>
        <item x="93"/>
        <item x="94"/>
        <item x="95"/>
        <item x="96"/>
        <item x="97"/>
        <item x="98"/>
        <item x="99"/>
        <item x="101"/>
        <item x="104"/>
        <item x="105"/>
        <item x="107"/>
        <item x="108"/>
        <item x="109"/>
        <item x="111"/>
        <item x="112"/>
        <item x="113"/>
        <item x="116"/>
        <item x="117"/>
        <item x="118"/>
        <item x="119"/>
        <item x="120"/>
        <item x="121"/>
        <item x="122"/>
        <item x="124"/>
        <item x="125"/>
        <item x="126"/>
        <item x="127"/>
        <item x="128"/>
        <item x="129"/>
        <item x="130"/>
        <item x="131"/>
        <item x="133"/>
        <item x="134"/>
        <item x="135"/>
        <item x="136"/>
        <item x="138"/>
        <item x="139"/>
        <item x="140"/>
        <item x="141"/>
        <item x="142"/>
        <item x="143"/>
        <item x="147"/>
        <item x="148"/>
        <item x="0"/>
        <item x="17"/>
        <item x="33"/>
        <item x="36"/>
        <item x="38"/>
        <item x="65"/>
        <item x="66"/>
        <item x="67"/>
        <item x="68"/>
        <item x="69"/>
        <item x="70"/>
        <item x="72"/>
        <item x="73"/>
        <item x="74"/>
        <item x="102"/>
        <item x="103"/>
        <item x="106"/>
        <item x="110"/>
        <item x="144"/>
        <item x="145"/>
        <item x="146"/>
        <item x="149"/>
        <item x="150"/>
        <item x="151"/>
        <item x="152"/>
        <item x="153"/>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name="Supv District" axis="axisRow" compact="0" outline="0" showAll="0" defaultSubtotal="0">
      <items count="21">
        <item x="0"/>
        <item x="18"/>
        <item x="1"/>
        <item x="6"/>
        <item x="3"/>
        <item x="10"/>
        <item x="9"/>
        <item x="2"/>
        <item x="12"/>
        <item x="17"/>
        <item x="11"/>
        <item x="5"/>
        <item x="7"/>
        <item x="8"/>
        <item x="16"/>
        <item x="13"/>
        <item x="4"/>
        <item x="20"/>
        <item x="14"/>
        <item x="15"/>
        <item x="1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items count="150">
        <item x="93"/>
        <item x="99"/>
        <item x="82"/>
        <item x="51"/>
        <item x="149"/>
        <item x="8"/>
        <item x="28"/>
        <item x="35"/>
        <item x="39"/>
        <item x="76"/>
        <item x="80"/>
        <item x="81"/>
        <item x="134"/>
        <item x="137"/>
        <item x="77"/>
        <item x="11"/>
        <item x="43"/>
        <item x="44"/>
        <item x="47"/>
        <item x="78"/>
        <item x="79"/>
        <item x="83"/>
        <item x="85"/>
        <item x="75"/>
        <item x="72"/>
        <item x="74"/>
        <item x="119"/>
        <item x="88"/>
        <item x="109"/>
        <item x="113"/>
        <item x="115"/>
        <item x="118"/>
        <item x="1"/>
        <item x="2"/>
        <item x="3"/>
        <item x="4"/>
        <item x="5"/>
        <item x="6"/>
        <item x="7"/>
        <item x="9"/>
        <item x="10"/>
        <item x="12"/>
        <item x="13"/>
        <item x="14"/>
        <item x="15"/>
        <item x="16"/>
        <item x="18"/>
        <item x="19"/>
        <item x="20"/>
        <item x="21"/>
        <item x="22"/>
        <item x="23"/>
        <item x="24"/>
        <item x="25"/>
        <item x="26"/>
        <item x="27"/>
        <item x="29"/>
        <item x="30"/>
        <item x="31"/>
        <item x="32"/>
        <item x="34"/>
        <item x="36"/>
        <item x="38"/>
        <item x="40"/>
        <item x="41"/>
        <item x="42"/>
        <item x="45"/>
        <item x="46"/>
        <item x="48"/>
        <item x="49"/>
        <item x="50"/>
        <item x="52"/>
        <item x="53"/>
        <item x="54"/>
        <item x="55"/>
        <item x="56"/>
        <item x="57"/>
        <item x="58"/>
        <item x="59"/>
        <item x="60"/>
        <item x="61"/>
        <item x="62"/>
        <item x="63"/>
        <item x="69"/>
        <item x="71"/>
        <item x="73"/>
        <item x="84"/>
        <item x="86"/>
        <item x="87"/>
        <item x="89"/>
        <item x="90"/>
        <item x="91"/>
        <item x="92"/>
        <item x="94"/>
        <item x="95"/>
        <item x="96"/>
        <item x="97"/>
        <item x="100"/>
        <item x="101"/>
        <item x="103"/>
        <item x="104"/>
        <item x="105"/>
        <item x="107"/>
        <item x="108"/>
        <item x="110"/>
        <item x="111"/>
        <item x="112"/>
        <item x="114"/>
        <item x="116"/>
        <item x="117"/>
        <item x="120"/>
        <item x="121"/>
        <item x="122"/>
        <item x="123"/>
        <item x="124"/>
        <item x="125"/>
        <item x="126"/>
        <item x="127"/>
        <item x="128"/>
        <item x="129"/>
        <item x="130"/>
        <item x="131"/>
        <item x="132"/>
        <item x="133"/>
        <item x="135"/>
        <item x="136"/>
        <item x="138"/>
        <item x="142"/>
        <item x="143"/>
        <item x="0"/>
        <item x="17"/>
        <item x="33"/>
        <item x="37"/>
        <item x="64"/>
        <item x="65"/>
        <item x="66"/>
        <item x="67"/>
        <item x="68"/>
        <item x="70"/>
        <item x="98"/>
        <item x="102"/>
        <item x="106"/>
        <item x="139"/>
        <item x="140"/>
        <item x="141"/>
        <item x="144"/>
        <item x="145"/>
        <item x="146"/>
        <item x="147"/>
        <item x="14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Page" compact="0" outline="0" multipleItemSelectionAllowed="1" showAll="0">
      <items count="4">
        <item x="1"/>
        <item h="1" x="2"/>
        <item h="1" x="0"/>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4">
    <field x="3"/>
    <field x="5"/>
    <field x="32"/>
    <field x="63"/>
  </rowFields>
  <rowItems count="147">
    <i>
      <x/>
      <x v="95"/>
      <x v="84"/>
      <x v="2"/>
    </i>
    <i t="default">
      <x/>
    </i>
    <i>
      <x v="1"/>
      <x v="99"/>
      <x v="88"/>
      <x v="16"/>
    </i>
    <i t="default">
      <x v="1"/>
    </i>
    <i>
      <x v="2"/>
      <x v="40"/>
      <x v="26"/>
      <x v="4"/>
    </i>
    <i t="default">
      <x v="2"/>
    </i>
    <i>
      <x v="3"/>
      <x v="4"/>
      <x v="4"/>
      <x v="7"/>
    </i>
    <i r="1">
      <x v="39"/>
      <x v="25"/>
      <x v="7"/>
    </i>
    <i r="1">
      <x v="96"/>
      <x v="85"/>
      <x v="7"/>
    </i>
    <i r="1">
      <x v="97"/>
      <x v="86"/>
      <x v="7"/>
    </i>
    <i r="1">
      <x v="98"/>
      <x v="87"/>
      <x v="7"/>
    </i>
    <i t="default">
      <x v="3"/>
    </i>
    <i>
      <x v="4"/>
      <x v="36"/>
      <x v="28"/>
      <x v="10"/>
    </i>
    <i r="1">
      <x v="44"/>
      <x v="97"/>
      <x v="16"/>
    </i>
    <i t="default">
      <x v="4"/>
    </i>
    <i>
      <x v="5"/>
      <x/>
      <x v="29"/>
      <x v="4"/>
    </i>
    <i r="1">
      <x v="2"/>
      <x v="5"/>
      <x v="13"/>
    </i>
    <i r="1">
      <x v="41"/>
      <x v="95"/>
      <x v="11"/>
    </i>
    <i r="1">
      <x v="42"/>
      <x v="51"/>
      <x v="4"/>
    </i>
    <i r="1">
      <x v="43"/>
      <x v="27"/>
      <x v="11"/>
    </i>
    <i r="1">
      <x v="62"/>
      <x v="52"/>
      <x v="16"/>
    </i>
    <i r="1">
      <x v="63"/>
      <x v="53"/>
      <x v="16"/>
    </i>
    <i r="1">
      <x v="64"/>
      <x v="54"/>
      <x v="11"/>
    </i>
    <i r="1">
      <x v="65"/>
      <x v="90"/>
      <x v="4"/>
    </i>
    <i r="1">
      <x v="66"/>
      <x v="55"/>
      <x v="13"/>
    </i>
    <i r="1">
      <x v="67"/>
      <x v="56"/>
      <x v="3"/>
    </i>
    <i r="1">
      <x v="68"/>
      <x v="91"/>
      <x v="12"/>
    </i>
    <i r="1">
      <x v="69"/>
      <x v="57"/>
      <x v="11"/>
    </i>
    <i r="1">
      <x v="100"/>
      <x v="89"/>
      <x v="4"/>
    </i>
    <i r="1">
      <x v="101"/>
      <x v="92"/>
      <x v="11"/>
    </i>
    <i r="1">
      <x v="102"/>
      <x v="93"/>
      <x v="6"/>
    </i>
    <i r="1">
      <x v="103"/>
      <x v="94"/>
      <x v="5"/>
    </i>
    <i r="1">
      <x v="104"/>
      <x v="96"/>
      <x v="11"/>
    </i>
    <i r="1">
      <x v="105"/>
      <x v="98"/>
      <x v="11"/>
    </i>
    <i r="1">
      <x v="106"/>
      <x v="99"/>
      <x v="11"/>
    </i>
    <i r="1">
      <x v="108"/>
      <x v="101"/>
      <x v="11"/>
    </i>
    <i t="default">
      <x v="5"/>
    </i>
    <i>
      <x v="6"/>
      <x v="109"/>
      <x v="102"/>
      <x v="16"/>
    </i>
    <i t="default">
      <x v="6"/>
    </i>
    <i>
      <x v="7"/>
      <x v="24"/>
      <x/>
      <x v="16"/>
    </i>
    <i t="default">
      <x v="7"/>
    </i>
    <i>
      <x v="8"/>
      <x v="1"/>
      <x v="33"/>
      <x v="4"/>
    </i>
    <i r="1">
      <x v="110"/>
      <x v="103"/>
      <x v="16"/>
    </i>
    <i r="1">
      <x v="111"/>
      <x v="104"/>
      <x v="4"/>
    </i>
    <i t="default">
      <x v="8"/>
    </i>
    <i>
      <x v="9"/>
      <x v="45"/>
      <x v="30"/>
      <x v="16"/>
    </i>
    <i r="1">
      <x v="107"/>
      <x v="100"/>
      <x v="16"/>
    </i>
    <i t="default">
      <x v="9"/>
    </i>
    <i>
      <x v="10"/>
      <x v="117"/>
      <x v="112"/>
      <x v="2"/>
    </i>
    <i t="default">
      <x v="10"/>
    </i>
    <i>
      <x v="11"/>
      <x v="5"/>
      <x v="16"/>
      <x v="7"/>
    </i>
    <i r="1">
      <x v="6"/>
      <x v="8"/>
      <x v="2"/>
    </i>
    <i r="1">
      <x v="7"/>
      <x v="78"/>
      <x v="13"/>
    </i>
    <i r="1">
      <x v="8"/>
      <x v="11"/>
      <x v="16"/>
    </i>
    <i r="1">
      <x v="9"/>
      <x v="22"/>
      <x v="7"/>
    </i>
    <i r="1">
      <x v="10"/>
      <x v="117"/>
      <x v="14"/>
    </i>
    <i r="1">
      <x v="11"/>
      <x v="10"/>
      <x v="2"/>
    </i>
    <i r="1">
      <x v="12"/>
      <x v="3"/>
      <x v="13"/>
    </i>
    <i r="1">
      <x v="13"/>
      <x v="50"/>
      <x v="6"/>
    </i>
    <i r="1">
      <x v="14"/>
      <x v="72"/>
      <x v="16"/>
    </i>
    <i r="1">
      <x v="15"/>
      <x v="42"/>
      <x v="1"/>
    </i>
    <i r="1">
      <x v="16"/>
      <x v="114"/>
      <x v="4"/>
    </i>
    <i r="1">
      <x v="17"/>
      <x v="23"/>
      <x v="9"/>
    </i>
    <i r="1">
      <x v="18"/>
      <x v="6"/>
      <x v="6"/>
    </i>
    <i r="1">
      <x v="19"/>
      <x v="12"/>
      <x v="16"/>
    </i>
    <i r="1">
      <x v="20"/>
      <x v="74"/>
      <x v="9"/>
    </i>
    <i r="1">
      <x v="21"/>
      <x v="7"/>
      <x v="13"/>
    </i>
    <i r="1">
      <x v="22"/>
      <x v="43"/>
      <x v="2"/>
    </i>
    <i r="1">
      <x v="23"/>
      <x v="75"/>
      <x v="10"/>
    </i>
    <i r="1">
      <x v="55"/>
      <x v="44"/>
      <x v="15"/>
    </i>
    <i r="1">
      <x v="56"/>
      <x v="45"/>
      <x v="12"/>
    </i>
    <i r="1">
      <x v="81"/>
      <x v="68"/>
      <x v="15"/>
    </i>
    <i r="1">
      <x v="82"/>
      <x v="115"/>
      <x v="7"/>
    </i>
    <i r="1">
      <x v="83"/>
      <x v="69"/>
      <x v="13"/>
    </i>
    <i r="1">
      <x v="84"/>
      <x v="70"/>
      <x v="1"/>
    </i>
    <i r="1">
      <x v="85"/>
      <x v="71"/>
      <x v="13"/>
    </i>
    <i r="1">
      <x v="86"/>
      <x v="73"/>
      <x v="10"/>
    </i>
    <i r="1">
      <x v="87"/>
      <x v="76"/>
      <x v="16"/>
    </i>
    <i r="1">
      <x v="88"/>
      <x v="77"/>
      <x v="16"/>
    </i>
    <i r="1">
      <x v="89"/>
      <x v="79"/>
      <x v="16"/>
    </i>
    <i r="1">
      <x v="119"/>
      <x v="116"/>
      <x v="4"/>
    </i>
    <i r="1">
      <x v="120"/>
      <x v="118"/>
      <x/>
    </i>
    <i r="1">
      <x v="121"/>
      <x v="119"/>
      <x v="16"/>
    </i>
    <i r="1">
      <x v="122"/>
      <x v="120"/>
      <x v="16"/>
    </i>
    <i r="1">
      <x v="123"/>
      <x v="121"/>
      <x v="2"/>
    </i>
    <i r="1">
      <x v="124"/>
      <x v="122"/>
      <x v="2"/>
    </i>
    <i r="1">
      <x v="125"/>
      <x v="123"/>
      <x v="12"/>
    </i>
    <i r="1">
      <x v="126"/>
      <x v="124"/>
      <x v="4"/>
    </i>
    <i r="1">
      <x v="127"/>
      <x v="125"/>
      <x v="16"/>
    </i>
    <i t="default">
      <x v="11"/>
    </i>
    <i>
      <x v="12"/>
      <x v="25"/>
      <x v="9"/>
      <x v="2"/>
    </i>
    <i r="1">
      <x v="26"/>
      <x v="17"/>
      <x v="7"/>
    </i>
    <i r="1">
      <x v="27"/>
      <x v="40"/>
      <x v="7"/>
    </i>
    <i r="1">
      <x v="28"/>
      <x v="20"/>
      <x v="16"/>
    </i>
    <i r="1">
      <x v="29"/>
      <x v="1"/>
      <x v="16"/>
    </i>
    <i r="1">
      <x v="30"/>
      <x v="19"/>
      <x v="7"/>
    </i>
    <i r="1">
      <x v="53"/>
      <x v="18"/>
      <x v="7"/>
    </i>
    <i r="1">
      <x v="54"/>
      <x v="41"/>
      <x v="11"/>
    </i>
    <i r="1">
      <x v="74"/>
      <x v="39"/>
      <x v="3"/>
    </i>
    <i r="1">
      <x v="75"/>
      <x v="62"/>
      <x v="7"/>
    </i>
    <i r="1">
      <x v="76"/>
      <x v="63"/>
      <x v="3"/>
    </i>
    <i r="1">
      <x v="77"/>
      <x v="64"/>
      <x v="11"/>
    </i>
    <i r="1">
      <x v="78"/>
      <x v="65"/>
      <x v="3"/>
    </i>
    <i r="1">
      <x v="79"/>
      <x v="66"/>
      <x v="3"/>
    </i>
    <i r="1">
      <x v="80"/>
      <x v="67"/>
      <x v="3"/>
    </i>
    <i r="1">
      <x v="118"/>
      <x v="113"/>
      <x v="3"/>
    </i>
    <i t="default">
      <x v="12"/>
    </i>
    <i>
      <x v="13"/>
      <x v="31"/>
      <x v="32"/>
      <x v="8"/>
    </i>
    <i r="1">
      <x v="32"/>
      <x v="2"/>
      <x v="8"/>
    </i>
    <i r="1">
      <x v="33"/>
      <x v="14"/>
      <x v="8"/>
    </i>
    <i r="1">
      <x v="34"/>
      <x v="15"/>
      <x v="2"/>
    </i>
    <i r="1">
      <x v="35"/>
      <x v="13"/>
      <x v="8"/>
    </i>
    <i r="1">
      <x v="46"/>
      <x v="31"/>
      <x v="2"/>
    </i>
    <i r="1">
      <x v="70"/>
      <x v="58"/>
      <x v="8"/>
    </i>
    <i r="1">
      <x v="71"/>
      <x v="59"/>
      <x v="8"/>
    </i>
    <i r="1">
      <x v="72"/>
      <x v="60"/>
      <x v="8"/>
    </i>
    <i r="1">
      <x v="73"/>
      <x v="61"/>
      <x v="8"/>
    </i>
    <i r="1">
      <x v="112"/>
      <x v="105"/>
      <x v="16"/>
    </i>
    <i r="1">
      <x v="113"/>
      <x v="106"/>
      <x v="8"/>
    </i>
    <i t="default">
      <x v="13"/>
    </i>
    <i>
      <x v="14"/>
      <x v="3"/>
      <x v="108"/>
      <x v="18"/>
    </i>
    <i r="1">
      <x v="47"/>
      <x v="111"/>
      <x v="3"/>
    </i>
    <i r="1">
      <x v="48"/>
      <x v="34"/>
      <x v="9"/>
    </i>
    <i r="1">
      <x v="49"/>
      <x v="36"/>
      <x v="7"/>
    </i>
    <i r="1">
      <x v="50"/>
      <x v="35"/>
      <x v="14"/>
    </i>
    <i r="1">
      <x v="51"/>
      <x v="37"/>
      <x v="7"/>
    </i>
    <i r="1">
      <x v="52"/>
      <x v="38"/>
      <x v="19"/>
    </i>
    <i r="1">
      <x v="114"/>
      <x v="107"/>
      <x v="15"/>
    </i>
    <i r="1">
      <x v="115"/>
      <x v="109"/>
      <x v="18"/>
    </i>
    <i r="1">
      <x v="116"/>
      <x v="110"/>
      <x v="13"/>
    </i>
    <i t="default">
      <x v="14"/>
    </i>
    <i>
      <x v="15"/>
      <x v="57"/>
      <x v="46"/>
      <x v="2"/>
    </i>
    <i r="1">
      <x v="58"/>
      <x v="47"/>
      <x v="2"/>
    </i>
    <i r="1">
      <x v="128"/>
      <x v="126"/>
      <x v="2"/>
    </i>
    <i t="default">
      <x v="15"/>
    </i>
    <i>
      <x v="16"/>
      <x v="37"/>
      <x v="21"/>
      <x v="13"/>
    </i>
    <i r="1">
      <x v="59"/>
      <x v="127"/>
      <x v="13"/>
    </i>
    <i r="1">
      <x v="60"/>
      <x v="48"/>
      <x v="13"/>
    </i>
    <i r="1">
      <x v="61"/>
      <x v="49"/>
      <x v="13"/>
    </i>
    <i r="1">
      <x v="90"/>
      <x v="128"/>
      <x v="13"/>
    </i>
    <i r="1">
      <x v="91"/>
      <x v="80"/>
      <x v="13"/>
    </i>
    <i r="1">
      <x v="92"/>
      <x v="81"/>
      <x v="13"/>
    </i>
    <i r="1">
      <x v="93"/>
      <x v="82"/>
      <x v="13"/>
    </i>
    <i t="default">
      <x v="16"/>
    </i>
    <i>
      <x v="18"/>
      <x v="94"/>
      <x v="83"/>
      <x v="2"/>
    </i>
    <i t="default">
      <x v="18"/>
    </i>
    <i t="grand">
      <x/>
    </i>
  </rowItems>
  <colFields count="1">
    <field x="-2"/>
  </colFields>
  <colItems count="8">
    <i>
      <x/>
    </i>
    <i i="1">
      <x v="1"/>
    </i>
    <i i="2">
      <x v="2"/>
    </i>
    <i i="3">
      <x v="3"/>
    </i>
    <i i="4">
      <x v="4"/>
    </i>
    <i i="5">
      <x v="5"/>
    </i>
    <i i="6">
      <x v="6"/>
    </i>
    <i i="7">
      <x v="7"/>
    </i>
  </colItems>
  <pageFields count="1">
    <pageField fld="103" hier="-1"/>
  </pageFields>
  <dataFields count="8">
    <dataField name="# of Projects" fld="84" subtotal="count" baseField="0" baseItem="0"/>
    <dataField name="Total PROJ EXP" fld="10" baseField="0" baseItem="0"/>
    <dataField name="County - BOND" fld="11" baseField="0" baseItem="0"/>
    <dataField name="County - CASH" fld="13" baseField="0" baseItem="0"/>
    <dataField name="Non-County REV" fld="18" baseField="0" baseItem="0"/>
    <dataField name="YRS 2-5 Total PROJ EXP" fld="19" baseField="0" baseItem="0"/>
    <dataField name="YRD 2-5 REV - County (All Cnty Sources)" fld="24" baseField="0" baseItem="0"/>
    <dataField name="YRS 2-5 REV - Non-County" fld="25" baseField="0" baseItem="0"/>
  </dataFields>
  <formats count="182">
    <format dxfId="320">
      <pivotArea type="all" dataOnly="0" outline="0" fieldPosition="0"/>
    </format>
    <format dxfId="319">
      <pivotArea outline="0" collapsedLevelsAreSubtotals="1" fieldPosition="0"/>
    </format>
    <format dxfId="318">
      <pivotArea type="origin" dataOnly="0" labelOnly="1" outline="0" fieldPosition="0"/>
    </format>
    <format dxfId="317">
      <pivotArea field="3" type="button" dataOnly="0" labelOnly="1" outline="0" axis="axisRow" fieldPosition="0"/>
    </format>
    <format dxfId="316">
      <pivotArea field="5" type="button" dataOnly="0" labelOnly="1" outline="0" axis="axisRow" fieldPosition="1"/>
    </format>
    <format dxfId="315">
      <pivotArea field="81" type="button" dataOnly="0" labelOnly="1" outline="0"/>
    </format>
    <format dxfId="314">
      <pivotArea dataOnly="0" labelOnly="1" outline="0" fieldPosition="0">
        <references count="1">
          <reference field="3" count="0"/>
        </references>
      </pivotArea>
    </format>
    <format dxfId="313">
      <pivotArea dataOnly="0" labelOnly="1" outline="0" fieldPosition="0">
        <references count="1">
          <reference field="3" count="0" defaultSubtotal="1"/>
        </references>
      </pivotArea>
    </format>
    <format dxfId="312">
      <pivotArea dataOnly="0" labelOnly="1" grandRow="1" outline="0" fieldPosition="0"/>
    </format>
    <format dxfId="311">
      <pivotArea dataOnly="0" labelOnly="1" outline="0" fieldPosition="0">
        <references count="2">
          <reference field="3" count="1" selected="0">
            <x v="3"/>
          </reference>
          <reference field="5" count="1">
            <x v="4"/>
          </reference>
        </references>
      </pivotArea>
    </format>
    <format dxfId="310">
      <pivotArea dataOnly="0" labelOnly="1" outline="0" fieldPosition="0">
        <references count="2">
          <reference field="3" count="1" selected="0">
            <x v="3"/>
          </reference>
          <reference field="5" count="1" defaultSubtotal="1">
            <x v="4"/>
          </reference>
        </references>
      </pivotArea>
    </format>
    <format dxfId="309">
      <pivotArea dataOnly="0" labelOnly="1" outline="0" fieldPosition="0">
        <references count="2">
          <reference field="3" count="1" selected="0">
            <x v="4"/>
          </reference>
          <reference field="5" count="1">
            <x v="36"/>
          </reference>
        </references>
      </pivotArea>
    </format>
    <format dxfId="308">
      <pivotArea dataOnly="0" labelOnly="1" outline="0" fieldPosition="0">
        <references count="2">
          <reference field="3" count="1" selected="0">
            <x v="4"/>
          </reference>
          <reference field="5" count="1" defaultSubtotal="1">
            <x v="36"/>
          </reference>
        </references>
      </pivotArea>
    </format>
    <format dxfId="307">
      <pivotArea dataOnly="0" labelOnly="1" outline="0" fieldPosition="0">
        <references count="2">
          <reference field="3" count="1" selected="0">
            <x v="5"/>
          </reference>
          <reference field="5" count="1">
            <x v="2"/>
          </reference>
        </references>
      </pivotArea>
    </format>
    <format dxfId="306">
      <pivotArea dataOnly="0" labelOnly="1" outline="0" fieldPosition="0">
        <references count="2">
          <reference field="3" count="1" selected="0">
            <x v="5"/>
          </reference>
          <reference field="5" count="1" defaultSubtotal="1">
            <x v="2"/>
          </reference>
        </references>
      </pivotArea>
    </format>
    <format dxfId="305">
      <pivotArea dataOnly="0" labelOnly="1" outline="0" fieldPosition="0">
        <references count="2">
          <reference field="3" count="1" selected="0">
            <x v="7"/>
          </reference>
          <reference field="5" count="1">
            <x v="24"/>
          </reference>
        </references>
      </pivotArea>
    </format>
    <format dxfId="304">
      <pivotArea dataOnly="0" labelOnly="1" outline="0" fieldPosition="0">
        <references count="2">
          <reference field="3" count="1" selected="0">
            <x v="7"/>
          </reference>
          <reference field="5" count="1" defaultSubtotal="1">
            <x v="24"/>
          </reference>
        </references>
      </pivotArea>
    </format>
    <format dxfId="303">
      <pivotArea dataOnly="0" labelOnly="1" outline="0" fieldPosition="0">
        <references count="2">
          <reference field="3" count="1" selected="0">
            <x v="8"/>
          </reference>
          <reference field="5" count="1">
            <x v="1"/>
          </reference>
        </references>
      </pivotArea>
    </format>
    <format dxfId="302">
      <pivotArea dataOnly="0" labelOnly="1" outline="0" fieldPosition="0">
        <references count="2">
          <reference field="3" count="1" selected="0">
            <x v="8"/>
          </reference>
          <reference field="5" count="1" defaultSubtotal="1">
            <x v="1"/>
          </reference>
        </references>
      </pivotArea>
    </format>
    <format dxfId="301">
      <pivotArea dataOnly="0" labelOnly="1" outline="0" fieldPosition="0">
        <references count="2">
          <reference field="3" count="1" selected="0">
            <x v="11"/>
          </reference>
          <reference field="5" count="10">
            <x v="5"/>
            <x v="6"/>
            <x v="7"/>
            <x v="8"/>
            <x v="9"/>
            <x v="10"/>
            <x v="11"/>
            <x v="12"/>
            <x v="13"/>
            <x v="14"/>
          </reference>
        </references>
      </pivotArea>
    </format>
    <format dxfId="300">
      <pivotArea dataOnly="0" labelOnly="1" outline="0" fieldPosition="0">
        <references count="2">
          <reference field="3" count="1" selected="0">
            <x v="11"/>
          </reference>
          <reference field="5" count="10" defaultSubtotal="1">
            <x v="5"/>
            <x v="6"/>
            <x v="7"/>
            <x v="8"/>
            <x v="9"/>
            <x v="10"/>
            <x v="11"/>
            <x v="12"/>
            <x v="13"/>
            <x v="14"/>
          </reference>
        </references>
      </pivotArea>
    </format>
    <format dxfId="299">
      <pivotArea dataOnly="0" labelOnly="1" outline="0" fieldPosition="0">
        <references count="2">
          <reference field="3" count="1" selected="0">
            <x v="11"/>
          </reference>
          <reference field="5" count="6">
            <x v="15"/>
            <x v="16"/>
            <x v="17"/>
            <x v="18"/>
            <x v="19"/>
            <x v="20"/>
          </reference>
        </references>
      </pivotArea>
    </format>
    <format dxfId="298">
      <pivotArea dataOnly="0" labelOnly="1" outline="0" fieldPosition="0">
        <references count="2">
          <reference field="3" count="1" selected="0">
            <x v="11"/>
          </reference>
          <reference field="5" count="6" defaultSubtotal="1">
            <x v="15"/>
            <x v="16"/>
            <x v="17"/>
            <x v="18"/>
            <x v="19"/>
            <x v="20"/>
          </reference>
        </references>
      </pivotArea>
    </format>
    <format dxfId="297">
      <pivotArea dataOnly="0" labelOnly="1" outline="0" fieldPosition="0">
        <references count="2">
          <reference field="3" count="1" selected="0">
            <x v="11"/>
          </reference>
          <reference field="5" count="3">
            <x v="21"/>
            <x v="22"/>
            <x v="23"/>
          </reference>
        </references>
      </pivotArea>
    </format>
    <format dxfId="296">
      <pivotArea dataOnly="0" labelOnly="1" outline="0" fieldPosition="0">
        <references count="2">
          <reference field="3" count="1" selected="0">
            <x v="11"/>
          </reference>
          <reference field="5" count="3" defaultSubtotal="1">
            <x v="21"/>
            <x v="22"/>
            <x v="23"/>
          </reference>
        </references>
      </pivotArea>
    </format>
    <format dxfId="295">
      <pivotArea dataOnly="0" labelOnly="1" outline="0" fieldPosition="0">
        <references count="2">
          <reference field="3" count="1" selected="0">
            <x v="12"/>
          </reference>
          <reference field="5" count="6">
            <x v="25"/>
            <x v="26"/>
            <x v="27"/>
            <x v="28"/>
            <x v="29"/>
            <x v="30"/>
          </reference>
        </references>
      </pivotArea>
    </format>
    <format dxfId="294">
      <pivotArea dataOnly="0" labelOnly="1" outline="0" fieldPosition="0">
        <references count="2">
          <reference field="3" count="1" selected="0">
            <x v="12"/>
          </reference>
          <reference field="5" count="6" defaultSubtotal="1">
            <x v="25"/>
            <x v="26"/>
            <x v="27"/>
            <x v="28"/>
            <x v="29"/>
            <x v="30"/>
          </reference>
        </references>
      </pivotArea>
    </format>
    <format dxfId="293">
      <pivotArea dataOnly="0" labelOnly="1" outline="0" fieldPosition="0">
        <references count="2">
          <reference field="3" count="1" selected="0">
            <x v="13"/>
          </reference>
          <reference field="5" count="5">
            <x v="31"/>
            <x v="32"/>
            <x v="33"/>
            <x v="34"/>
            <x v="35"/>
          </reference>
        </references>
      </pivotArea>
    </format>
    <format dxfId="292">
      <pivotArea dataOnly="0" labelOnly="1" outline="0" fieldPosition="0">
        <references count="2">
          <reference field="3" count="1" selected="0">
            <x v="13"/>
          </reference>
          <reference field="5" count="5" defaultSubtotal="1">
            <x v="31"/>
            <x v="32"/>
            <x v="33"/>
            <x v="34"/>
            <x v="35"/>
          </reference>
        </references>
      </pivotArea>
    </format>
    <format dxfId="291">
      <pivotArea dataOnly="0" labelOnly="1" outline="0" fieldPosition="0">
        <references count="2">
          <reference field="3" count="1" selected="0">
            <x v="14"/>
          </reference>
          <reference field="5" count="1">
            <x v="3"/>
          </reference>
        </references>
      </pivotArea>
    </format>
    <format dxfId="290">
      <pivotArea dataOnly="0" labelOnly="1" outline="0" fieldPosition="0">
        <references count="2">
          <reference field="3" count="1" selected="0">
            <x v="14"/>
          </reference>
          <reference field="5" count="1" defaultSubtotal="1">
            <x v="3"/>
          </reference>
        </references>
      </pivotArea>
    </format>
    <format dxfId="289">
      <pivotArea dataOnly="0" labelOnly="1" outline="0" fieldPosition="0">
        <references count="2">
          <reference field="3" count="1" selected="0">
            <x v="16"/>
          </reference>
          <reference field="5" count="1">
            <x v="37"/>
          </reference>
        </references>
      </pivotArea>
    </format>
    <format dxfId="288">
      <pivotArea dataOnly="0" labelOnly="1" outline="0" fieldPosition="0">
        <references count="2">
          <reference field="3" count="1" selected="0">
            <x v="16"/>
          </reference>
          <reference field="5" count="1" defaultSubtotal="1">
            <x v="37"/>
          </reference>
        </references>
      </pivotArea>
    </format>
    <format dxfId="287">
      <pivotArea dataOnly="0" labelOnly="1" outline="0" fieldPosition="0">
        <references count="2">
          <reference field="3" count="1" selected="0">
            <x v="17"/>
          </reference>
          <reference field="5" count="1">
            <x v="38"/>
          </reference>
        </references>
      </pivotArea>
    </format>
    <format dxfId="286">
      <pivotArea dataOnly="0" labelOnly="1" outline="0" fieldPosition="0">
        <references count="2">
          <reference field="3" count="1" selected="0">
            <x v="17"/>
          </reference>
          <reference field="5" count="1" defaultSubtotal="1">
            <x v="38"/>
          </reference>
        </references>
      </pivotArea>
    </format>
    <format dxfId="285">
      <pivotArea type="topRight" dataOnly="0" labelOnly="1" outline="0" fieldPosition="0"/>
    </format>
    <format dxfId="284">
      <pivotArea type="all" dataOnly="0" outline="0" fieldPosition="0"/>
    </format>
    <format dxfId="283">
      <pivotArea dataOnly="0" labelOnly="1" outline="0" fieldPosition="0">
        <references count="2">
          <reference field="3" count="1" selected="0">
            <x v="3"/>
          </reference>
          <reference field="5" count="1" defaultSubtotal="1">
            <x v="4"/>
          </reference>
        </references>
      </pivotArea>
    </format>
    <format dxfId="282">
      <pivotArea dataOnly="0" labelOnly="1" outline="0" fieldPosition="0">
        <references count="2">
          <reference field="3" count="1" selected="0">
            <x v="4"/>
          </reference>
          <reference field="5" count="1" defaultSubtotal="1">
            <x v="36"/>
          </reference>
        </references>
      </pivotArea>
    </format>
    <format dxfId="281">
      <pivotArea dataOnly="0" labelOnly="1" outline="0" fieldPosition="0">
        <references count="2">
          <reference field="3" count="1" selected="0">
            <x v="5"/>
          </reference>
          <reference field="5" count="1" defaultSubtotal="1">
            <x v="2"/>
          </reference>
        </references>
      </pivotArea>
    </format>
    <format dxfId="280">
      <pivotArea dataOnly="0" labelOnly="1" outline="0" fieldPosition="0">
        <references count="2">
          <reference field="3" count="1" selected="0">
            <x v="7"/>
          </reference>
          <reference field="5" count="1" defaultSubtotal="1">
            <x v="24"/>
          </reference>
        </references>
      </pivotArea>
    </format>
    <format dxfId="279">
      <pivotArea dataOnly="0" labelOnly="1" outline="0" fieldPosition="0">
        <references count="2">
          <reference field="3" count="1" selected="0">
            <x v="8"/>
          </reference>
          <reference field="5" count="1" defaultSubtotal="1">
            <x v="1"/>
          </reference>
        </references>
      </pivotArea>
    </format>
    <format dxfId="278">
      <pivotArea dataOnly="0" labelOnly="1" outline="0" fieldPosition="0">
        <references count="2">
          <reference field="3" count="1" selected="0">
            <x v="11"/>
          </reference>
          <reference field="5" count="10" defaultSubtotal="1">
            <x v="5"/>
            <x v="6"/>
            <x v="7"/>
            <x v="8"/>
            <x v="9"/>
            <x v="10"/>
            <x v="11"/>
            <x v="12"/>
            <x v="13"/>
            <x v="14"/>
          </reference>
        </references>
      </pivotArea>
    </format>
    <format dxfId="277">
      <pivotArea dataOnly="0" labelOnly="1" outline="0" fieldPosition="0">
        <references count="2">
          <reference field="3" count="1" selected="0">
            <x v="11"/>
          </reference>
          <reference field="5" count="6" defaultSubtotal="1">
            <x v="15"/>
            <x v="16"/>
            <x v="17"/>
            <x v="18"/>
            <x v="19"/>
            <x v="20"/>
          </reference>
        </references>
      </pivotArea>
    </format>
    <format dxfId="276">
      <pivotArea dataOnly="0" labelOnly="1" outline="0" fieldPosition="0">
        <references count="2">
          <reference field="3" count="1" selected="0">
            <x v="11"/>
          </reference>
          <reference field="5" count="3" defaultSubtotal="1">
            <x v="21"/>
            <x v="22"/>
            <x v="23"/>
          </reference>
        </references>
      </pivotArea>
    </format>
    <format dxfId="275">
      <pivotArea dataOnly="0" labelOnly="1" outline="0" fieldPosition="0">
        <references count="2">
          <reference field="3" count="1" selected="0">
            <x v="12"/>
          </reference>
          <reference field="5" count="6" defaultSubtotal="1">
            <x v="25"/>
            <x v="26"/>
            <x v="27"/>
            <x v="28"/>
            <x v="29"/>
            <x v="30"/>
          </reference>
        </references>
      </pivotArea>
    </format>
    <format dxfId="274">
      <pivotArea dataOnly="0" labelOnly="1" outline="0" fieldPosition="0">
        <references count="2">
          <reference field="3" count="1" selected="0">
            <x v="13"/>
          </reference>
          <reference field="5" count="5" defaultSubtotal="1">
            <x v="31"/>
            <x v="32"/>
            <x v="33"/>
            <x v="34"/>
            <x v="35"/>
          </reference>
        </references>
      </pivotArea>
    </format>
    <format dxfId="273">
      <pivotArea dataOnly="0" labelOnly="1" outline="0" fieldPosition="0">
        <references count="2">
          <reference field="3" count="1" selected="0">
            <x v="14"/>
          </reference>
          <reference field="5" count="1" defaultSubtotal="1">
            <x v="3"/>
          </reference>
        </references>
      </pivotArea>
    </format>
    <format dxfId="272">
      <pivotArea dataOnly="0" labelOnly="1" outline="0" fieldPosition="0">
        <references count="2">
          <reference field="3" count="1" selected="0">
            <x v="16"/>
          </reference>
          <reference field="5" count="1" defaultSubtotal="1">
            <x v="37"/>
          </reference>
        </references>
      </pivotArea>
    </format>
    <format dxfId="271">
      <pivotArea dataOnly="0" labelOnly="1" outline="0" fieldPosition="0">
        <references count="2">
          <reference field="3" count="1" selected="0">
            <x v="17"/>
          </reference>
          <reference field="5" count="1" defaultSubtotal="1">
            <x v="38"/>
          </reference>
        </references>
      </pivotArea>
    </format>
    <format dxfId="270">
      <pivotArea dataOnly="0" outline="0" fieldPosition="0">
        <references count="1">
          <reference field="4294967294" count="1">
            <x v="2"/>
          </reference>
        </references>
      </pivotArea>
    </format>
    <format dxfId="269">
      <pivotArea dataOnly="0" outline="0" fieldPosition="0">
        <references count="1">
          <reference field="4294967294" count="1">
            <x v="3"/>
          </reference>
        </references>
      </pivotArea>
    </format>
    <format dxfId="268">
      <pivotArea type="all" dataOnly="0" outline="0" fieldPosition="0"/>
    </format>
    <format dxfId="267">
      <pivotArea type="origin" dataOnly="0" labelOnly="1" outline="0" fieldPosition="0"/>
    </format>
    <format dxfId="266">
      <pivotArea field="-2" type="button" dataOnly="0" labelOnly="1" outline="0" axis="axisCol" fieldPosition="0"/>
    </format>
    <format dxfId="265">
      <pivotArea type="topRight" dataOnly="0" labelOnly="1" outline="0" fieldPosition="0"/>
    </format>
    <format dxfId="264">
      <pivotArea field="3" type="button" dataOnly="0" labelOnly="1" outline="0" axis="axisRow" fieldPosition="0"/>
    </format>
    <format dxfId="263">
      <pivotArea field="5" type="button" dataOnly="0" labelOnly="1" outline="0" axis="axisRow" fieldPosition="1"/>
    </format>
    <format dxfId="262">
      <pivotArea field="37" type="button" dataOnly="0" labelOnly="1" outline="0"/>
    </format>
    <format dxfId="261">
      <pivotArea field="81" type="button" dataOnly="0" labelOnly="1" outline="0"/>
    </format>
    <format dxfId="260">
      <pivotArea dataOnly="0" labelOnly="1" outline="0" fieldPosition="0">
        <references count="1">
          <reference field="4294967294" count="2">
            <x v="2"/>
            <x v="3"/>
          </reference>
        </references>
      </pivotArea>
    </format>
    <format dxfId="259">
      <pivotArea type="all" dataOnly="0" outline="0" fieldPosition="0"/>
    </format>
    <format dxfId="258">
      <pivotArea outline="0" collapsedLevelsAreSubtotals="1" fieldPosition="0"/>
    </format>
    <format dxfId="257">
      <pivotArea dataOnly="0" labelOnly="1" outline="0" fieldPosition="0">
        <references count="1">
          <reference field="3" count="0"/>
        </references>
      </pivotArea>
    </format>
    <format dxfId="256">
      <pivotArea dataOnly="0" labelOnly="1" outline="0" fieldPosition="0">
        <references count="1">
          <reference field="3" count="0" defaultSubtotal="1"/>
        </references>
      </pivotArea>
    </format>
    <format dxfId="255">
      <pivotArea dataOnly="0" labelOnly="1" grandRow="1" outline="0" fieldPosition="0"/>
    </format>
    <format dxfId="254">
      <pivotArea dataOnly="0" labelOnly="1" outline="0" fieldPosition="0">
        <references count="2">
          <reference field="3" count="1" selected="0">
            <x v="3"/>
          </reference>
          <reference field="5" count="1">
            <x v="4"/>
          </reference>
        </references>
      </pivotArea>
    </format>
    <format dxfId="253">
      <pivotArea dataOnly="0" labelOnly="1" outline="0" fieldPosition="0">
        <references count="2">
          <reference field="3" count="1" selected="0">
            <x v="4"/>
          </reference>
          <reference field="5" count="1">
            <x v="36"/>
          </reference>
        </references>
      </pivotArea>
    </format>
    <format dxfId="252">
      <pivotArea dataOnly="0" labelOnly="1" outline="0" fieldPosition="0">
        <references count="2">
          <reference field="3" count="1" selected="0">
            <x v="5"/>
          </reference>
          <reference field="5" count="1">
            <x v="2"/>
          </reference>
        </references>
      </pivotArea>
    </format>
    <format dxfId="251">
      <pivotArea dataOnly="0" labelOnly="1" outline="0" fieldPosition="0">
        <references count="2">
          <reference field="3" count="1" selected="0">
            <x v="7"/>
          </reference>
          <reference field="5" count="1">
            <x v="24"/>
          </reference>
        </references>
      </pivotArea>
    </format>
    <format dxfId="250">
      <pivotArea dataOnly="0" labelOnly="1" outline="0" fieldPosition="0">
        <references count="2">
          <reference field="3" count="1" selected="0">
            <x v="8"/>
          </reference>
          <reference field="5" count="1">
            <x v="1"/>
          </reference>
        </references>
      </pivotArea>
    </format>
    <format dxfId="249">
      <pivotArea dataOnly="0" labelOnly="1" outline="0" fieldPosition="0">
        <references count="2">
          <reference field="3" count="1" selected="0">
            <x v="11"/>
          </reference>
          <reference field="5" count="16">
            <x v="5"/>
            <x v="6"/>
            <x v="7"/>
            <x v="8"/>
            <x v="9"/>
            <x v="10"/>
            <x v="11"/>
            <x v="12"/>
            <x v="13"/>
            <x v="14"/>
            <x v="15"/>
            <x v="16"/>
            <x v="17"/>
            <x v="18"/>
            <x v="19"/>
            <x v="20"/>
          </reference>
        </references>
      </pivotArea>
    </format>
    <format dxfId="248">
      <pivotArea dataOnly="0" labelOnly="1" outline="0" fieldPosition="0">
        <references count="2">
          <reference field="3" count="1" selected="0">
            <x v="11"/>
          </reference>
          <reference field="5" count="3">
            <x v="21"/>
            <x v="22"/>
            <x v="23"/>
          </reference>
        </references>
      </pivotArea>
    </format>
    <format dxfId="247">
      <pivotArea dataOnly="0" labelOnly="1" outline="0" fieldPosition="0">
        <references count="2">
          <reference field="3" count="1" selected="0">
            <x v="12"/>
          </reference>
          <reference field="5" count="6">
            <x v="25"/>
            <x v="26"/>
            <x v="27"/>
            <x v="28"/>
            <x v="29"/>
            <x v="30"/>
          </reference>
        </references>
      </pivotArea>
    </format>
    <format dxfId="246">
      <pivotArea dataOnly="0" labelOnly="1" outline="0" fieldPosition="0">
        <references count="2">
          <reference field="3" count="1" selected="0">
            <x v="13"/>
          </reference>
          <reference field="5" count="5">
            <x v="31"/>
            <x v="32"/>
            <x v="33"/>
            <x v="34"/>
            <x v="35"/>
          </reference>
        </references>
      </pivotArea>
    </format>
    <format dxfId="245">
      <pivotArea dataOnly="0" labelOnly="1" outline="0" fieldPosition="0">
        <references count="2">
          <reference field="3" count="1" selected="0">
            <x v="14"/>
          </reference>
          <reference field="5" count="1">
            <x v="3"/>
          </reference>
        </references>
      </pivotArea>
    </format>
    <format dxfId="244">
      <pivotArea dataOnly="0" labelOnly="1" outline="0" fieldPosition="0">
        <references count="2">
          <reference field="3" count="1" selected="0">
            <x v="16"/>
          </reference>
          <reference field="5" count="1">
            <x v="37"/>
          </reference>
        </references>
      </pivotArea>
    </format>
    <format dxfId="243">
      <pivotArea dataOnly="0" labelOnly="1" outline="0" fieldPosition="0">
        <references count="2">
          <reference field="3" count="1" selected="0">
            <x v="17"/>
          </reference>
          <reference field="5" count="1">
            <x v="38"/>
          </reference>
        </references>
      </pivotArea>
    </format>
    <format dxfId="242">
      <pivotArea type="origin" dataOnly="0" labelOnly="1" outline="0" fieldPosition="0"/>
    </format>
    <format dxfId="241">
      <pivotArea field="-2" type="button" dataOnly="0" labelOnly="1" outline="0" axis="axisCol" fieldPosition="0"/>
    </format>
    <format dxfId="240">
      <pivotArea type="topRight" dataOnly="0" labelOnly="1" outline="0" fieldPosition="0"/>
    </format>
    <format dxfId="239">
      <pivotArea field="3" type="button" dataOnly="0" labelOnly="1" outline="0" axis="axisRow" fieldPosition="0"/>
    </format>
    <format dxfId="238">
      <pivotArea field="5" type="button" dataOnly="0" labelOnly="1" outline="0" axis="axisRow" fieldPosition="1"/>
    </format>
    <format dxfId="237">
      <pivotArea field="37" type="button" dataOnly="0" labelOnly="1" outline="0"/>
    </format>
    <format dxfId="236">
      <pivotArea field="81" type="button" dataOnly="0" labelOnly="1" outline="0"/>
    </format>
    <format dxfId="235">
      <pivotArea dataOnly="0" labelOnly="1" outline="0" fieldPosition="0">
        <references count="1">
          <reference field="4294967294" count="2">
            <x v="2"/>
            <x v="3"/>
          </reference>
        </references>
      </pivotArea>
    </format>
    <format dxfId="234">
      <pivotArea type="origin" dataOnly="0" labelOnly="1" outline="0" offset="C1" fieldPosition="0"/>
    </format>
    <format dxfId="233">
      <pivotArea type="origin" dataOnly="0" labelOnly="1" outline="0" fieldPosition="0"/>
    </format>
    <format dxfId="232">
      <pivotArea field="-2" type="button" dataOnly="0" labelOnly="1" outline="0" axis="axisCol" fieldPosition="0"/>
    </format>
    <format dxfId="231">
      <pivotArea type="topRight" dataOnly="0" labelOnly="1" outline="0" fieldPosition="0"/>
    </format>
    <format dxfId="230">
      <pivotArea field="3" type="button" dataOnly="0" labelOnly="1" outline="0" axis="axisRow" fieldPosition="0"/>
    </format>
    <format dxfId="229">
      <pivotArea field="5" type="button" dataOnly="0" labelOnly="1" outline="0" axis="axisRow" fieldPosition="1"/>
    </format>
    <format dxfId="228">
      <pivotArea field="37" type="button" dataOnly="0" labelOnly="1" outline="0"/>
    </format>
    <format dxfId="227">
      <pivotArea field="81" type="button" dataOnly="0" labelOnly="1" outline="0"/>
    </format>
    <format dxfId="226">
      <pivotArea dataOnly="0" labelOnly="1" outline="0" fieldPosition="0">
        <references count="1">
          <reference field="4294967294" count="2">
            <x v="2"/>
            <x v="3"/>
          </reference>
        </references>
      </pivotArea>
    </format>
    <format dxfId="225">
      <pivotArea type="origin" dataOnly="0" labelOnly="1" outline="0" fieldPosition="0"/>
    </format>
    <format dxfId="224">
      <pivotArea type="topRight" dataOnly="0" labelOnly="1" outline="0" fieldPosition="0"/>
    </format>
    <format dxfId="223">
      <pivotArea field="3" type="button" dataOnly="0" labelOnly="1" outline="0" axis="axisRow" fieldPosition="0"/>
    </format>
    <format dxfId="222">
      <pivotArea field="5" type="button" dataOnly="0" labelOnly="1" outline="0" axis="axisRow" fieldPosition="1"/>
    </format>
    <format dxfId="221">
      <pivotArea field="37" type="button" dataOnly="0" labelOnly="1" outline="0"/>
    </format>
    <format dxfId="220">
      <pivotArea field="81" type="button" dataOnly="0" labelOnly="1" outline="0"/>
    </format>
    <format dxfId="219">
      <pivotArea dataOnly="0" labelOnly="1" outline="0" fieldPosition="0">
        <references count="1">
          <reference field="4294967294" count="2">
            <x v="2"/>
            <x v="3"/>
          </reference>
        </references>
      </pivotArea>
    </format>
    <format dxfId="218">
      <pivotArea field="-2" type="button" dataOnly="0" labelOnly="1" outline="0" axis="axisCol" fieldPosition="0"/>
    </format>
    <format dxfId="217">
      <pivotArea type="all" dataOnly="0" outline="0" fieldPosition="0"/>
    </format>
    <format dxfId="216">
      <pivotArea outline="0" collapsedLevelsAreSubtotals="1" fieldPosition="0"/>
    </format>
    <format dxfId="215">
      <pivotArea type="origin" dataOnly="0" labelOnly="1" outline="0" fieldPosition="0"/>
    </format>
    <format dxfId="214">
      <pivotArea field="-2" type="button" dataOnly="0" labelOnly="1" outline="0" axis="axisCol" fieldPosition="0"/>
    </format>
    <format dxfId="213">
      <pivotArea type="topRight" dataOnly="0" labelOnly="1" outline="0" fieldPosition="0"/>
    </format>
    <format dxfId="212">
      <pivotArea dataOnly="0" labelOnly="1" outline="0" fieldPosition="0">
        <references count="1">
          <reference field="3" count="0"/>
        </references>
      </pivotArea>
    </format>
    <format dxfId="211">
      <pivotArea dataOnly="0" labelOnly="1" outline="0" fieldPosition="0">
        <references count="1">
          <reference field="3" count="0" defaultSubtotal="1"/>
        </references>
      </pivotArea>
    </format>
    <format dxfId="210">
      <pivotArea dataOnly="0" labelOnly="1" grandRow="1" outline="0" fieldPosition="0"/>
    </format>
    <format dxfId="209">
      <pivotArea dataOnly="0" labelOnly="1" outline="0" fieldPosition="0">
        <references count="2">
          <reference field="3" count="1" selected="0">
            <x v="3"/>
          </reference>
          <reference field="5" count="1">
            <x v="4"/>
          </reference>
        </references>
      </pivotArea>
    </format>
    <format dxfId="208">
      <pivotArea dataOnly="0" labelOnly="1" outline="0" fieldPosition="0">
        <references count="2">
          <reference field="3" count="1" selected="0">
            <x v="4"/>
          </reference>
          <reference field="5" count="1">
            <x v="36"/>
          </reference>
        </references>
      </pivotArea>
    </format>
    <format dxfId="207">
      <pivotArea dataOnly="0" labelOnly="1" outline="0" fieldPosition="0">
        <references count="2">
          <reference field="3" count="1" selected="0">
            <x v="5"/>
          </reference>
          <reference field="5" count="1">
            <x v="2"/>
          </reference>
        </references>
      </pivotArea>
    </format>
    <format dxfId="206">
      <pivotArea dataOnly="0" labelOnly="1" outline="0" fieldPosition="0">
        <references count="2">
          <reference field="3" count="1" selected="0">
            <x v="7"/>
          </reference>
          <reference field="5" count="1">
            <x v="24"/>
          </reference>
        </references>
      </pivotArea>
    </format>
    <format dxfId="205">
      <pivotArea dataOnly="0" labelOnly="1" outline="0" fieldPosition="0">
        <references count="2">
          <reference field="3" count="1" selected="0">
            <x v="8"/>
          </reference>
          <reference field="5" count="1">
            <x v="1"/>
          </reference>
        </references>
      </pivotArea>
    </format>
    <format dxfId="204">
      <pivotArea dataOnly="0" labelOnly="1" outline="0" fieldPosition="0">
        <references count="2">
          <reference field="3" count="1" selected="0">
            <x v="11"/>
          </reference>
          <reference field="5" count="16">
            <x v="5"/>
            <x v="6"/>
            <x v="7"/>
            <x v="8"/>
            <x v="9"/>
            <x v="10"/>
            <x v="11"/>
            <x v="12"/>
            <x v="13"/>
            <x v="14"/>
            <x v="15"/>
            <x v="16"/>
            <x v="17"/>
            <x v="18"/>
            <x v="19"/>
            <x v="20"/>
          </reference>
        </references>
      </pivotArea>
    </format>
    <format dxfId="203">
      <pivotArea dataOnly="0" labelOnly="1" outline="0" fieldPosition="0">
        <references count="2">
          <reference field="3" count="1" selected="0">
            <x v="11"/>
          </reference>
          <reference field="5" count="3">
            <x v="21"/>
            <x v="22"/>
            <x v="23"/>
          </reference>
        </references>
      </pivotArea>
    </format>
    <format dxfId="202">
      <pivotArea dataOnly="0" labelOnly="1" outline="0" fieldPosition="0">
        <references count="2">
          <reference field="3" count="1" selected="0">
            <x v="12"/>
          </reference>
          <reference field="5" count="6">
            <x v="25"/>
            <x v="26"/>
            <x v="27"/>
            <x v="28"/>
            <x v="29"/>
            <x v="30"/>
          </reference>
        </references>
      </pivotArea>
    </format>
    <format dxfId="201">
      <pivotArea dataOnly="0" labelOnly="1" outline="0" fieldPosition="0">
        <references count="2">
          <reference field="3" count="1" selected="0">
            <x v="13"/>
          </reference>
          <reference field="5" count="5">
            <x v="31"/>
            <x v="32"/>
            <x v="33"/>
            <x v="34"/>
            <x v="35"/>
          </reference>
        </references>
      </pivotArea>
    </format>
    <format dxfId="200">
      <pivotArea dataOnly="0" labelOnly="1" outline="0" fieldPosition="0">
        <references count="2">
          <reference field="3" count="1" selected="0">
            <x v="14"/>
          </reference>
          <reference field="5" count="1">
            <x v="3"/>
          </reference>
        </references>
      </pivotArea>
    </format>
    <format dxfId="199">
      <pivotArea dataOnly="0" labelOnly="1" outline="0" fieldPosition="0">
        <references count="2">
          <reference field="3" count="1" selected="0">
            <x v="16"/>
          </reference>
          <reference field="5" count="1">
            <x v="37"/>
          </reference>
        </references>
      </pivotArea>
    </format>
    <format dxfId="198">
      <pivotArea dataOnly="0" labelOnly="1" outline="0" fieldPosition="0">
        <references count="2">
          <reference field="3" count="1" selected="0">
            <x v="17"/>
          </reference>
          <reference field="5" count="1">
            <x v="38"/>
          </reference>
        </references>
      </pivotArea>
    </format>
    <format dxfId="197">
      <pivotArea dataOnly="0" labelOnly="1" outline="0" fieldPosition="0">
        <references count="1">
          <reference field="4294967294" count="2">
            <x v="2"/>
            <x v="3"/>
          </reference>
        </references>
      </pivotArea>
    </format>
    <format dxfId="196">
      <pivotArea dataOnly="0" labelOnly="1" outline="0" fieldPosition="0">
        <references count="1">
          <reference field="4294967294" count="1">
            <x v="1"/>
          </reference>
        </references>
      </pivotArea>
    </format>
    <format dxfId="195">
      <pivotArea outline="0" collapsedLevelsAreSubtotals="1" fieldPosition="0"/>
    </format>
    <format dxfId="194">
      <pivotArea field="-2" type="button" dataOnly="0" labelOnly="1" outline="0" axis="axisCol" fieldPosition="0"/>
    </format>
    <format dxfId="193">
      <pivotArea type="topRight" dataOnly="0" labelOnly="1" outline="0" fieldPosition="0"/>
    </format>
    <format dxfId="192">
      <pivotArea dataOnly="0" labelOnly="1" outline="0" fieldPosition="0">
        <references count="1">
          <reference field="4294967294" count="3">
            <x v="1"/>
            <x v="2"/>
            <x v="3"/>
          </reference>
        </references>
      </pivotArea>
    </format>
    <format dxfId="191">
      <pivotArea dataOnly="0" labelOnly="1" outline="0" fieldPosition="0">
        <references count="1">
          <reference field="4294967294" count="1">
            <x v="4"/>
          </reference>
        </references>
      </pivotArea>
    </format>
    <format dxfId="190">
      <pivotArea field="63" type="button" dataOnly="0" labelOnly="1" outline="0" axis="axisRow" fieldPosition="3"/>
    </format>
    <format dxfId="189">
      <pivotArea field="32" type="button" dataOnly="0" labelOnly="1" outline="0" axis="axisRow" fieldPosition="2"/>
    </format>
    <format dxfId="188">
      <pivotArea field="3" type="button" dataOnly="0" labelOnly="1" outline="0" axis="axisRow" fieldPosition="0"/>
    </format>
    <format dxfId="187">
      <pivotArea field="5" type="button" dataOnly="0" labelOnly="1" outline="0" axis="axisRow" fieldPosition="1"/>
    </format>
    <format dxfId="186">
      <pivotArea field="32" type="button" dataOnly="0" labelOnly="1" outline="0" axis="axisRow" fieldPosition="2"/>
    </format>
    <format dxfId="185">
      <pivotArea field="37" type="button" dataOnly="0" labelOnly="1" outline="0"/>
    </format>
    <format dxfId="184">
      <pivotArea field="81" type="button" dataOnly="0" labelOnly="1" outline="0"/>
    </format>
    <format dxfId="183">
      <pivotArea field="63" type="button" dataOnly="0" labelOnly="1" outline="0" axis="axisRow" fieldPosition="3"/>
    </format>
    <format dxfId="182">
      <pivotArea dataOnly="0" labelOnly="1" outline="0" fieldPosition="0">
        <references count="1">
          <reference field="4294967294" count="4">
            <x v="1"/>
            <x v="2"/>
            <x v="3"/>
            <x v="4"/>
          </reference>
        </references>
      </pivotArea>
    </format>
    <format dxfId="181">
      <pivotArea field="3" type="button" dataOnly="0" labelOnly="1" outline="0" axis="axisRow" fieldPosition="0"/>
    </format>
    <format dxfId="180">
      <pivotArea field="5" type="button" dataOnly="0" labelOnly="1" outline="0" axis="axisRow" fieldPosition="1"/>
    </format>
    <format dxfId="179">
      <pivotArea field="32" type="button" dataOnly="0" labelOnly="1" outline="0" axis="axisRow" fieldPosition="2"/>
    </format>
    <format dxfId="178">
      <pivotArea field="37" type="button" dataOnly="0" labelOnly="1" outline="0"/>
    </format>
    <format dxfId="177">
      <pivotArea field="81" type="button" dataOnly="0" labelOnly="1" outline="0"/>
    </format>
    <format dxfId="176">
      <pivotArea field="63" type="button" dataOnly="0" labelOnly="1" outline="0" axis="axisRow" fieldPosition="3"/>
    </format>
    <format dxfId="175">
      <pivotArea dataOnly="0" labelOnly="1" outline="0" fieldPosition="0">
        <references count="1">
          <reference field="4294967294" count="4">
            <x v="1"/>
            <x v="2"/>
            <x v="3"/>
            <x v="4"/>
          </reference>
        </references>
      </pivotArea>
    </format>
    <format dxfId="174">
      <pivotArea type="origin" dataOnly="0" labelOnly="1" outline="0" fieldPosition="0"/>
    </format>
    <format dxfId="173">
      <pivotArea field="-2" type="button" dataOnly="0" labelOnly="1" outline="0" axis="axisCol" fieldPosition="0"/>
    </format>
    <format dxfId="172">
      <pivotArea type="topRight" dataOnly="0" labelOnly="1" outline="0" fieldPosition="0"/>
    </format>
    <format dxfId="171">
      <pivotArea field="3" type="button" dataOnly="0" labelOnly="1" outline="0" axis="axisRow" fieldPosition="0"/>
    </format>
    <format dxfId="170">
      <pivotArea field="5" type="button" dataOnly="0" labelOnly="1" outline="0" axis="axisRow" fieldPosition="1"/>
    </format>
    <format dxfId="169">
      <pivotArea field="32" type="button" dataOnly="0" labelOnly="1" outline="0" axis="axisRow" fieldPosition="2"/>
    </format>
    <format dxfId="168">
      <pivotArea field="37" type="button" dataOnly="0" labelOnly="1" outline="0"/>
    </format>
    <format dxfId="167">
      <pivotArea field="81" type="button" dataOnly="0" labelOnly="1" outline="0"/>
    </format>
    <format dxfId="166">
      <pivotArea field="63" type="button" dataOnly="0" labelOnly="1" outline="0" axis="axisRow" fieldPosition="3"/>
    </format>
    <format dxfId="165">
      <pivotArea dataOnly="0" labelOnly="1" outline="0" fieldPosition="0">
        <references count="1">
          <reference field="4294967294" count="4">
            <x v="1"/>
            <x v="2"/>
            <x v="3"/>
            <x v="4"/>
          </reference>
        </references>
      </pivotArea>
    </format>
    <format dxfId="164">
      <pivotArea dataOnly="0" outline="0" fieldPosition="0">
        <references count="1">
          <reference field="3" count="0" defaultSubtotal="1"/>
        </references>
      </pivotArea>
    </format>
    <format dxfId="163">
      <pivotArea dataOnly="0" outline="0" fieldPosition="0">
        <references count="1">
          <reference field="4294967294" count="1">
            <x v="4"/>
          </reference>
        </references>
      </pivotArea>
    </format>
    <format dxfId="162">
      <pivotArea dataOnly="0" outline="0" fieldPosition="0">
        <references count="1">
          <reference field="4294967294" count="1">
            <x v="1"/>
          </reference>
        </references>
      </pivotArea>
    </format>
    <format dxfId="161">
      <pivotArea dataOnly="0" outline="0" fieldPosition="0">
        <references count="1">
          <reference field="4294967294" count="1">
            <x v="1"/>
          </reference>
        </references>
      </pivotArea>
    </format>
    <format dxfId="160">
      <pivotArea dataOnly="0" labelOnly="1" outline="0" fieldPosition="0">
        <references count="1">
          <reference field="4294967294" count="1">
            <x v="0"/>
          </reference>
        </references>
      </pivotArea>
    </format>
    <format dxfId="159">
      <pivotArea dataOnly="0" outline="0" fieldPosition="0">
        <references count="1">
          <reference field="4294967294" count="1">
            <x v="0"/>
          </reference>
        </references>
      </pivotArea>
    </format>
    <format dxfId="158">
      <pivotArea dataOnly="0" labelOnly="1" outline="0" fieldPosition="0">
        <references count="1">
          <reference field="4294967294" count="3">
            <x v="5"/>
            <x v="6"/>
            <x v="7"/>
          </reference>
        </references>
      </pivotArea>
    </format>
    <format dxfId="157">
      <pivotArea dataOnly="0" outline="0" fieldPosition="0">
        <references count="1">
          <reference field="4294967294" count="1">
            <x v="5"/>
          </reference>
        </references>
      </pivotArea>
    </format>
    <format dxfId="156">
      <pivotArea dataOnly="0" outline="0" fieldPosition="0">
        <references count="1">
          <reference field="4294967294" count="1">
            <x v="6"/>
          </reference>
        </references>
      </pivotArea>
    </format>
    <format dxfId="155">
      <pivotArea type="topRight" dataOnly="0" labelOnly="1" outline="0" offset="E1:G1" fieldPosition="0"/>
    </format>
    <format dxfId="154">
      <pivotArea dataOnly="0" labelOnly="1" outline="0" fieldPosition="0">
        <references count="1">
          <reference field="4294967294" count="3">
            <x v="5"/>
            <x v="6"/>
            <x v="7"/>
          </reference>
        </references>
      </pivotArea>
    </format>
    <format dxfId="153">
      <pivotArea dataOnly="0" labelOnly="1" outline="0" fieldPosition="0">
        <references count="1">
          <reference field="4294967294" count="1">
            <x v="5"/>
          </reference>
        </references>
      </pivotArea>
    </format>
    <format dxfId="152">
      <pivotArea type="topRight" dataOnly="0" labelOnly="1" outline="0" offset="E1:G1" fieldPosition="0"/>
    </format>
    <format dxfId="151">
      <pivotArea dataOnly="0" labelOnly="1" outline="0" fieldPosition="0">
        <references count="1">
          <reference field="4294967294" count="1">
            <x v="6"/>
          </reference>
        </references>
      </pivotArea>
    </format>
    <format dxfId="150">
      <pivotArea dataOnly="0" labelOnly="1" outline="0" fieldPosition="0">
        <references count="1">
          <reference field="4294967294" count="2">
            <x v="6"/>
            <x v="7"/>
          </reference>
        </references>
      </pivotArea>
    </format>
    <format dxfId="149">
      <pivotArea dataOnly="0" outline="0" fieldPosition="0">
        <references count="1">
          <reference field="4294967294" count="1">
            <x v="5"/>
          </reference>
        </references>
      </pivotArea>
    </format>
    <format dxfId="148">
      <pivotArea dataOnly="0" outline="0" fieldPosition="0">
        <references count="1">
          <reference field="4294967294" count="1">
            <x v="6"/>
          </reference>
        </references>
      </pivotArea>
    </format>
    <format dxfId="147">
      <pivotArea dataOnly="0" outline="0" fieldPosition="0">
        <references count="1">
          <reference field="4294967294" count="1">
            <x v="7"/>
          </reference>
        </references>
      </pivotArea>
    </format>
    <format dxfId="146">
      <pivotArea field="3" type="button" dataOnly="0" labelOnly="1" outline="0" axis="axisRow" fieldPosition="0"/>
    </format>
    <format dxfId="145">
      <pivotArea field="5" type="button" dataOnly="0" labelOnly="1" outline="0" axis="axisRow" fieldPosition="1"/>
    </format>
    <format dxfId="144">
      <pivotArea field="32" type="button" dataOnly="0" labelOnly="1" outline="0" axis="axisRow" fieldPosition="2"/>
    </format>
    <format dxfId="143">
      <pivotArea field="37" type="button" dataOnly="0" labelOnly="1" outline="0"/>
    </format>
    <format dxfId="142">
      <pivotArea field="81" type="button" dataOnly="0" labelOnly="1" outline="0"/>
    </format>
    <format dxfId="141">
      <pivotArea field="63" type="button" dataOnly="0" labelOnly="1" outline="0" axis="axisRow" fieldPosition="3"/>
    </format>
    <format dxfId="140">
      <pivotArea dataOnly="0" labelOnly="1" outline="0" fieldPosition="0">
        <references count="1">
          <reference field="4294967294" count="8">
            <x v="0"/>
            <x v="1"/>
            <x v="2"/>
            <x v="3"/>
            <x v="4"/>
            <x v="5"/>
            <x v="6"/>
            <x v="7"/>
          </reference>
        </references>
      </pivotArea>
    </format>
    <format dxfId="139">
      <pivotArea field="5" type="button" dataOnly="0" labelOnly="1" outline="0" axis="axisRow" fieldPosition="1"/>
    </format>
  </formats>
  <pivotTableStyleInfo showRowHeaders="1" showColHeaders="1" showRowStripes="1" showColStripes="1"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ABF6623-3AAC-45FC-A97C-65679C612AB2}" name="PivotTable1" cacheId="195" applyNumberFormats="0" applyBorderFormats="0" applyFontFormats="0" applyPatternFormats="0" applyAlignmentFormats="0" applyWidthHeightFormats="1" dataCaption="Values" updatedVersion="8" minRefreshableVersion="3" itemPrintTitles="1" createdVersion="8" indent="0" compact="0" compactData="0" gridDropZones="1" multipleFieldFilters="0">
  <location ref="A14:N28" firstHeaderRow="1" firstDataRow="2" firstDataCol="6"/>
  <pivotFields count="104">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items count="3">
        <item x="0"/>
        <item h="1" x="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x="9"/>
        <item x="11"/>
        <item m="1" x="30"/>
        <item x="3"/>
        <item m="1" x="31"/>
        <item m="1" x="32"/>
        <item x="1"/>
        <item m="1" x="22"/>
        <item m="1" x="23"/>
        <item x="0"/>
        <item m="1" x="12"/>
        <item x="4"/>
        <item m="1" x="24"/>
        <item m="1" x="25"/>
        <item m="1" x="26"/>
        <item m="1" x="27"/>
        <item m="1" x="28"/>
        <item m="1" x="33"/>
        <item m="1" x="29"/>
        <item m="1" x="13"/>
        <item m="1" x="14"/>
        <item m="1" x="15"/>
        <item m="1" x="16"/>
        <item m="1" x="17"/>
        <item m="1" x="18"/>
        <item m="1" x="19"/>
        <item m="1" x="20"/>
        <item m="1" x="21"/>
        <item x="2"/>
        <item x="5"/>
        <item x="6"/>
        <item x="7"/>
        <item x="8"/>
        <item x="1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x="9"/>
        <item x="11"/>
        <item m="1" x="29"/>
        <item m="1" x="30"/>
        <item m="1" x="31"/>
        <item m="1" x="32"/>
        <item x="1"/>
        <item m="1" x="22"/>
        <item m="1" x="23"/>
        <item x="0"/>
        <item m="1" x="12"/>
        <item x="4"/>
        <item m="1" x="24"/>
        <item m="1" x="18"/>
        <item m="1" x="25"/>
        <item m="1" x="26"/>
        <item m="1" x="27"/>
        <item m="1" x="33"/>
        <item m="1" x="28"/>
        <item m="1" x="13"/>
        <item m="1" x="14"/>
        <item m="1" x="15"/>
        <item m="1" x="16"/>
        <item m="1" x="17"/>
        <item m="1" x="19"/>
        <item m="1" x="20"/>
        <item m="1" x="21"/>
        <item x="2"/>
        <item x="3"/>
        <item x="5"/>
        <item x="6"/>
        <item x="7"/>
        <item x="8"/>
        <item x="1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name="Project Need/Justification" axis="axisRow" compact="0" outline="0" showAll="0" defaultSubtotal="0">
      <items count="41">
        <item x="11"/>
        <item m="1" x="35"/>
        <item m="1" x="36"/>
        <item m="1" x="37"/>
        <item m="1" x="38"/>
        <item m="1" x="39"/>
        <item m="1" x="23"/>
        <item m="1" x="24"/>
        <item m="1" x="25"/>
        <item m="1" x="26"/>
        <item m="1" x="27"/>
        <item m="1" x="28"/>
        <item m="1" x="29"/>
        <item m="1" x="30"/>
        <item m="1" x="31"/>
        <item m="1" x="32"/>
        <item m="1" x="33"/>
        <item m="1" x="40"/>
        <item m="1" x="34"/>
        <item m="1" x="12"/>
        <item m="1" x="13"/>
        <item m="1" x="14"/>
        <item m="1" x="15"/>
        <item m="1" x="16"/>
        <item m="1" x="17"/>
        <item m="1" x="18"/>
        <item m="1" x="19"/>
        <item m="1" x="20"/>
        <item m="1" x="21"/>
        <item m="1" x="22"/>
        <item x="0"/>
        <item x="1"/>
        <item x="2"/>
        <item x="3"/>
        <item x="4"/>
        <item x="5"/>
        <item x="6"/>
        <item x="7"/>
        <item x="8"/>
        <item x="9"/>
        <item x="1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name="Supv District" axis="axisRow" compact="0" outline="0" showAll="0" defaultSubtotal="0">
      <items count="3">
        <item x="0"/>
        <item x="1"/>
        <item m="1" x="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items count="3">
        <item x="0"/>
        <item x="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7">
        <item x="11"/>
        <item m="1" x="35"/>
        <item m="1" x="23"/>
        <item m="1" x="24"/>
        <item m="1" x="25"/>
        <item m="1" x="26"/>
        <item m="1" x="27"/>
        <item m="1" x="28"/>
        <item m="1" x="29"/>
        <item m="1" x="30"/>
        <item m="1" x="31"/>
        <item m="1" x="32"/>
        <item m="1" x="33"/>
        <item m="1" x="36"/>
        <item m="1" x="34"/>
        <item m="1" x="12"/>
        <item m="1" x="13"/>
        <item m="1" x="14"/>
        <item m="1" x="15"/>
        <item m="1" x="16"/>
        <item m="1" x="17"/>
        <item m="1" x="18"/>
        <item m="1" x="19"/>
        <item m="1" x="20"/>
        <item m="1" x="21"/>
        <item m="1" x="22"/>
        <item x="0"/>
        <item x="1"/>
        <item x="2"/>
        <item x="3"/>
        <item x="4"/>
        <item x="5"/>
        <item x="6"/>
        <item x="7"/>
        <item x="8"/>
        <item x="9"/>
        <item x="1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6">
    <field x="3"/>
    <field x="5"/>
    <field x="32"/>
    <field x="37"/>
    <field x="81"/>
    <field x="63"/>
  </rowFields>
  <rowItems count="13">
    <i>
      <x/>
      <x/>
      <x/>
      <x v="39"/>
      <x v="35"/>
      <x/>
    </i>
    <i r="1">
      <x v="3"/>
      <x v="28"/>
      <x v="33"/>
      <x v="29"/>
      <x/>
    </i>
    <i r="1">
      <x v="6"/>
      <x v="6"/>
      <x v="31"/>
      <x v="27"/>
      <x/>
    </i>
    <i r="1">
      <x v="9"/>
      <x v="9"/>
      <x v="30"/>
      <x v="26"/>
      <x/>
    </i>
    <i r="1">
      <x v="11"/>
      <x v="11"/>
      <x v="34"/>
      <x v="30"/>
      <x/>
    </i>
    <i r="1">
      <x v="28"/>
      <x v="27"/>
      <x v="32"/>
      <x v="28"/>
      <x/>
    </i>
    <i r="1">
      <x v="29"/>
      <x v="29"/>
      <x v="35"/>
      <x v="31"/>
      <x/>
    </i>
    <i r="1">
      <x v="30"/>
      <x v="30"/>
      <x v="36"/>
      <x v="32"/>
      <x/>
    </i>
    <i r="1">
      <x v="31"/>
      <x v="31"/>
      <x v="37"/>
      <x v="33"/>
      <x/>
    </i>
    <i r="1">
      <x v="32"/>
      <x v="32"/>
      <x v="38"/>
      <x v="34"/>
      <x/>
    </i>
    <i r="1">
      <x v="33"/>
      <x v="33"/>
      <x v="40"/>
      <x v="36"/>
      <x/>
    </i>
    <i t="default">
      <x/>
    </i>
    <i t="grand">
      <x/>
    </i>
  </rowItems>
  <colFields count="1">
    <field x="-2"/>
  </colFields>
  <colItems count="8">
    <i>
      <x/>
    </i>
    <i i="1">
      <x v="1"/>
    </i>
    <i i="2">
      <x v="2"/>
    </i>
    <i i="3">
      <x v="3"/>
    </i>
    <i i="4">
      <x v="4"/>
    </i>
    <i i="5">
      <x v="5"/>
    </i>
    <i i="6">
      <x v="6"/>
    </i>
    <i i="7">
      <x v="7"/>
    </i>
  </colItems>
  <dataFields count="8">
    <dataField name="# of Projects" fld="84" subtotal="count" baseField="0" baseItem="0"/>
    <dataField name="Total PROJ EXP" fld="10" baseField="0" baseItem="0"/>
    <dataField name="County - BOND" fld="11" baseField="0" baseItem="0"/>
    <dataField name="County - CASH" fld="13" baseField="0" baseItem="0"/>
    <dataField name="Non-County REV" fld="18" baseField="0" baseItem="0"/>
    <dataField name="YRS 2-5 Total PROJ EXP" fld="19" baseField="0" baseItem="0"/>
    <dataField name="YRD 2-5 REV - County (All Cnty Sources)" fld="24" baseField="0" baseItem="0"/>
    <dataField name="YRS 2-5 REV - Non-County" fld="25" baseField="0" baseItem="0"/>
  </dataFields>
  <formats count="137">
    <format dxfId="138">
      <pivotArea type="all" dataOnly="0" outline="0" fieldPosition="0"/>
    </format>
    <format dxfId="137">
      <pivotArea outline="0" collapsedLevelsAreSubtotals="1" fieldPosition="0"/>
    </format>
    <format dxfId="136">
      <pivotArea type="origin" dataOnly="0" labelOnly="1" outline="0" fieldPosition="0"/>
    </format>
    <format dxfId="135">
      <pivotArea field="3" type="button" dataOnly="0" labelOnly="1" outline="0" axis="axisRow" fieldPosition="0"/>
    </format>
    <format dxfId="134">
      <pivotArea field="5" type="button" dataOnly="0" labelOnly="1" outline="0" axis="axisRow" fieldPosition="1"/>
    </format>
    <format dxfId="133">
      <pivotArea field="81" type="button" dataOnly="0" labelOnly="1" outline="0" axis="axisRow" fieldPosition="4"/>
    </format>
    <format dxfId="132">
      <pivotArea dataOnly="0" labelOnly="1" outline="0" fieldPosition="0">
        <references count="1">
          <reference field="3" count="0"/>
        </references>
      </pivotArea>
    </format>
    <format dxfId="131">
      <pivotArea dataOnly="0" labelOnly="1" outline="0" fieldPosition="0">
        <references count="1">
          <reference field="3" count="0" defaultSubtotal="1"/>
        </references>
      </pivotArea>
    </format>
    <format dxfId="130">
      <pivotArea dataOnly="0" labelOnly="1" grandRow="1" outline="0" fieldPosition="0"/>
    </format>
    <format dxfId="129">
      <pivotArea dataOnly="0" labelOnly="1" outline="0" fieldPosition="0">
        <references count="2">
          <reference field="3" count="1" selected="0">
            <x v="0"/>
          </reference>
          <reference field="5" count="1">
            <x v="0"/>
          </reference>
        </references>
      </pivotArea>
    </format>
    <format dxfId="128">
      <pivotArea dataOnly="0" labelOnly="1" outline="0" fieldPosition="0">
        <references count="2">
          <reference field="3" count="1" selected="0">
            <x v="0"/>
          </reference>
          <reference field="5" count="1" defaultSubtotal="1">
            <x v="0"/>
          </reference>
        </references>
      </pivotArea>
    </format>
    <format dxfId="127">
      <pivotArea dataOnly="0" labelOnly="1" outline="0" fieldPosition="0">
        <references count="2">
          <reference field="3" count="1" selected="0">
            <x v="1"/>
          </reference>
          <reference field="5" count="1">
            <x v="1"/>
          </reference>
        </references>
      </pivotArea>
    </format>
    <format dxfId="126">
      <pivotArea dataOnly="0" labelOnly="1" outline="0" fieldPosition="0">
        <references count="2">
          <reference field="3" count="1" selected="0">
            <x v="1"/>
          </reference>
          <reference field="5" count="1" defaultSubtotal="1">
            <x v="1"/>
          </reference>
        </references>
      </pivotArea>
    </format>
    <format dxfId="125">
      <pivotArea dataOnly="0" labelOnly="1" outline="0" fieldPosition="0">
        <references count="3">
          <reference field="3" count="1" selected="0">
            <x v="1"/>
          </reference>
          <reference field="5" count="1" selected="0">
            <x v="1"/>
          </reference>
          <reference field="81" count="1">
            <x v="0"/>
          </reference>
        </references>
      </pivotArea>
    </format>
    <format dxfId="124">
      <pivotArea type="topRight" dataOnly="0" labelOnly="1" outline="0" fieldPosition="0"/>
    </format>
    <format dxfId="123">
      <pivotArea type="all" dataOnly="0" outline="0" fieldPosition="0"/>
    </format>
    <format dxfId="122">
      <pivotArea dataOnly="0" labelOnly="1" outline="0" fieldPosition="0">
        <references count="2">
          <reference field="3" count="1" selected="0">
            <x v="0"/>
          </reference>
          <reference field="5" count="1" defaultSubtotal="1">
            <x v="0"/>
          </reference>
        </references>
      </pivotArea>
    </format>
    <format dxfId="121">
      <pivotArea dataOnly="0" labelOnly="1" outline="0" fieldPosition="0">
        <references count="2">
          <reference field="3" count="1" selected="0">
            <x v="1"/>
          </reference>
          <reference field="5" count="1" defaultSubtotal="1">
            <x v="1"/>
          </reference>
        </references>
      </pivotArea>
    </format>
    <format dxfId="120">
      <pivotArea dataOnly="0" labelOnly="1" outline="0" fieldPosition="0">
        <references count="3">
          <reference field="3" count="1" selected="0">
            <x v="1"/>
          </reference>
          <reference field="5" count="1" selected="0">
            <x v="1"/>
          </reference>
          <reference field="81" count="1">
            <x v="0"/>
          </reference>
        </references>
      </pivotArea>
    </format>
    <format dxfId="119">
      <pivotArea dataOnly="0" outline="0" fieldPosition="0">
        <references count="1">
          <reference field="4294967294" count="1">
            <x v="2"/>
          </reference>
        </references>
      </pivotArea>
    </format>
    <format dxfId="118">
      <pivotArea dataOnly="0" outline="0" fieldPosition="0">
        <references count="1">
          <reference field="4294967294" count="1">
            <x v="3"/>
          </reference>
        </references>
      </pivotArea>
    </format>
    <format dxfId="117">
      <pivotArea type="all" dataOnly="0" outline="0" fieldPosition="0"/>
    </format>
    <format dxfId="116">
      <pivotArea type="origin" dataOnly="0" labelOnly="1" outline="0" fieldPosition="0"/>
    </format>
    <format dxfId="115">
      <pivotArea field="-2" type="button" dataOnly="0" labelOnly="1" outline="0" axis="axisCol" fieldPosition="0"/>
    </format>
    <format dxfId="114">
      <pivotArea type="topRight" dataOnly="0" labelOnly="1" outline="0" fieldPosition="0"/>
    </format>
    <format dxfId="113">
      <pivotArea field="3" type="button" dataOnly="0" labelOnly="1" outline="0" axis="axisRow" fieldPosition="0"/>
    </format>
    <format dxfId="112">
      <pivotArea field="5" type="button" dataOnly="0" labelOnly="1" outline="0" axis="axisRow" fieldPosition="1"/>
    </format>
    <format dxfId="111">
      <pivotArea field="37" type="button" dataOnly="0" labelOnly="1" outline="0" axis="axisRow" fieldPosition="3"/>
    </format>
    <format dxfId="110">
      <pivotArea field="81" type="button" dataOnly="0" labelOnly="1" outline="0" axis="axisRow" fieldPosition="4"/>
    </format>
    <format dxfId="109">
      <pivotArea dataOnly="0" labelOnly="1" outline="0" fieldPosition="0">
        <references count="1">
          <reference field="4294967294" count="2">
            <x v="2"/>
            <x v="3"/>
          </reference>
        </references>
      </pivotArea>
    </format>
    <format dxfId="108">
      <pivotArea type="all" dataOnly="0" outline="0" fieldPosition="0"/>
    </format>
    <format dxfId="107">
      <pivotArea outline="0" collapsedLevelsAreSubtotals="1" fieldPosition="0"/>
    </format>
    <format dxfId="106">
      <pivotArea dataOnly="0" labelOnly="1" outline="0" fieldPosition="0">
        <references count="1">
          <reference field="3" count="0"/>
        </references>
      </pivotArea>
    </format>
    <format dxfId="105">
      <pivotArea dataOnly="0" labelOnly="1" outline="0" fieldPosition="0">
        <references count="1">
          <reference field="3" count="0" defaultSubtotal="1"/>
        </references>
      </pivotArea>
    </format>
    <format dxfId="104">
      <pivotArea dataOnly="0" labelOnly="1" grandRow="1" outline="0" fieldPosition="0"/>
    </format>
    <format dxfId="103">
      <pivotArea dataOnly="0" labelOnly="1" outline="0" fieldPosition="0">
        <references count="2">
          <reference field="3" count="1" selected="0">
            <x v="0"/>
          </reference>
          <reference field="5" count="1">
            <x v="0"/>
          </reference>
        </references>
      </pivotArea>
    </format>
    <format dxfId="102">
      <pivotArea dataOnly="0" labelOnly="1" outline="0" fieldPosition="0">
        <references count="2">
          <reference field="3" count="1" selected="0">
            <x v="1"/>
          </reference>
          <reference field="5" count="1">
            <x v="1"/>
          </reference>
        </references>
      </pivotArea>
    </format>
    <format dxfId="101">
      <pivotArea dataOnly="0" labelOnly="1" outline="0" fieldPosition="0">
        <references count="3">
          <reference field="3" count="1" selected="0">
            <x v="1"/>
          </reference>
          <reference field="5" count="1" selected="0">
            <x v="1"/>
          </reference>
          <reference field="37" count="1">
            <x v="0"/>
          </reference>
        </references>
      </pivotArea>
    </format>
    <format dxfId="100">
      <pivotArea dataOnly="0" labelOnly="1" outline="0" fieldPosition="0">
        <references count="3">
          <reference field="3" count="1" selected="0">
            <x v="1"/>
          </reference>
          <reference field="5" count="1" selected="0">
            <x v="1"/>
          </reference>
          <reference field="37" count="1" defaultSubtotal="1">
            <x v="0"/>
          </reference>
        </references>
      </pivotArea>
    </format>
    <format dxfId="99">
      <pivotArea dataOnly="0" labelOnly="1" outline="0" fieldPosition="0">
        <references count="4">
          <reference field="3" count="1" selected="0">
            <x v="1"/>
          </reference>
          <reference field="5" count="1" selected="0">
            <x v="1"/>
          </reference>
          <reference field="37" count="1" selected="0">
            <x v="0"/>
          </reference>
          <reference field="81" count="1">
            <x v="0"/>
          </reference>
        </references>
      </pivotArea>
    </format>
    <format dxfId="98">
      <pivotArea type="origin" dataOnly="0" labelOnly="1" outline="0" fieldPosition="0"/>
    </format>
    <format dxfId="97">
      <pivotArea field="-2" type="button" dataOnly="0" labelOnly="1" outline="0" axis="axisCol" fieldPosition="0"/>
    </format>
    <format dxfId="96">
      <pivotArea type="topRight" dataOnly="0" labelOnly="1" outline="0" fieldPosition="0"/>
    </format>
    <format dxfId="95">
      <pivotArea field="3" type="button" dataOnly="0" labelOnly="1" outline="0" axis="axisRow" fieldPosition="0"/>
    </format>
    <format dxfId="94">
      <pivotArea field="5" type="button" dataOnly="0" labelOnly="1" outline="0" axis="axisRow" fieldPosition="1"/>
    </format>
    <format dxfId="93">
      <pivotArea field="37" type="button" dataOnly="0" labelOnly="1" outline="0" axis="axisRow" fieldPosition="3"/>
    </format>
    <format dxfId="92">
      <pivotArea field="81" type="button" dataOnly="0" labelOnly="1" outline="0" axis="axisRow" fieldPosition="4"/>
    </format>
    <format dxfId="91">
      <pivotArea dataOnly="0" labelOnly="1" outline="0" fieldPosition="0">
        <references count="1">
          <reference field="4294967294" count="2">
            <x v="2"/>
            <x v="3"/>
          </reference>
        </references>
      </pivotArea>
    </format>
    <format dxfId="90">
      <pivotArea type="origin" dataOnly="0" labelOnly="1" outline="0" offset="C1" fieldPosition="0"/>
    </format>
    <format dxfId="89">
      <pivotArea type="origin" dataOnly="0" labelOnly="1" outline="0" fieldPosition="0"/>
    </format>
    <format dxfId="88">
      <pivotArea field="-2" type="button" dataOnly="0" labelOnly="1" outline="0" axis="axisCol" fieldPosition="0"/>
    </format>
    <format dxfId="87">
      <pivotArea type="topRight" dataOnly="0" labelOnly="1" outline="0" fieldPosition="0"/>
    </format>
    <format dxfId="86">
      <pivotArea field="3" type="button" dataOnly="0" labelOnly="1" outline="0" axis="axisRow" fieldPosition="0"/>
    </format>
    <format dxfId="85">
      <pivotArea field="5" type="button" dataOnly="0" labelOnly="1" outline="0" axis="axisRow" fieldPosition="1"/>
    </format>
    <format dxfId="84">
      <pivotArea field="37" type="button" dataOnly="0" labelOnly="1" outline="0" axis="axisRow" fieldPosition="3"/>
    </format>
    <format dxfId="83">
      <pivotArea field="81" type="button" dataOnly="0" labelOnly="1" outline="0" axis="axisRow" fieldPosition="4"/>
    </format>
    <format dxfId="82">
      <pivotArea dataOnly="0" labelOnly="1" outline="0" fieldPosition="0">
        <references count="1">
          <reference field="4294967294" count="2">
            <x v="2"/>
            <x v="3"/>
          </reference>
        </references>
      </pivotArea>
    </format>
    <format dxfId="81">
      <pivotArea type="origin" dataOnly="0" labelOnly="1" outline="0" fieldPosition="0"/>
    </format>
    <format dxfId="80">
      <pivotArea type="topRight" dataOnly="0" labelOnly="1" outline="0" fieldPosition="0"/>
    </format>
    <format dxfId="79">
      <pivotArea field="3" type="button" dataOnly="0" labelOnly="1" outline="0" axis="axisRow" fieldPosition="0"/>
    </format>
    <format dxfId="78">
      <pivotArea field="5" type="button" dataOnly="0" labelOnly="1" outline="0" axis="axisRow" fieldPosition="1"/>
    </format>
    <format dxfId="77">
      <pivotArea field="37" type="button" dataOnly="0" labelOnly="1" outline="0" axis="axisRow" fieldPosition="3"/>
    </format>
    <format dxfId="76">
      <pivotArea field="81" type="button" dataOnly="0" labelOnly="1" outline="0" axis="axisRow" fieldPosition="4"/>
    </format>
    <format dxfId="75">
      <pivotArea dataOnly="0" labelOnly="1" outline="0" fieldPosition="0">
        <references count="1">
          <reference field="4294967294" count="2">
            <x v="2"/>
            <x v="3"/>
          </reference>
        </references>
      </pivotArea>
    </format>
    <format dxfId="74">
      <pivotArea field="-2" type="button" dataOnly="0" labelOnly="1" outline="0" axis="axisCol" fieldPosition="0"/>
    </format>
    <format dxfId="73">
      <pivotArea type="all" dataOnly="0" outline="0" fieldPosition="0"/>
    </format>
    <format dxfId="72">
      <pivotArea outline="0" collapsedLevelsAreSubtotals="1" fieldPosition="0"/>
    </format>
    <format dxfId="71">
      <pivotArea type="origin" dataOnly="0" labelOnly="1" outline="0" fieldPosition="0"/>
    </format>
    <format dxfId="70">
      <pivotArea field="-2" type="button" dataOnly="0" labelOnly="1" outline="0" axis="axisCol" fieldPosition="0"/>
    </format>
    <format dxfId="69">
      <pivotArea type="topRight" dataOnly="0" labelOnly="1" outline="0" fieldPosition="0"/>
    </format>
    <format dxfId="68">
      <pivotArea dataOnly="0" labelOnly="1" outline="0" fieldPosition="0">
        <references count="1">
          <reference field="3" count="0"/>
        </references>
      </pivotArea>
    </format>
    <format dxfId="67">
      <pivotArea dataOnly="0" labelOnly="1" outline="0" fieldPosition="0">
        <references count="1">
          <reference field="3" count="0" defaultSubtotal="1"/>
        </references>
      </pivotArea>
    </format>
    <format dxfId="66">
      <pivotArea dataOnly="0" labelOnly="1" grandRow="1" outline="0" fieldPosition="0"/>
    </format>
    <format dxfId="65">
      <pivotArea dataOnly="0" labelOnly="1" outline="0" fieldPosition="0">
        <references count="2">
          <reference field="3" count="1" selected="0">
            <x v="0"/>
          </reference>
          <reference field="5" count="1">
            <x v="0"/>
          </reference>
        </references>
      </pivotArea>
    </format>
    <format dxfId="64">
      <pivotArea dataOnly="0" labelOnly="1" outline="0" fieldPosition="0">
        <references count="2">
          <reference field="3" count="1" selected="0">
            <x v="1"/>
          </reference>
          <reference field="5" count="1">
            <x v="1"/>
          </reference>
        </references>
      </pivotArea>
    </format>
    <format dxfId="63">
      <pivotArea dataOnly="0" labelOnly="1" outline="0" fieldPosition="0">
        <references count="3">
          <reference field="3" count="1" selected="0">
            <x v="1"/>
          </reference>
          <reference field="5" count="1" selected="0">
            <x v="1"/>
          </reference>
          <reference field="37" count="1">
            <x v="0"/>
          </reference>
        </references>
      </pivotArea>
    </format>
    <format dxfId="62">
      <pivotArea dataOnly="0" labelOnly="1" outline="0" fieldPosition="0">
        <references count="3">
          <reference field="3" count="1" selected="0">
            <x v="1"/>
          </reference>
          <reference field="5" count="1" selected="0">
            <x v="1"/>
          </reference>
          <reference field="37" count="1" defaultSubtotal="1">
            <x v="0"/>
          </reference>
        </references>
      </pivotArea>
    </format>
    <format dxfId="61">
      <pivotArea dataOnly="0" labelOnly="1" outline="0" fieldPosition="0">
        <references count="4">
          <reference field="3" count="1" selected="0">
            <x v="1"/>
          </reference>
          <reference field="5" count="1" selected="0">
            <x v="1"/>
          </reference>
          <reference field="37" count="1" selected="0">
            <x v="0"/>
          </reference>
          <reference field="81" count="1">
            <x v="0"/>
          </reference>
        </references>
      </pivotArea>
    </format>
    <format dxfId="60">
      <pivotArea dataOnly="0" labelOnly="1" outline="0" fieldPosition="0">
        <references count="1">
          <reference field="4294967294" count="2">
            <x v="2"/>
            <x v="3"/>
          </reference>
        </references>
      </pivotArea>
    </format>
    <format dxfId="59">
      <pivotArea dataOnly="0" labelOnly="1" outline="0" fieldPosition="0">
        <references count="1">
          <reference field="4294967294" count="1">
            <x v="1"/>
          </reference>
        </references>
      </pivotArea>
    </format>
    <format dxfId="58">
      <pivotArea outline="0" collapsedLevelsAreSubtotals="1" fieldPosition="0"/>
    </format>
    <format dxfId="57">
      <pivotArea field="-2" type="button" dataOnly="0" labelOnly="1" outline="0" axis="axisCol" fieldPosition="0"/>
    </format>
    <format dxfId="56">
      <pivotArea type="topRight" dataOnly="0" labelOnly="1" outline="0" fieldPosition="0"/>
    </format>
    <format dxfId="55">
      <pivotArea dataOnly="0" labelOnly="1" outline="0" fieldPosition="0">
        <references count="1">
          <reference field="4294967294" count="3">
            <x v="1"/>
            <x v="2"/>
            <x v="3"/>
          </reference>
        </references>
      </pivotArea>
    </format>
    <format dxfId="54">
      <pivotArea dataOnly="0" labelOnly="1" outline="0" fieldPosition="0">
        <references count="1">
          <reference field="4294967294" count="1">
            <x v="4"/>
          </reference>
        </references>
      </pivotArea>
    </format>
    <format dxfId="53">
      <pivotArea field="63" type="button" dataOnly="0" labelOnly="1" outline="0" axis="axisRow" fieldPosition="5"/>
    </format>
    <format dxfId="52">
      <pivotArea field="32" type="button" dataOnly="0" labelOnly="1" outline="0" axis="axisRow" fieldPosition="2"/>
    </format>
    <format dxfId="51">
      <pivotArea field="3" type="button" dataOnly="0" labelOnly="1" outline="0" axis="axisRow" fieldPosition="0"/>
    </format>
    <format dxfId="50">
      <pivotArea field="5" type="button" dataOnly="0" labelOnly="1" outline="0" axis="axisRow" fieldPosition="1"/>
    </format>
    <format dxfId="49">
      <pivotArea field="32" type="button" dataOnly="0" labelOnly="1" outline="0" axis="axisRow" fieldPosition="2"/>
    </format>
    <format dxfId="48">
      <pivotArea field="37" type="button" dataOnly="0" labelOnly="1" outline="0" axis="axisRow" fieldPosition="3"/>
    </format>
    <format dxfId="47">
      <pivotArea field="81" type="button" dataOnly="0" labelOnly="1" outline="0" axis="axisRow" fieldPosition="4"/>
    </format>
    <format dxfId="46">
      <pivotArea field="63" type="button" dataOnly="0" labelOnly="1" outline="0" axis="axisRow" fieldPosition="5"/>
    </format>
    <format dxfId="45">
      <pivotArea dataOnly="0" labelOnly="1" outline="0" fieldPosition="0">
        <references count="1">
          <reference field="4294967294" count="4">
            <x v="1"/>
            <x v="2"/>
            <x v="3"/>
            <x v="4"/>
          </reference>
        </references>
      </pivotArea>
    </format>
    <format dxfId="44">
      <pivotArea field="3" type="button" dataOnly="0" labelOnly="1" outline="0" axis="axisRow" fieldPosition="0"/>
    </format>
    <format dxfId="43">
      <pivotArea field="5" type="button" dataOnly="0" labelOnly="1" outline="0" axis="axisRow" fieldPosition="1"/>
    </format>
    <format dxfId="42">
      <pivotArea field="32" type="button" dataOnly="0" labelOnly="1" outline="0" axis="axisRow" fieldPosition="2"/>
    </format>
    <format dxfId="41">
      <pivotArea field="37" type="button" dataOnly="0" labelOnly="1" outline="0" axis="axisRow" fieldPosition="3"/>
    </format>
    <format dxfId="40">
      <pivotArea field="81" type="button" dataOnly="0" labelOnly="1" outline="0" axis="axisRow" fieldPosition="4"/>
    </format>
    <format dxfId="39">
      <pivotArea field="63" type="button" dataOnly="0" labelOnly="1" outline="0" axis="axisRow" fieldPosition="5"/>
    </format>
    <format dxfId="38">
      <pivotArea dataOnly="0" labelOnly="1" outline="0" fieldPosition="0">
        <references count="1">
          <reference field="4294967294" count="4">
            <x v="1"/>
            <x v="2"/>
            <x v="3"/>
            <x v="4"/>
          </reference>
        </references>
      </pivotArea>
    </format>
    <format dxfId="37">
      <pivotArea type="origin" dataOnly="0" labelOnly="1" outline="0" fieldPosition="0"/>
    </format>
    <format dxfId="36">
      <pivotArea field="-2" type="button" dataOnly="0" labelOnly="1" outline="0" axis="axisCol" fieldPosition="0"/>
    </format>
    <format dxfId="35">
      <pivotArea type="topRight" dataOnly="0" labelOnly="1" outline="0" fieldPosition="0"/>
    </format>
    <format dxfId="34">
      <pivotArea field="3" type="button" dataOnly="0" labelOnly="1" outline="0" axis="axisRow" fieldPosition="0"/>
    </format>
    <format dxfId="33">
      <pivotArea field="5" type="button" dataOnly="0" labelOnly="1" outline="0" axis="axisRow" fieldPosition="1"/>
    </format>
    <format dxfId="32">
      <pivotArea field="32" type="button" dataOnly="0" labelOnly="1" outline="0" axis="axisRow" fieldPosition="2"/>
    </format>
    <format dxfId="31">
      <pivotArea field="37" type="button" dataOnly="0" labelOnly="1" outline="0" axis="axisRow" fieldPosition="3"/>
    </format>
    <format dxfId="30">
      <pivotArea field="81" type="button" dataOnly="0" labelOnly="1" outline="0" axis="axisRow" fieldPosition="4"/>
    </format>
    <format dxfId="29">
      <pivotArea field="63" type="button" dataOnly="0" labelOnly="1" outline="0" axis="axisRow" fieldPosition="5"/>
    </format>
    <format dxfId="28">
      <pivotArea dataOnly="0" labelOnly="1" outline="0" fieldPosition="0">
        <references count="1">
          <reference field="4294967294" count="4">
            <x v="1"/>
            <x v="2"/>
            <x v="3"/>
            <x v="4"/>
          </reference>
        </references>
      </pivotArea>
    </format>
    <format dxfId="27">
      <pivotArea dataOnly="0" outline="0" fieldPosition="0">
        <references count="1">
          <reference field="3" count="0" defaultSubtotal="1"/>
        </references>
      </pivotArea>
    </format>
    <format dxfId="26">
      <pivotArea dataOnly="0" outline="0" fieldPosition="0">
        <references count="1">
          <reference field="4294967294" count="1">
            <x v="4"/>
          </reference>
        </references>
      </pivotArea>
    </format>
    <format dxfId="25">
      <pivotArea dataOnly="0" outline="0" fieldPosition="0">
        <references count="1">
          <reference field="4294967294" count="1">
            <x v="1"/>
          </reference>
        </references>
      </pivotArea>
    </format>
    <format dxfId="24">
      <pivotArea dataOnly="0" outline="0" fieldPosition="0">
        <references count="1">
          <reference field="4294967294" count="1">
            <x v="1"/>
          </reference>
        </references>
      </pivotArea>
    </format>
    <format dxfId="23">
      <pivotArea dataOnly="0" labelOnly="1" outline="0" fieldPosition="0">
        <references count="1">
          <reference field="4294967294" count="1">
            <x v="0"/>
          </reference>
        </references>
      </pivotArea>
    </format>
    <format dxfId="22">
      <pivotArea dataOnly="0" outline="0" fieldPosition="0">
        <references count="1">
          <reference field="4294967294" count="1">
            <x v="0"/>
          </reference>
        </references>
      </pivotArea>
    </format>
    <format dxfId="21">
      <pivotArea dataOnly="0" labelOnly="1" outline="0" fieldPosition="0">
        <references count="1">
          <reference field="4294967294" count="3">
            <x v="5"/>
            <x v="6"/>
            <x v="7"/>
          </reference>
        </references>
      </pivotArea>
    </format>
    <format dxfId="20">
      <pivotArea dataOnly="0" outline="0" fieldPosition="0">
        <references count="1">
          <reference field="4294967294" count="1">
            <x v="5"/>
          </reference>
        </references>
      </pivotArea>
    </format>
    <format dxfId="19">
      <pivotArea dataOnly="0" outline="0" fieldPosition="0">
        <references count="1">
          <reference field="4294967294" count="1">
            <x v="6"/>
          </reference>
        </references>
      </pivotArea>
    </format>
    <format dxfId="18">
      <pivotArea type="topRight" dataOnly="0" labelOnly="1" outline="0" offset="E1:G1" fieldPosition="0"/>
    </format>
    <format dxfId="17">
      <pivotArea dataOnly="0" labelOnly="1" outline="0" fieldPosition="0">
        <references count="1">
          <reference field="4294967294" count="3">
            <x v="5"/>
            <x v="6"/>
            <x v="7"/>
          </reference>
        </references>
      </pivotArea>
    </format>
    <format dxfId="16">
      <pivotArea dataOnly="0" labelOnly="1" outline="0" fieldPosition="0">
        <references count="1">
          <reference field="4294967294" count="1">
            <x v="5"/>
          </reference>
        </references>
      </pivotArea>
    </format>
    <format dxfId="15">
      <pivotArea type="topRight" dataOnly="0" labelOnly="1" outline="0" offset="E1:G1" fieldPosition="0"/>
    </format>
    <format dxfId="14">
      <pivotArea dataOnly="0" labelOnly="1" outline="0" fieldPosition="0">
        <references count="1">
          <reference field="4294967294" count="1">
            <x v="6"/>
          </reference>
        </references>
      </pivotArea>
    </format>
    <format dxfId="13">
      <pivotArea dataOnly="0" labelOnly="1" outline="0" fieldPosition="0">
        <references count="1">
          <reference field="4294967294" count="2">
            <x v="6"/>
            <x v="7"/>
          </reference>
        </references>
      </pivotArea>
    </format>
    <format dxfId="12">
      <pivotArea dataOnly="0" outline="0" fieldPosition="0">
        <references count="1">
          <reference field="4294967294" count="1">
            <x v="5"/>
          </reference>
        </references>
      </pivotArea>
    </format>
    <format dxfId="11">
      <pivotArea dataOnly="0" outline="0" fieldPosition="0">
        <references count="1">
          <reference field="4294967294" count="1">
            <x v="6"/>
          </reference>
        </references>
      </pivotArea>
    </format>
    <format dxfId="10">
      <pivotArea dataOnly="0" outline="0" fieldPosition="0">
        <references count="1">
          <reference field="4294967294" count="1">
            <x v="7"/>
          </reference>
        </references>
      </pivotArea>
    </format>
    <format dxfId="9">
      <pivotArea field="3" type="button" dataOnly="0" labelOnly="1" outline="0" axis="axisRow" fieldPosition="0"/>
    </format>
    <format dxfId="8">
      <pivotArea field="5" type="button" dataOnly="0" labelOnly="1" outline="0" axis="axisRow" fieldPosition="1"/>
    </format>
    <format dxfId="7">
      <pivotArea field="32" type="button" dataOnly="0" labelOnly="1" outline="0" axis="axisRow" fieldPosition="2"/>
    </format>
    <format dxfId="6">
      <pivotArea field="37" type="button" dataOnly="0" labelOnly="1" outline="0" axis="axisRow" fieldPosition="3"/>
    </format>
    <format dxfId="5">
      <pivotArea field="81" type="button" dataOnly="0" labelOnly="1" outline="0" axis="axisRow" fieldPosition="4"/>
    </format>
    <format dxfId="4">
      <pivotArea field="63" type="button" dataOnly="0" labelOnly="1" outline="0" axis="axisRow" fieldPosition="5"/>
    </format>
    <format dxfId="3">
      <pivotArea dataOnly="0" labelOnly="1" outline="0" fieldPosition="0">
        <references count="1">
          <reference field="4294967294" count="8">
            <x v="0"/>
            <x v="1"/>
            <x v="2"/>
            <x v="3"/>
            <x v="4"/>
            <x v="5"/>
            <x v="6"/>
            <x v="7"/>
          </reference>
        </references>
      </pivotArea>
    </format>
    <format dxfId="2">
      <pivotArea field="5" type="button" dataOnly="0" labelOnly="1" outline="0" axis="axisRow" fieldPosition="1"/>
    </format>
  </formats>
  <pivotTableStyleInfo showRowHeaders="1" showColHeaders="1" showRowStripes="1" showColStripes="1"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questing_Org_Title" xr10:uid="{F083F02B-DAC9-4327-98F9-BE85A9D2CCBE}" sourceName="Requesting Org Title">
  <pivotTables>
    <pivotTable tabId="2" name="PivotTable1"/>
  </pivotTables>
  <data>
    <tabular pivotCacheId="1876913380">
      <items count="24">
        <i x="2" s="1"/>
        <i x="5" s="1"/>
        <i x="4" s="1"/>
        <i x="3" s="1"/>
        <i x="7" s="1"/>
        <i x="6" s="1"/>
        <i x="10" s="1"/>
        <i x="14" s="1"/>
        <i x="11" s="1"/>
        <i x="8" s="1"/>
        <i x="15" s="1"/>
        <i x="17" s="1"/>
        <i x="16" s="1"/>
        <i x="12" s="1"/>
        <i x="13" s="1"/>
        <i x="1" s="1"/>
        <i x="18" s="1"/>
        <i x="19" s="1"/>
        <i x="23" s="1" nd="1"/>
        <i x="0" s="1" nd="1"/>
        <i x="9" s="1" nd="1"/>
        <i x="21" s="1" nd="1"/>
        <i x="22" s="1" nd="1"/>
        <i x="20"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_6__Supv_District_____Primary" xr10:uid="{D2E61CC0-22C5-4114-B39B-798FD580B0F6}" sourceName="(6)-Supv District:----Primary">
  <pivotTables>
    <pivotTable tabId="2" name="PivotTable1"/>
  </pivotTables>
  <data>
    <tabular pivotCacheId="1876913380">
      <items count="21">
        <i x="0" s="1"/>
        <i x="15" s="1"/>
        <i x="18" s="1"/>
        <i x="1" s="1"/>
        <i x="6" s="1"/>
        <i x="14" s="1"/>
        <i x="3" s="1"/>
        <i x="10" s="1"/>
        <i x="9" s="1"/>
        <i x="2" s="1"/>
        <i x="12" s="1"/>
        <i x="17" s="1"/>
        <i x="11" s="1"/>
        <i x="5" s="1"/>
        <i x="7" s="1"/>
        <i x="8" s="1"/>
        <i x="16" s="1"/>
        <i x="13" s="1"/>
        <i x="4" s="1"/>
        <i x="19" s="1" nd="1"/>
        <i x="20"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_3__Asset_Municipality_____Primary" xr10:uid="{2BD4FDB5-06B9-4E9C-9724-4BB5B40B0608}" sourceName="(3)-Asset Municipality:----Primary">
  <pivotTables>
    <pivotTable tabId="2" name="PivotTable1"/>
  </pivotTables>
  <data>
    <tabular pivotCacheId="1876913380">
      <items count="14">
        <i x="4" s="1"/>
        <i x="6" s="1"/>
        <i x="2" s="1"/>
        <i x="7" s="1"/>
        <i x="11" s="1"/>
        <i x="9" s="1"/>
        <i x="1" s="1"/>
        <i x="8" s="1"/>
        <i x="10" s="1"/>
        <i x="12" s="1"/>
        <i x="3" s="1"/>
        <i x="5" s="1"/>
        <i x="0" s="1" nd="1"/>
        <i x="13"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questing_Org_Title1" xr10:uid="{7A6F08D3-8972-4DC0-9D7C-8341F04216EA}" sourceName="Requesting Org Title">
  <pivotTables>
    <pivotTable tabId="13" name="PivotTable1"/>
  </pivotTables>
  <data>
    <tabular pivotCacheId="1430336222">
      <items count="2">
        <i x="0" s="1"/>
        <i x="1" nd="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_6__Supv_District_____Primary1" xr10:uid="{49BF2FF3-B014-43AB-96C2-B2AC49FA56BB}" sourceName="(6)-Supv District:----Primary">
  <pivotTables>
    <pivotTable tabId="13" name="PivotTable1"/>
  </pivotTables>
  <data>
    <tabular pivotCacheId="1430336222">
      <items count="3">
        <i x="0" s="1"/>
        <i x="2" s="1" nd="1"/>
        <i x="1" s="1" nd="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_3__Asset_Municipality_____Primary1" xr10:uid="{176A1B93-6AFB-49BE-B906-58FE7757B4E3}" sourceName="(3)-Asset Municipality:----Primary">
  <pivotTables>
    <pivotTable tabId="13" name="PivotTable1"/>
  </pivotTables>
  <data>
    <tabular pivotCacheId="1430336222">
      <items count="2">
        <i x="0" s="1"/>
        <i x="1" s="1" nd="1"/>
      </items>
    </tabular>
  </data>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Withdrawn_by_REQ_DEPT" xr10:uid="{45360C6B-AAB4-4B96-BD61-E072373E48CF}" sourceName="Withdrawn by REQ DEPT">
  <pivotTables>
    <pivotTable tabId="2" name="PivotTable1"/>
  </pivotTables>
  <data>
    <tabular pivotCacheId="1876913380">
      <items count="3">
        <i x="1" s="1"/>
        <i x="0"/>
        <i x="2"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questing Org Title" xr10:uid="{3F645D83-C2BF-4237-BF5F-C6A2517B9C3E}" cache="Slicer_Requesting_Org_Title" caption="Requesting Org Title" startItem="6" columnCount="3" style="SlicerStyleOther2" rowHeight="241300"/>
  <slicer name="Supv District" xr10:uid="{3BC5CE66-5F95-436B-B253-781E52BC37D4}" cache="Slicer__6__Supv_District_____Primary" caption="Supv District" columnCount="3" style="SlicerStyleOther2" rowHeight="241300"/>
  <slicer name="Muni" xr10:uid="{EF7F0945-7922-4146-AD58-76E464553D79}" cache="Slicer__3__Asset_Municipality_____Primary" caption="Muni" columnCount="3" style="SlicerStyleOther2" rowHeight="241300"/>
  <slicer name="Withdrawn by REQ DEPT" xr10:uid="{F0F057E1-DC9D-4328-9578-EECFC5A8B7D3}" cache="Slicer_Withdrawn_by_REQ_DEPT" caption="Withdrawn by REQ DEPT"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questing Org Title 1" xr10:uid="{94C8D227-2FF5-42B8-98BC-BCA3DB3D8343}" cache="Slicer_Requesting_Org_Title1" caption="Requesting Org Title" columnCount="3" style="SlicerStyleOther2" rowHeight="241300"/>
  <slicer name="Supv District 1" xr10:uid="{30D7852E-9205-4983-9315-3F81114FD452}" cache="Slicer__6__Supv_District_____Primary1" caption="Supv District" columnCount="3" style="SlicerStyleOther2" rowHeight="241300"/>
  <slicer name="Muni 1" xr10:uid="{71DAF628-682B-4AFF-8FF2-F05034F1F3BE}" cache="Slicer__3__Asset_Municipality_____Primary1" caption="Muni" columnCount="3" style="SlicerStyleOther2" rowHeight="241300"/>
</slicers>
</file>

<file path=xl/theme/theme1.xml><?xml version="1.0" encoding="utf-8"?>
<a:theme xmlns:a="http://schemas.openxmlformats.org/drawingml/2006/main" name="Office Theme">
  <a:themeElements>
    <a:clrScheme name="1_MC BRANDING">
      <a:dk1>
        <a:srgbClr val="222223"/>
      </a:dk1>
      <a:lt1>
        <a:srgbClr val="FEDD00"/>
      </a:lt1>
      <a:dk2>
        <a:srgbClr val="FEDD00"/>
      </a:dk2>
      <a:lt2>
        <a:srgbClr val="BEC6C4"/>
      </a:lt2>
      <a:accent1>
        <a:srgbClr val="AC9F3C"/>
      </a:accent1>
      <a:accent2>
        <a:srgbClr val="BEC6C4"/>
      </a:accent2>
      <a:accent3>
        <a:srgbClr val="7C878E"/>
      </a:accent3>
      <a:accent4>
        <a:srgbClr val="007680"/>
      </a:accent4>
      <a:accent5>
        <a:srgbClr val="FFFFFF"/>
      </a:accent5>
      <a:accent6>
        <a:srgbClr val="FFFFFF"/>
      </a:accent6>
      <a:hlink>
        <a:srgbClr val="007680"/>
      </a:hlink>
      <a:folHlink>
        <a:srgbClr val="AC9F3C"/>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5" Type="http://schemas.microsoft.com/office/2007/relationships/slicer" Target="../slicers/slicer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pivotTable" Target="../pivotTables/pivotTable4.xml"/><Relationship Id="rId5" Type="http://schemas.microsoft.com/office/2007/relationships/slicer" Target="../slicers/slicer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4573C-AC9C-4A76-89F4-50F4C69BC8B3}">
  <dimension ref="A1:H34"/>
  <sheetViews>
    <sheetView showGridLines="0" topLeftCell="A8" zoomScale="85" zoomScaleNormal="85" workbookViewId="0">
      <selection activeCell="B15" sqref="B15"/>
    </sheetView>
  </sheetViews>
  <sheetFormatPr defaultColWidth="9.140625" defaultRowHeight="15" x14ac:dyDescent="0.25"/>
  <cols>
    <col min="1" max="1" width="19.85546875" style="12" customWidth="1"/>
    <col min="2" max="2" width="16.140625" style="9" customWidth="1"/>
    <col min="3" max="3" width="16.140625" style="11" customWidth="1"/>
    <col min="4" max="8" width="9.140625" style="9" customWidth="1"/>
    <col min="9" max="9" width="9.140625" style="11" customWidth="1"/>
    <col min="10" max="16384" width="9.140625" style="11"/>
  </cols>
  <sheetData>
    <row r="1" spans="1:7" x14ac:dyDescent="0.25">
      <c r="A1" s="8" t="s">
        <v>210</v>
      </c>
      <c r="C1" s="10"/>
    </row>
    <row r="2" spans="1:7" x14ac:dyDescent="0.25">
      <c r="A2" s="8" t="s">
        <v>218</v>
      </c>
      <c r="C2" s="10"/>
    </row>
    <row r="4" spans="1:7" x14ac:dyDescent="0.25">
      <c r="D4" s="160" t="s">
        <v>217</v>
      </c>
      <c r="E4" s="160"/>
      <c r="F4" s="160"/>
      <c r="G4" s="160"/>
    </row>
    <row r="5" spans="1:7" x14ac:dyDescent="0.25">
      <c r="A5" s="13" t="s">
        <v>213</v>
      </c>
      <c r="B5" s="14">
        <f ca="1">VALUE(RIGHT(E5,4)+1)</f>
        <v>2027</v>
      </c>
      <c r="C5" s="10" t="s">
        <v>216</v>
      </c>
      <c r="D5" s="15">
        <f ca="1">TODAY()</f>
        <v>46244</v>
      </c>
      <c r="E5" s="9" t="str">
        <f ca="1">TEXT(D5,"m,d,YYYY")</f>
        <v>8,10,2026</v>
      </c>
    </row>
    <row r="6" spans="1:7" x14ac:dyDescent="0.25">
      <c r="A6" s="13"/>
      <c r="B6" s="14"/>
    </row>
    <row r="7" spans="1:7" x14ac:dyDescent="0.25">
      <c r="A7" s="13" t="s">
        <v>214</v>
      </c>
      <c r="B7" s="14" t="str">
        <f>TEXT(D7,"m,D")</f>
        <v xml:space="preserve">July 15th </v>
      </c>
      <c r="C7" s="10" t="s">
        <v>216</v>
      </c>
      <c r="D7" s="9" t="s">
        <v>215</v>
      </c>
    </row>
    <row r="10" spans="1:7" x14ac:dyDescent="0.25">
      <c r="A10" s="8" t="s">
        <v>219</v>
      </c>
    </row>
    <row r="11" spans="1:7" x14ac:dyDescent="0.25">
      <c r="A11" s="10" t="s">
        <v>811</v>
      </c>
    </row>
    <row r="12" spans="1:7" x14ac:dyDescent="0.25">
      <c r="A12" s="10"/>
      <c r="B12" s="10" t="s">
        <v>812</v>
      </c>
    </row>
    <row r="13" spans="1:7" x14ac:dyDescent="0.25">
      <c r="A13" s="8"/>
    </row>
    <row r="14" spans="1:7" x14ac:dyDescent="0.25">
      <c r="A14" s="10" t="s">
        <v>792</v>
      </c>
    </row>
    <row r="15" spans="1:7" x14ac:dyDescent="0.25">
      <c r="A15" s="10"/>
      <c r="B15" s="10" t="s">
        <v>813</v>
      </c>
    </row>
    <row r="16" spans="1:7" x14ac:dyDescent="0.25">
      <c r="A16" s="10"/>
      <c r="B16" s="10"/>
      <c r="C16" s="11" t="s">
        <v>814</v>
      </c>
    </row>
    <row r="17" spans="1:3" x14ac:dyDescent="0.25">
      <c r="A17" s="10"/>
      <c r="B17" s="10"/>
      <c r="C17" s="11" t="s">
        <v>1209</v>
      </c>
    </row>
    <row r="18" spans="1:3" x14ac:dyDescent="0.25">
      <c r="A18" s="10"/>
      <c r="B18" s="10" t="s">
        <v>815</v>
      </c>
    </row>
    <row r="19" spans="1:3" x14ac:dyDescent="0.25">
      <c r="A19" s="10"/>
      <c r="B19" s="10"/>
      <c r="C19" s="11" t="s">
        <v>816</v>
      </c>
    </row>
    <row r="20" spans="1:3" x14ac:dyDescent="0.25">
      <c r="A20" s="10"/>
      <c r="B20" s="10"/>
      <c r="C20" s="11" t="s">
        <v>1209</v>
      </c>
    </row>
    <row r="21" spans="1:3" x14ac:dyDescent="0.25">
      <c r="A21" s="8"/>
      <c r="B21" s="10" t="s">
        <v>817</v>
      </c>
    </row>
    <row r="22" spans="1:3" x14ac:dyDescent="0.25">
      <c r="A22" s="8"/>
      <c r="B22" s="10" t="s">
        <v>793</v>
      </c>
      <c r="C22" s="11" t="s">
        <v>818</v>
      </c>
    </row>
    <row r="23" spans="1:3" x14ac:dyDescent="0.25">
      <c r="A23" s="8"/>
      <c r="B23" s="10" t="s">
        <v>794</v>
      </c>
    </row>
    <row r="24" spans="1:3" x14ac:dyDescent="0.25">
      <c r="A24" s="8"/>
      <c r="B24" s="10" t="s">
        <v>819</v>
      </c>
    </row>
    <row r="26" spans="1:3" x14ac:dyDescent="0.25">
      <c r="A26" s="10" t="s">
        <v>1210</v>
      </c>
    </row>
    <row r="28" spans="1:3" x14ac:dyDescent="0.25">
      <c r="A28" s="10" t="s">
        <v>1211</v>
      </c>
    </row>
    <row r="29" spans="1:3" x14ac:dyDescent="0.25">
      <c r="A29" s="10"/>
    </row>
    <row r="30" spans="1:3" x14ac:dyDescent="0.25">
      <c r="A30" s="10" t="s">
        <v>1212</v>
      </c>
    </row>
    <row r="32" spans="1:3" x14ac:dyDescent="0.25">
      <c r="A32" s="10" t="s">
        <v>1213</v>
      </c>
    </row>
    <row r="34" spans="1:1" x14ac:dyDescent="0.25">
      <c r="A34" s="10" t="s">
        <v>1214</v>
      </c>
    </row>
  </sheetData>
  <sheetProtection algorithmName="SHA-512" hashValue="Gk/ycRwg72dyn/2/Kh6iGCFU0l4U1GXBzyMAwAk+RkG0PYB1dgqg84o7a9Bt+T4UEZRlv3xTbjqKDOHZAsm0Yw==" saltValue="w8+gIzth41SXTovUKPbr8w==" spinCount="100000" sheet="1" objects="1" scenarios="1" autoFilter="0"/>
  <mergeCells count="1">
    <mergeCell ref="D4:G4"/>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8344F-A8B0-45FD-8AE3-6E3494ED2F87}">
  <sheetPr>
    <tabColor rgb="FF92D050"/>
  </sheetPr>
  <dimension ref="A1:BY607"/>
  <sheetViews>
    <sheetView showGridLines="0" tabSelected="1" zoomScale="90" zoomScaleNormal="90" workbookViewId="0">
      <pane xSplit="3" ySplit="15" topLeftCell="D16" activePane="bottomRight" state="frozenSplit"/>
      <selection pane="topRight" activeCell="D1" sqref="D1"/>
      <selection pane="bottomLeft" activeCell="A16" sqref="A16"/>
      <selection pane="bottomRight" activeCell="BL13" sqref="BL13"/>
    </sheetView>
  </sheetViews>
  <sheetFormatPr defaultColWidth="9.140625" defaultRowHeight="15" x14ac:dyDescent="0.25"/>
  <cols>
    <col min="1" max="1" width="19" style="1" customWidth="1"/>
    <col min="2" max="2" width="16.42578125" style="1" customWidth="1"/>
    <col min="3" max="3" width="28.85546875" style="1" customWidth="1"/>
    <col min="4" max="4" width="99.7109375" style="1" customWidth="1"/>
    <col min="5" max="5" width="66.85546875" style="3" customWidth="1"/>
    <col min="6" max="6" width="9.28515625" style="3" customWidth="1"/>
    <col min="7" max="7" width="8.5703125" style="3" customWidth="1"/>
    <col min="8" max="14" width="19.28515625" style="1" customWidth="1"/>
    <col min="15" max="67" width="9.140625" style="1"/>
    <col min="68" max="68" width="17.28515625" style="1" bestFit="1" customWidth="1"/>
    <col min="69" max="69" width="8.140625" style="1" bestFit="1" customWidth="1"/>
    <col min="70" max="70" width="12.28515625" style="1" bestFit="1" customWidth="1"/>
    <col min="71" max="71" width="13.85546875" style="1" bestFit="1" customWidth="1"/>
    <col min="72" max="72" width="11.28515625" style="1" bestFit="1" customWidth="1"/>
    <col min="73" max="74" width="9.140625" style="1"/>
    <col min="75" max="75" width="17.28515625" style="1" bestFit="1" customWidth="1"/>
    <col min="76" max="77" width="12.28515625" style="1" bestFit="1" customWidth="1"/>
    <col min="78" max="16384" width="9.140625" style="1"/>
  </cols>
  <sheetData>
    <row r="1" spans="1:77" ht="15" customHeight="1" x14ac:dyDescent="0.25">
      <c r="A1" s="155" t="str">
        <f ca="1">CONCATENATE(ADMIN!B5," Capital Improvement Request Summary 
(includes updates from the originally submitted ",ADMIN!B7,"departmental requests)")</f>
        <v>2027 Capital Improvement Request Summary 
(includes updates from the originally submitted July 15th departmental requests)</v>
      </c>
      <c r="B1" s="155"/>
      <c r="C1" s="155"/>
      <c r="D1" s="155"/>
      <c r="E1" s="155"/>
      <c r="F1" s="155"/>
      <c r="G1" s="155"/>
      <c r="H1" s="155"/>
      <c r="I1" s="155"/>
      <c r="J1" s="155"/>
      <c r="K1" s="155"/>
      <c r="L1" s="155"/>
      <c r="M1" s="155"/>
      <c r="N1" s="155"/>
      <c r="BP1" s="150" t="str">
        <f ca="1">'Summary Report ALL LOOKUP_NOAIR'!F13</f>
        <v>YR 1 (2027)--Excluding AIRPORT</v>
      </c>
      <c r="BQ1" s="150"/>
      <c r="BR1" s="150"/>
      <c r="BS1" s="150"/>
      <c r="BT1" s="150"/>
      <c r="BW1" s="150" t="str">
        <f ca="1">'Summary Report ALL LOOKUP_NOAIR'!J13</f>
        <v>YRS 2 - 5 (2028 - 2031)--Excluding Airport</v>
      </c>
      <c r="BX1" s="150"/>
      <c r="BY1" s="150"/>
    </row>
    <row r="2" spans="1:77" ht="15" customHeight="1" x14ac:dyDescent="0.25">
      <c r="A2" s="155"/>
      <c r="B2" s="155"/>
      <c r="C2" s="155"/>
      <c r="D2" s="155"/>
      <c r="E2" s="155"/>
      <c r="F2" s="155"/>
      <c r="G2" s="155"/>
      <c r="H2" s="155"/>
      <c r="I2" s="155"/>
      <c r="J2" s="155"/>
      <c r="K2" s="155"/>
      <c r="L2" s="155"/>
      <c r="M2" s="155"/>
      <c r="N2" s="155"/>
      <c r="BP2" s="17"/>
      <c r="BQ2" s="18" t="s">
        <v>795</v>
      </c>
      <c r="BR2" s="18" t="s">
        <v>796</v>
      </c>
      <c r="BS2" s="18" t="s">
        <v>797</v>
      </c>
      <c r="BT2" s="18" t="s">
        <v>798</v>
      </c>
      <c r="BW2" s="17"/>
      <c r="BX2" s="18" t="s">
        <v>799</v>
      </c>
      <c r="BY2" s="18" t="s">
        <v>798</v>
      </c>
    </row>
    <row r="3" spans="1:77" ht="15" customHeight="1" x14ac:dyDescent="0.25">
      <c r="A3" s="155"/>
      <c r="B3" s="155"/>
      <c r="C3" s="155"/>
      <c r="D3" s="155"/>
      <c r="E3" s="155"/>
      <c r="F3" s="155"/>
      <c r="G3" s="155"/>
      <c r="H3" s="155"/>
      <c r="I3" s="155"/>
      <c r="J3" s="155"/>
      <c r="K3" s="155"/>
      <c r="L3" s="155"/>
      <c r="M3" s="155"/>
      <c r="N3" s="155"/>
      <c r="BP3" s="19" t="s">
        <v>800</v>
      </c>
      <c r="BQ3" s="3">
        <f ca="1">_xlfn.XLOOKUP("grand total",'Summary Report ALL LOOKUP_NOAIR'!A:A,'Summary Report ALL LOOKUP_NOAIR'!E:E,"")</f>
        <v>128</v>
      </c>
      <c r="BR3" s="20">
        <f ca="1">_xlfn.XLOOKUP("grand total",'Summary Report ALL LOOKUP_NOAIR'!A:A,'Summary Report ALL LOOKUP_NOAIR'!G:G,"")</f>
        <v>947447851</v>
      </c>
      <c r="BS3" s="20">
        <f ca="1">_xlfn.XLOOKUP("grand total",'Summary Report ALL LOOKUP_NOAIR'!A:A,'Summary Report ALL LOOKUP_NOAIR'!H:H,"")</f>
        <v>56028307</v>
      </c>
      <c r="BT3" s="20">
        <f ca="1">_xlfn.XLOOKUP("grand total",'Summary Report ALL LOOKUP_NOAIR'!A:A,'Summary Report ALL LOOKUP_NOAIR'!I:I,"")</f>
        <v>34459777</v>
      </c>
      <c r="BW3" s="19" t="s">
        <v>800</v>
      </c>
      <c r="BX3" s="20">
        <f ca="1">_xlfn.XLOOKUP("grand total",'Summary Report ALL LOOKUP_NOAIR'!A:A,'Summary Report ALL LOOKUP_NOAIR'!K:K,"")</f>
        <v>232139378</v>
      </c>
      <c r="BY3" s="20">
        <f ca="1">_xlfn.XLOOKUP("grand total",'Summary Report ALL LOOKUP_NOAIR'!A:A,'Summary Report ALL LOOKUP_NOAIR'!L:L,"")</f>
        <v>32343186</v>
      </c>
    </row>
    <row r="4" spans="1:77" ht="15" customHeight="1" x14ac:dyDescent="0.25">
      <c r="A4" s="155"/>
      <c r="B4" s="155"/>
      <c r="C4" s="155"/>
      <c r="D4" s="155"/>
      <c r="E4" s="155"/>
      <c r="F4" s="155"/>
      <c r="G4" s="155"/>
      <c r="H4" s="155"/>
      <c r="I4" s="155"/>
      <c r="J4" s="155"/>
      <c r="K4" s="155"/>
      <c r="L4" s="155"/>
      <c r="M4" s="155"/>
      <c r="N4" s="155"/>
      <c r="BP4" s="19" t="s">
        <v>801</v>
      </c>
      <c r="BQ4" s="3">
        <f ca="1">_xlfn.XLOOKUP("grand total",'Summary Report_Non-Airport'!A:A,'Summary Report_Non-Airport'!G:G,"")</f>
        <v>128</v>
      </c>
      <c r="BR4" s="20">
        <f ca="1">_xlfn.XLOOKUP("grand total",'Summary Report_Non-Airport'!A:A,'Summary Report_Non-Airport'!I:I,"")</f>
        <v>947447851</v>
      </c>
      <c r="BS4" s="20">
        <f ca="1">_xlfn.XLOOKUP("grand total",'Summary Report_Non-Airport'!A:A,'Summary Report_Non-Airport'!J:J,"")</f>
        <v>56028307</v>
      </c>
      <c r="BT4" s="20">
        <f ca="1">_xlfn.XLOOKUP("grand total",'Summary Report_Non-Airport'!A:A,'Summary Report_Non-Airport'!K:K,"")</f>
        <v>34459777</v>
      </c>
      <c r="BW4" s="19" t="s">
        <v>801</v>
      </c>
      <c r="BX4" s="20">
        <f ca="1">_xlfn.XLOOKUP("grand total",A:A,M:M,"")</f>
        <v>232139378</v>
      </c>
      <c r="BY4" s="20">
        <f ca="1">_xlfn.XLOOKUP("grand total",'Summary Report_Non-Airport'!A:A,'Summary Report_Non-Airport'!N:N,"")</f>
        <v>32343186</v>
      </c>
    </row>
    <row r="5" spans="1:77" ht="15.75" x14ac:dyDescent="0.25">
      <c r="A5" s="23" t="s">
        <v>210</v>
      </c>
      <c r="B5" s="24"/>
      <c r="C5" s="24"/>
      <c r="BP5" s="21" t="s">
        <v>802</v>
      </c>
      <c r="BQ5" s="22">
        <f ca="1">IFERROR(BQ4/BQ3,0)</f>
        <v>1</v>
      </c>
      <c r="BR5" s="22">
        <f ca="1">IFERROR(BR4/BR3,0)</f>
        <v>1</v>
      </c>
      <c r="BS5" s="22">
        <f ca="1">IFERROR(BS4/BS3,0)</f>
        <v>1</v>
      </c>
      <c r="BT5" s="22">
        <f ca="1">IFERROR(BT4/BT3,0)</f>
        <v>1</v>
      </c>
      <c r="BW5" s="21" t="s">
        <v>802</v>
      </c>
      <c r="BX5" s="22">
        <f ca="1">IFERROR(BX4/BX3,0)</f>
        <v>1</v>
      </c>
      <c r="BY5" s="22">
        <f ca="1">IFERROR(BY4/BY3,0)</f>
        <v>1</v>
      </c>
    </row>
    <row r="6" spans="1:77" ht="15.75" x14ac:dyDescent="0.25">
      <c r="A6" s="156" t="s">
        <v>453</v>
      </c>
      <c r="B6" s="156"/>
      <c r="C6" s="156"/>
      <c r="BP6" s="151"/>
      <c r="BQ6" s="151"/>
      <c r="BR6" s="151"/>
      <c r="BS6" s="151"/>
      <c r="BT6" s="151"/>
      <c r="BW6" s="151"/>
      <c r="BX6" s="151"/>
      <c r="BY6" s="151"/>
    </row>
    <row r="7" spans="1:77" ht="15.75" x14ac:dyDescent="0.25">
      <c r="A7" s="156" t="s">
        <v>211</v>
      </c>
      <c r="B7" s="156"/>
      <c r="C7" s="156"/>
      <c r="BP7" s="151"/>
      <c r="BQ7" s="151"/>
      <c r="BR7" s="151"/>
      <c r="BS7" s="151"/>
      <c r="BT7" s="151"/>
      <c r="BW7" s="151"/>
      <c r="BX7" s="151"/>
      <c r="BY7" s="151"/>
    </row>
    <row r="8" spans="1:77" ht="15.75" x14ac:dyDescent="0.25">
      <c r="A8" s="156" t="s">
        <v>454</v>
      </c>
      <c r="B8" s="156"/>
      <c r="C8" s="156"/>
    </row>
    <row r="9" spans="1:77" ht="15.75" x14ac:dyDescent="0.25">
      <c r="A9" s="156" t="s">
        <v>212</v>
      </c>
      <c r="B9" s="156"/>
      <c r="C9" s="156"/>
      <c r="BP9" s="157" t="s">
        <v>2660</v>
      </c>
      <c r="BQ9" s="158"/>
      <c r="BR9" s="159"/>
      <c r="BS9" s="17"/>
    </row>
    <row r="10" spans="1:77" hidden="1" x14ac:dyDescent="0.25">
      <c r="BP10" s="138"/>
      <c r="BQ10" s="3"/>
      <c r="BR10" s="139"/>
    </row>
    <row r="11" spans="1:77" x14ac:dyDescent="0.25">
      <c r="BP11" s="138"/>
      <c r="BQ11" s="3"/>
      <c r="BR11" s="139"/>
    </row>
    <row r="12" spans="1:77" s="5" customFormat="1" x14ac:dyDescent="0.25">
      <c r="A12"/>
      <c r="B12"/>
      <c r="C12"/>
      <c r="O12" s="1"/>
      <c r="BP12" s="140"/>
      <c r="BQ12" s="6"/>
      <c r="BR12" s="141"/>
    </row>
    <row r="13" spans="1:77" s="5" customFormat="1" x14ac:dyDescent="0.25">
      <c r="E13" s="6"/>
      <c r="F13" s="6"/>
      <c r="H13" s="152" t="str">
        <f ca="1">CONCATENATE("YR 1 (",ADMIN!B5,")")</f>
        <v>YR 1 (2027)</v>
      </c>
      <c r="I13" s="152"/>
      <c r="J13" s="152"/>
      <c r="K13" s="152"/>
      <c r="L13" s="153" t="str">
        <f ca="1">CONCATENATE("YRS 2 - 5 (",ADMIN!B5+1," - ",ADMIN!B5+4,")")</f>
        <v>YRS 2 - 5 (2028 - 2031)</v>
      </c>
      <c r="M13" s="154"/>
      <c r="N13" s="154"/>
      <c r="O13" s="1"/>
      <c r="BP13" s="140"/>
      <c r="BQ13" s="6"/>
      <c r="BR13" s="141"/>
    </row>
    <row r="14" spans="1:77" s="7" customFormat="1" hidden="1" x14ac:dyDescent="0.25">
      <c r="A14" s="32"/>
      <c r="B14" s="33"/>
      <c r="C14" s="33"/>
      <c r="D14" s="33"/>
      <c r="E14" s="33"/>
      <c r="F14" s="33"/>
      <c r="G14" s="25" t="s">
        <v>199</v>
      </c>
      <c r="H14" s="34"/>
      <c r="I14" s="34"/>
      <c r="J14" s="34"/>
      <c r="K14" s="34"/>
      <c r="L14" s="45"/>
      <c r="M14" s="43"/>
      <c r="N14" s="44"/>
      <c r="O14" s="1"/>
      <c r="BP14" s="142"/>
      <c r="BQ14" s="137"/>
      <c r="BR14" s="143"/>
    </row>
    <row r="15" spans="1:77" s="7" customFormat="1" ht="45" x14ac:dyDescent="0.25">
      <c r="A15" s="32" t="s">
        <v>0</v>
      </c>
      <c r="B15" s="32" t="s">
        <v>1</v>
      </c>
      <c r="C15" s="32" t="s">
        <v>9</v>
      </c>
      <c r="D15" s="32" t="s">
        <v>202</v>
      </c>
      <c r="E15" s="32" t="s">
        <v>17</v>
      </c>
      <c r="F15" s="32" t="s">
        <v>204</v>
      </c>
      <c r="G15" s="55" t="s">
        <v>206</v>
      </c>
      <c r="H15" s="39" t="s">
        <v>203</v>
      </c>
      <c r="I15" s="35" t="s">
        <v>200</v>
      </c>
      <c r="J15" s="35" t="s">
        <v>201</v>
      </c>
      <c r="K15" s="35" t="s">
        <v>205</v>
      </c>
      <c r="L15" s="56" t="s">
        <v>207</v>
      </c>
      <c r="M15" s="57" t="s">
        <v>208</v>
      </c>
      <c r="N15" s="58" t="s">
        <v>209</v>
      </c>
      <c r="BP15" s="144"/>
      <c r="BQ15" s="145"/>
      <c r="BR15" s="146"/>
    </row>
    <row r="16" spans="1:77" ht="330" x14ac:dyDescent="0.25">
      <c r="A16" s="26" t="s">
        <v>22</v>
      </c>
      <c r="B16" s="26" t="s">
        <v>1235</v>
      </c>
      <c r="C16" s="26" t="s">
        <v>1236</v>
      </c>
      <c r="D16" s="26" t="s">
        <v>1237</v>
      </c>
      <c r="E16" s="26" t="s">
        <v>1238</v>
      </c>
      <c r="F16" s="26" t="s">
        <v>26</v>
      </c>
      <c r="G16" s="147">
        <v>1</v>
      </c>
      <c r="H16" s="40">
        <v>250000</v>
      </c>
      <c r="I16" s="30">
        <v>0</v>
      </c>
      <c r="J16" s="30">
        <v>250000</v>
      </c>
      <c r="K16" s="30">
        <v>0</v>
      </c>
      <c r="L16" s="46">
        <v>0</v>
      </c>
      <c r="M16" s="49">
        <v>0</v>
      </c>
      <c r="N16" s="52">
        <v>0</v>
      </c>
    </row>
    <row r="17" spans="1:14" x14ac:dyDescent="0.25">
      <c r="A17" s="36" t="s">
        <v>185</v>
      </c>
      <c r="B17" s="37"/>
      <c r="C17" s="37"/>
      <c r="D17" s="37"/>
      <c r="E17" s="37"/>
      <c r="F17" s="37"/>
      <c r="G17" s="148">
        <v>1</v>
      </c>
      <c r="H17" s="41">
        <v>250000</v>
      </c>
      <c r="I17" s="38">
        <v>0</v>
      </c>
      <c r="J17" s="38">
        <v>250000</v>
      </c>
      <c r="K17" s="38">
        <v>0</v>
      </c>
      <c r="L17" s="47">
        <v>0</v>
      </c>
      <c r="M17" s="50">
        <v>0</v>
      </c>
      <c r="N17" s="53">
        <v>0</v>
      </c>
    </row>
    <row r="18" spans="1:14" ht="315" x14ac:dyDescent="0.25">
      <c r="A18" s="26" t="s">
        <v>45</v>
      </c>
      <c r="B18" s="26" t="s">
        <v>1298</v>
      </c>
      <c r="C18" s="26" t="s">
        <v>1299</v>
      </c>
      <c r="D18" s="26" t="s">
        <v>1301</v>
      </c>
      <c r="E18" s="26" t="s">
        <v>1308</v>
      </c>
      <c r="F18" s="26" t="s">
        <v>55</v>
      </c>
      <c r="G18" s="147">
        <v>1</v>
      </c>
      <c r="H18" s="40">
        <v>2605390</v>
      </c>
      <c r="I18" s="30">
        <v>0</v>
      </c>
      <c r="J18" s="30">
        <v>2605390</v>
      </c>
      <c r="K18" s="30">
        <v>0</v>
      </c>
      <c r="L18" s="46">
        <v>2047970</v>
      </c>
      <c r="M18" s="49">
        <v>2047970</v>
      </c>
      <c r="N18" s="52">
        <v>0</v>
      </c>
    </row>
    <row r="19" spans="1:14" x14ac:dyDescent="0.25">
      <c r="A19" s="36" t="s">
        <v>736</v>
      </c>
      <c r="B19" s="37"/>
      <c r="C19" s="37"/>
      <c r="D19" s="37"/>
      <c r="E19" s="37"/>
      <c r="F19" s="37"/>
      <c r="G19" s="148">
        <v>1</v>
      </c>
      <c r="H19" s="41">
        <v>2605390</v>
      </c>
      <c r="I19" s="38">
        <v>0</v>
      </c>
      <c r="J19" s="38">
        <v>2605390</v>
      </c>
      <c r="K19" s="38">
        <v>0</v>
      </c>
      <c r="L19" s="47">
        <v>2047970</v>
      </c>
      <c r="M19" s="50">
        <v>2047970</v>
      </c>
      <c r="N19" s="53">
        <v>0</v>
      </c>
    </row>
    <row r="20" spans="1:14" ht="180" x14ac:dyDescent="0.25">
      <c r="A20" s="26" t="s">
        <v>40</v>
      </c>
      <c r="B20" s="26" t="s">
        <v>480</v>
      </c>
      <c r="C20" s="26" t="s">
        <v>481</v>
      </c>
      <c r="D20" s="26" t="s">
        <v>836</v>
      </c>
      <c r="E20" s="26" t="s">
        <v>488</v>
      </c>
      <c r="F20" s="26" t="s">
        <v>43</v>
      </c>
      <c r="G20" s="147">
        <v>1</v>
      </c>
      <c r="H20" s="40">
        <v>641510</v>
      </c>
      <c r="I20" s="30">
        <v>641510</v>
      </c>
      <c r="J20" s="30">
        <v>0</v>
      </c>
      <c r="K20" s="30">
        <v>0</v>
      </c>
      <c r="L20" s="46">
        <v>6529678</v>
      </c>
      <c r="M20" s="49">
        <v>6529678</v>
      </c>
      <c r="N20" s="52">
        <v>0</v>
      </c>
    </row>
    <row r="21" spans="1:14" x14ac:dyDescent="0.25">
      <c r="A21" s="36" t="s">
        <v>186</v>
      </c>
      <c r="B21" s="37"/>
      <c r="C21" s="37"/>
      <c r="D21" s="37"/>
      <c r="E21" s="37"/>
      <c r="F21" s="37"/>
      <c r="G21" s="148">
        <v>1</v>
      </c>
      <c r="H21" s="41">
        <v>641510</v>
      </c>
      <c r="I21" s="38">
        <v>641510</v>
      </c>
      <c r="J21" s="38">
        <v>0</v>
      </c>
      <c r="K21" s="38">
        <v>0</v>
      </c>
      <c r="L21" s="47">
        <v>6529678</v>
      </c>
      <c r="M21" s="50">
        <v>6529678</v>
      </c>
      <c r="N21" s="53">
        <v>0</v>
      </c>
    </row>
    <row r="22" spans="1:14" ht="90" x14ac:dyDescent="0.25">
      <c r="A22" s="26" t="s">
        <v>740</v>
      </c>
      <c r="B22" s="26" t="s">
        <v>1277</v>
      </c>
      <c r="C22" s="26" t="s">
        <v>1278</v>
      </c>
      <c r="D22" s="26" t="s">
        <v>1280</v>
      </c>
      <c r="E22" s="26" t="s">
        <v>1288</v>
      </c>
      <c r="F22" s="26" t="s">
        <v>34</v>
      </c>
      <c r="G22" s="147">
        <v>1</v>
      </c>
      <c r="H22" s="40">
        <v>403250</v>
      </c>
      <c r="I22" s="30">
        <v>403250</v>
      </c>
      <c r="J22" s="30">
        <v>0</v>
      </c>
      <c r="K22" s="30">
        <v>0</v>
      </c>
      <c r="L22" s="46">
        <v>0</v>
      </c>
      <c r="M22" s="49">
        <v>0</v>
      </c>
      <c r="N22" s="52">
        <v>0</v>
      </c>
    </row>
    <row r="23" spans="1:14" ht="270" x14ac:dyDescent="0.25">
      <c r="A23" s="27" t="s">
        <v>740</v>
      </c>
      <c r="B23" s="26" t="s">
        <v>473</v>
      </c>
      <c r="C23" s="26" t="s">
        <v>474</v>
      </c>
      <c r="D23" s="26" t="s">
        <v>1290</v>
      </c>
      <c r="E23" s="26" t="s">
        <v>1291</v>
      </c>
      <c r="F23" s="26" t="s">
        <v>34</v>
      </c>
      <c r="G23" s="147">
        <v>1</v>
      </c>
      <c r="H23" s="40">
        <v>347880</v>
      </c>
      <c r="I23" s="30">
        <v>347880</v>
      </c>
      <c r="J23" s="30">
        <v>0</v>
      </c>
      <c r="K23" s="30">
        <v>0</v>
      </c>
      <c r="L23" s="46">
        <v>7550000</v>
      </c>
      <c r="M23" s="49">
        <v>7550000</v>
      </c>
      <c r="N23" s="52">
        <v>0</v>
      </c>
    </row>
    <row r="24" spans="1:14" ht="225" x14ac:dyDescent="0.25">
      <c r="A24" s="27" t="s">
        <v>740</v>
      </c>
      <c r="B24" s="26" t="s">
        <v>1240</v>
      </c>
      <c r="C24" s="26" t="s">
        <v>1241</v>
      </c>
      <c r="D24" s="26" t="s">
        <v>1244</v>
      </c>
      <c r="E24" s="26" t="s">
        <v>1250</v>
      </c>
      <c r="F24" s="26" t="s">
        <v>34</v>
      </c>
      <c r="G24" s="147">
        <v>1</v>
      </c>
      <c r="H24" s="40">
        <v>150000</v>
      </c>
      <c r="I24" s="30">
        <v>150000</v>
      </c>
      <c r="J24" s="30">
        <v>0</v>
      </c>
      <c r="K24" s="30">
        <v>0</v>
      </c>
      <c r="L24" s="46">
        <v>0</v>
      </c>
      <c r="M24" s="49">
        <v>0</v>
      </c>
      <c r="N24" s="52">
        <v>0</v>
      </c>
    </row>
    <row r="25" spans="1:14" ht="180" x14ac:dyDescent="0.25">
      <c r="A25" s="27" t="s">
        <v>740</v>
      </c>
      <c r="B25" s="26" t="s">
        <v>1254</v>
      </c>
      <c r="C25" s="26" t="s">
        <v>1255</v>
      </c>
      <c r="D25" s="26" t="s">
        <v>1256</v>
      </c>
      <c r="E25" s="26" t="s">
        <v>1261</v>
      </c>
      <c r="F25" s="26" t="s">
        <v>34</v>
      </c>
      <c r="G25" s="147">
        <v>1</v>
      </c>
      <c r="H25" s="40">
        <v>1244430</v>
      </c>
      <c r="I25" s="30">
        <v>1244430</v>
      </c>
      <c r="J25" s="30">
        <v>0</v>
      </c>
      <c r="K25" s="30">
        <v>0</v>
      </c>
      <c r="L25" s="46">
        <v>0</v>
      </c>
      <c r="M25" s="49">
        <v>0</v>
      </c>
      <c r="N25" s="52">
        <v>0</v>
      </c>
    </row>
    <row r="26" spans="1:14" ht="330" x14ac:dyDescent="0.25">
      <c r="A26" s="27" t="s">
        <v>740</v>
      </c>
      <c r="B26" s="26" t="s">
        <v>1264</v>
      </c>
      <c r="C26" s="26" t="s">
        <v>1265</v>
      </c>
      <c r="D26" s="26" t="s">
        <v>1266</v>
      </c>
      <c r="E26" s="26" t="s">
        <v>1275</v>
      </c>
      <c r="F26" s="26" t="s">
        <v>34</v>
      </c>
      <c r="G26" s="147">
        <v>1</v>
      </c>
      <c r="H26" s="40">
        <v>967670</v>
      </c>
      <c r="I26" s="30">
        <v>967670</v>
      </c>
      <c r="J26" s="30">
        <v>0</v>
      </c>
      <c r="K26" s="30">
        <v>0</v>
      </c>
      <c r="L26" s="46">
        <v>0</v>
      </c>
      <c r="M26" s="49">
        <v>0</v>
      </c>
      <c r="N26" s="52">
        <v>0</v>
      </c>
    </row>
    <row r="27" spans="1:14" ht="30" x14ac:dyDescent="0.25">
      <c r="A27" s="36" t="s">
        <v>791</v>
      </c>
      <c r="B27" s="37"/>
      <c r="C27" s="37"/>
      <c r="D27" s="37"/>
      <c r="E27" s="37"/>
      <c r="F27" s="37"/>
      <c r="G27" s="148">
        <v>5</v>
      </c>
      <c r="H27" s="41">
        <v>3113230</v>
      </c>
      <c r="I27" s="38">
        <v>3113230</v>
      </c>
      <c r="J27" s="38">
        <v>0</v>
      </c>
      <c r="K27" s="38">
        <v>0</v>
      </c>
      <c r="L27" s="47">
        <v>7550000</v>
      </c>
      <c r="M27" s="50">
        <v>7550000</v>
      </c>
      <c r="N27" s="53">
        <v>0</v>
      </c>
    </row>
    <row r="28" spans="1:14" ht="105" x14ac:dyDescent="0.25">
      <c r="A28" s="26" t="s">
        <v>57</v>
      </c>
      <c r="B28" s="26" t="s">
        <v>60</v>
      </c>
      <c r="C28" s="26" t="s">
        <v>515</v>
      </c>
      <c r="D28" s="26" t="s">
        <v>1486</v>
      </c>
      <c r="E28" s="26" t="s">
        <v>519</v>
      </c>
      <c r="F28" s="26" t="s">
        <v>61</v>
      </c>
      <c r="G28" s="147">
        <v>1</v>
      </c>
      <c r="H28" s="40">
        <v>131710</v>
      </c>
      <c r="I28" s="30">
        <v>131710</v>
      </c>
      <c r="J28" s="30">
        <v>0</v>
      </c>
      <c r="K28" s="30">
        <v>0</v>
      </c>
      <c r="L28" s="46">
        <v>1300000</v>
      </c>
      <c r="M28" s="49">
        <v>1300000</v>
      </c>
      <c r="N28" s="52">
        <v>0</v>
      </c>
    </row>
    <row r="29" spans="1:14" ht="285" x14ac:dyDescent="0.25">
      <c r="A29" s="27" t="s">
        <v>57</v>
      </c>
      <c r="B29" s="26" t="s">
        <v>1489</v>
      </c>
      <c r="C29" s="26" t="s">
        <v>1490</v>
      </c>
      <c r="D29" s="26" t="s">
        <v>1492</v>
      </c>
      <c r="E29" s="26" t="s">
        <v>1500</v>
      </c>
      <c r="F29" s="26" t="s">
        <v>55</v>
      </c>
      <c r="G29" s="147">
        <v>1</v>
      </c>
      <c r="H29" s="40">
        <v>270280</v>
      </c>
      <c r="I29" s="30">
        <v>0</v>
      </c>
      <c r="J29" s="30">
        <v>270280</v>
      </c>
      <c r="K29" s="30">
        <v>0</v>
      </c>
      <c r="L29" s="46">
        <v>0</v>
      </c>
      <c r="M29" s="49">
        <v>0</v>
      </c>
      <c r="N29" s="52">
        <v>0</v>
      </c>
    </row>
    <row r="30" spans="1:14" x14ac:dyDescent="0.25">
      <c r="A30" s="36" t="s">
        <v>187</v>
      </c>
      <c r="B30" s="37"/>
      <c r="C30" s="37"/>
      <c r="D30" s="37"/>
      <c r="E30" s="37"/>
      <c r="F30" s="37"/>
      <c r="G30" s="148">
        <v>2</v>
      </c>
      <c r="H30" s="41">
        <v>401990</v>
      </c>
      <c r="I30" s="38">
        <v>131710</v>
      </c>
      <c r="J30" s="38">
        <v>270280</v>
      </c>
      <c r="K30" s="38">
        <v>0</v>
      </c>
      <c r="L30" s="47">
        <v>1300000</v>
      </c>
      <c r="M30" s="50">
        <v>1300000</v>
      </c>
      <c r="N30" s="53">
        <v>0</v>
      </c>
    </row>
    <row r="31" spans="1:14" ht="409.5" x14ac:dyDescent="0.25">
      <c r="A31" s="26" t="s">
        <v>42</v>
      </c>
      <c r="B31" s="26" t="s">
        <v>65</v>
      </c>
      <c r="C31" s="26" t="s">
        <v>521</v>
      </c>
      <c r="D31" s="26" t="s">
        <v>1519</v>
      </c>
      <c r="E31" s="26" t="s">
        <v>1520</v>
      </c>
      <c r="F31" s="26" t="s">
        <v>43</v>
      </c>
      <c r="G31" s="147">
        <v>1</v>
      </c>
      <c r="H31" s="40">
        <v>1219260</v>
      </c>
      <c r="I31" s="30">
        <v>1219260</v>
      </c>
      <c r="J31" s="30">
        <v>0</v>
      </c>
      <c r="K31" s="30">
        <v>0</v>
      </c>
      <c r="L31" s="46">
        <v>0</v>
      </c>
      <c r="M31" s="49">
        <v>0</v>
      </c>
      <c r="N31" s="52">
        <v>0</v>
      </c>
    </row>
    <row r="32" spans="1:14" ht="240" x14ac:dyDescent="0.25">
      <c r="A32" s="27" t="s">
        <v>42</v>
      </c>
      <c r="B32" s="26" t="s">
        <v>47</v>
      </c>
      <c r="C32" s="26" t="s">
        <v>48</v>
      </c>
      <c r="D32" s="26" t="s">
        <v>1424</v>
      </c>
      <c r="E32" s="26" t="s">
        <v>1426</v>
      </c>
      <c r="F32" s="26" t="s">
        <v>49</v>
      </c>
      <c r="G32" s="147">
        <v>1</v>
      </c>
      <c r="H32" s="40">
        <v>205340</v>
      </c>
      <c r="I32" s="30">
        <v>205340</v>
      </c>
      <c r="J32" s="30">
        <v>0</v>
      </c>
      <c r="K32" s="30">
        <v>0</v>
      </c>
      <c r="L32" s="46">
        <v>2750000</v>
      </c>
      <c r="M32" s="49">
        <v>2750000</v>
      </c>
      <c r="N32" s="52">
        <v>0</v>
      </c>
    </row>
    <row r="33" spans="1:14" ht="210" x14ac:dyDescent="0.25">
      <c r="A33" s="27" t="s">
        <v>42</v>
      </c>
      <c r="B33" s="26" t="s">
        <v>1461</v>
      </c>
      <c r="C33" s="26" t="s">
        <v>1462</v>
      </c>
      <c r="D33" s="26" t="s">
        <v>1463</v>
      </c>
      <c r="E33" s="26" t="s">
        <v>1469</v>
      </c>
      <c r="F33" s="26" t="s">
        <v>41</v>
      </c>
      <c r="G33" s="147">
        <v>1</v>
      </c>
      <c r="H33" s="40">
        <v>330710</v>
      </c>
      <c r="I33" s="30">
        <v>0</v>
      </c>
      <c r="J33" s="30">
        <v>330710</v>
      </c>
      <c r="K33" s="30">
        <v>0</v>
      </c>
      <c r="L33" s="46">
        <v>0</v>
      </c>
      <c r="M33" s="49">
        <v>0</v>
      </c>
      <c r="N33" s="52">
        <v>0</v>
      </c>
    </row>
    <row r="34" spans="1:14" ht="270" x14ac:dyDescent="0.25">
      <c r="A34" s="27" t="s">
        <v>42</v>
      </c>
      <c r="B34" s="26" t="s">
        <v>503</v>
      </c>
      <c r="C34" s="26" t="s">
        <v>838</v>
      </c>
      <c r="D34" s="26" t="s">
        <v>1329</v>
      </c>
      <c r="E34" s="26" t="s">
        <v>1332</v>
      </c>
      <c r="F34" s="26" t="s">
        <v>43</v>
      </c>
      <c r="G34" s="147">
        <v>1</v>
      </c>
      <c r="H34" s="40">
        <v>4153180</v>
      </c>
      <c r="I34" s="30">
        <v>4153180</v>
      </c>
      <c r="J34" s="30">
        <v>0</v>
      </c>
      <c r="K34" s="30">
        <v>0</v>
      </c>
      <c r="L34" s="46">
        <v>6750000</v>
      </c>
      <c r="M34" s="49">
        <v>6750000</v>
      </c>
      <c r="N34" s="52">
        <v>0</v>
      </c>
    </row>
    <row r="35" spans="1:14" ht="225" x14ac:dyDescent="0.25">
      <c r="A35" s="27" t="s">
        <v>42</v>
      </c>
      <c r="B35" s="26" t="s">
        <v>1391</v>
      </c>
      <c r="C35" s="26" t="s">
        <v>1392</v>
      </c>
      <c r="D35" s="26" t="s">
        <v>1393</v>
      </c>
      <c r="E35" s="26" t="s">
        <v>1404</v>
      </c>
      <c r="F35" s="26" t="s">
        <v>41</v>
      </c>
      <c r="G35" s="147">
        <v>1</v>
      </c>
      <c r="H35" s="40">
        <v>982650</v>
      </c>
      <c r="I35" s="30">
        <v>982650</v>
      </c>
      <c r="J35" s="30">
        <v>0</v>
      </c>
      <c r="K35" s="30">
        <v>0</v>
      </c>
      <c r="L35" s="46">
        <v>0</v>
      </c>
      <c r="M35" s="49">
        <v>0</v>
      </c>
      <c r="N35" s="52">
        <v>0</v>
      </c>
    </row>
    <row r="36" spans="1:14" ht="255" x14ac:dyDescent="0.25">
      <c r="A36" s="27" t="s">
        <v>42</v>
      </c>
      <c r="B36" s="26" t="s">
        <v>858</v>
      </c>
      <c r="C36" s="26" t="s">
        <v>859</v>
      </c>
      <c r="D36" s="26" t="s">
        <v>1383</v>
      </c>
      <c r="E36" s="26" t="s">
        <v>1387</v>
      </c>
      <c r="F36" s="26" t="s">
        <v>55</v>
      </c>
      <c r="G36" s="147">
        <v>1</v>
      </c>
      <c r="H36" s="40">
        <v>945660</v>
      </c>
      <c r="I36" s="30">
        <v>945660</v>
      </c>
      <c r="J36" s="30">
        <v>0</v>
      </c>
      <c r="K36" s="30">
        <v>0</v>
      </c>
      <c r="L36" s="46">
        <v>0</v>
      </c>
      <c r="M36" s="49">
        <v>0</v>
      </c>
      <c r="N36" s="52">
        <v>0</v>
      </c>
    </row>
    <row r="37" spans="1:14" ht="255" x14ac:dyDescent="0.25">
      <c r="A37" s="27" t="s">
        <v>42</v>
      </c>
      <c r="B37" s="26" t="s">
        <v>863</v>
      </c>
      <c r="C37" s="26" t="s">
        <v>864</v>
      </c>
      <c r="D37" s="26" t="s">
        <v>1377</v>
      </c>
      <c r="E37" s="26" t="s">
        <v>1380</v>
      </c>
      <c r="F37" s="26" t="s">
        <v>55</v>
      </c>
      <c r="G37" s="147">
        <v>1</v>
      </c>
      <c r="H37" s="40">
        <v>247970</v>
      </c>
      <c r="I37" s="30">
        <v>0</v>
      </c>
      <c r="J37" s="30">
        <v>247970</v>
      </c>
      <c r="K37" s="30">
        <v>0</v>
      </c>
      <c r="L37" s="46">
        <v>510000</v>
      </c>
      <c r="M37" s="49">
        <v>510000</v>
      </c>
      <c r="N37" s="52">
        <v>0</v>
      </c>
    </row>
    <row r="38" spans="1:14" ht="405" x14ac:dyDescent="0.25">
      <c r="A38" s="27" t="s">
        <v>42</v>
      </c>
      <c r="B38" s="26" t="s">
        <v>868</v>
      </c>
      <c r="C38" s="26" t="s">
        <v>869</v>
      </c>
      <c r="D38" s="26" t="s">
        <v>1325</v>
      </c>
      <c r="E38" s="26" t="s">
        <v>874</v>
      </c>
      <c r="F38" s="26" t="s">
        <v>41</v>
      </c>
      <c r="G38" s="147">
        <v>1</v>
      </c>
      <c r="H38" s="40">
        <v>39560</v>
      </c>
      <c r="I38" s="30">
        <v>0</v>
      </c>
      <c r="J38" s="30">
        <v>39560</v>
      </c>
      <c r="K38" s="30">
        <v>0</v>
      </c>
      <c r="L38" s="46">
        <v>355000</v>
      </c>
      <c r="M38" s="49">
        <v>355000</v>
      </c>
      <c r="N38" s="52">
        <v>0</v>
      </c>
    </row>
    <row r="39" spans="1:14" ht="225" x14ac:dyDescent="0.25">
      <c r="A39" s="27" t="s">
        <v>42</v>
      </c>
      <c r="B39" s="26" t="s">
        <v>879</v>
      </c>
      <c r="C39" s="26" t="s">
        <v>1336</v>
      </c>
      <c r="D39" s="26" t="s">
        <v>1337</v>
      </c>
      <c r="E39" s="26" t="s">
        <v>1343</v>
      </c>
      <c r="F39" s="26" t="s">
        <v>43</v>
      </c>
      <c r="G39" s="147">
        <v>1</v>
      </c>
      <c r="H39" s="40">
        <v>95910</v>
      </c>
      <c r="I39" s="30">
        <v>0</v>
      </c>
      <c r="J39" s="30">
        <v>95910</v>
      </c>
      <c r="K39" s="30">
        <v>0</v>
      </c>
      <c r="L39" s="46">
        <v>583510</v>
      </c>
      <c r="M39" s="49">
        <v>583510</v>
      </c>
      <c r="N39" s="52">
        <v>0</v>
      </c>
    </row>
    <row r="40" spans="1:14" ht="210" x14ac:dyDescent="0.25">
      <c r="A40" s="27" t="s">
        <v>42</v>
      </c>
      <c r="B40" s="26" t="s">
        <v>884</v>
      </c>
      <c r="C40" s="26" t="s">
        <v>885</v>
      </c>
      <c r="D40" s="26" t="s">
        <v>1405</v>
      </c>
      <c r="E40" s="26" t="s">
        <v>1409</v>
      </c>
      <c r="F40" s="26" t="s">
        <v>49</v>
      </c>
      <c r="G40" s="147">
        <v>1</v>
      </c>
      <c r="H40" s="40">
        <v>941910</v>
      </c>
      <c r="I40" s="30">
        <v>941910</v>
      </c>
      <c r="J40" s="30">
        <v>0</v>
      </c>
      <c r="K40" s="30">
        <v>0</v>
      </c>
      <c r="L40" s="46">
        <v>0</v>
      </c>
      <c r="M40" s="49">
        <v>0</v>
      </c>
      <c r="N40" s="52">
        <v>0</v>
      </c>
    </row>
    <row r="41" spans="1:14" ht="300" x14ac:dyDescent="0.25">
      <c r="A41" s="27" t="s">
        <v>42</v>
      </c>
      <c r="B41" s="26" t="s">
        <v>898</v>
      </c>
      <c r="C41" s="26" t="s">
        <v>899</v>
      </c>
      <c r="D41" s="26" t="s">
        <v>1346</v>
      </c>
      <c r="E41" s="26" t="s">
        <v>1352</v>
      </c>
      <c r="F41" s="26" t="s">
        <v>90</v>
      </c>
      <c r="G41" s="147">
        <v>1</v>
      </c>
      <c r="H41" s="40">
        <v>420310</v>
      </c>
      <c r="I41" s="30">
        <v>420310</v>
      </c>
      <c r="J41" s="30">
        <v>0</v>
      </c>
      <c r="K41" s="30">
        <v>0</v>
      </c>
      <c r="L41" s="46">
        <v>0</v>
      </c>
      <c r="M41" s="49">
        <v>0</v>
      </c>
      <c r="N41" s="52">
        <v>0</v>
      </c>
    </row>
    <row r="42" spans="1:14" ht="285" x14ac:dyDescent="0.25">
      <c r="A42" s="27" t="s">
        <v>42</v>
      </c>
      <c r="B42" s="26" t="s">
        <v>904</v>
      </c>
      <c r="C42" s="26" t="s">
        <v>1355</v>
      </c>
      <c r="D42" s="26" t="s">
        <v>1356</v>
      </c>
      <c r="E42" s="26" t="s">
        <v>1364</v>
      </c>
      <c r="F42" s="26" t="s">
        <v>159</v>
      </c>
      <c r="G42" s="147">
        <v>1</v>
      </c>
      <c r="H42" s="40">
        <v>968300</v>
      </c>
      <c r="I42" s="30">
        <v>968300</v>
      </c>
      <c r="J42" s="30">
        <v>0</v>
      </c>
      <c r="K42" s="30">
        <v>0</v>
      </c>
      <c r="L42" s="46">
        <v>0</v>
      </c>
      <c r="M42" s="49">
        <v>0</v>
      </c>
      <c r="N42" s="52">
        <v>0</v>
      </c>
    </row>
    <row r="43" spans="1:14" ht="285" x14ac:dyDescent="0.25">
      <c r="A43" s="27" t="s">
        <v>42</v>
      </c>
      <c r="B43" s="26" t="s">
        <v>909</v>
      </c>
      <c r="C43" s="26" t="s">
        <v>910</v>
      </c>
      <c r="D43" s="26" t="s">
        <v>1366</v>
      </c>
      <c r="E43" s="26" t="s">
        <v>1373</v>
      </c>
      <c r="F43" s="26" t="s">
        <v>41</v>
      </c>
      <c r="G43" s="147">
        <v>1</v>
      </c>
      <c r="H43" s="40">
        <v>283600</v>
      </c>
      <c r="I43" s="30">
        <v>283600</v>
      </c>
      <c r="J43" s="30">
        <v>0</v>
      </c>
      <c r="K43" s="30">
        <v>0</v>
      </c>
      <c r="L43" s="46">
        <v>0</v>
      </c>
      <c r="M43" s="49">
        <v>0</v>
      </c>
      <c r="N43" s="52">
        <v>0</v>
      </c>
    </row>
    <row r="44" spans="1:14" ht="300" x14ac:dyDescent="0.25">
      <c r="A44" s="27" t="s">
        <v>42</v>
      </c>
      <c r="B44" s="26" t="s">
        <v>1312</v>
      </c>
      <c r="C44" s="26" t="s">
        <v>1314</v>
      </c>
      <c r="D44" s="26" t="s">
        <v>1316</v>
      </c>
      <c r="E44" s="26" t="s">
        <v>1322</v>
      </c>
      <c r="F44" s="26" t="s">
        <v>43</v>
      </c>
      <c r="G44" s="147">
        <v>1</v>
      </c>
      <c r="H44" s="40">
        <v>185500</v>
      </c>
      <c r="I44" s="30">
        <v>0</v>
      </c>
      <c r="J44" s="30">
        <v>185500</v>
      </c>
      <c r="K44" s="30">
        <v>0</v>
      </c>
      <c r="L44" s="46">
        <v>4775000</v>
      </c>
      <c r="M44" s="49">
        <v>4775000</v>
      </c>
      <c r="N44" s="52">
        <v>0</v>
      </c>
    </row>
    <row r="45" spans="1:14" ht="375" x14ac:dyDescent="0.25">
      <c r="A45" s="27" t="s">
        <v>42</v>
      </c>
      <c r="B45" s="26" t="s">
        <v>1412</v>
      </c>
      <c r="C45" s="26" t="s">
        <v>1413</v>
      </c>
      <c r="D45" s="26" t="s">
        <v>1414</v>
      </c>
      <c r="E45" s="26" t="s">
        <v>1421</v>
      </c>
      <c r="F45" s="26" t="s">
        <v>41</v>
      </c>
      <c r="G45" s="147">
        <v>1</v>
      </c>
      <c r="H45" s="40">
        <v>219740</v>
      </c>
      <c r="I45" s="30">
        <v>0</v>
      </c>
      <c r="J45" s="30">
        <v>219740</v>
      </c>
      <c r="K45" s="30">
        <v>0</v>
      </c>
      <c r="L45" s="46">
        <v>0</v>
      </c>
      <c r="M45" s="49">
        <v>0</v>
      </c>
      <c r="N45" s="52">
        <v>0</v>
      </c>
    </row>
    <row r="46" spans="1:14" ht="165" x14ac:dyDescent="0.25">
      <c r="A46" s="27" t="s">
        <v>42</v>
      </c>
      <c r="B46" s="26" t="s">
        <v>1429</v>
      </c>
      <c r="C46" s="26" t="s">
        <v>1430</v>
      </c>
      <c r="D46" s="26" t="s">
        <v>1431</v>
      </c>
      <c r="E46" s="26" t="s">
        <v>1441</v>
      </c>
      <c r="F46" s="26" t="s">
        <v>63</v>
      </c>
      <c r="G46" s="147">
        <v>1</v>
      </c>
      <c r="H46" s="40">
        <v>684850</v>
      </c>
      <c r="I46" s="30">
        <v>0</v>
      </c>
      <c r="J46" s="30">
        <v>684850</v>
      </c>
      <c r="K46" s="30">
        <v>0</v>
      </c>
      <c r="L46" s="46">
        <v>0</v>
      </c>
      <c r="M46" s="49">
        <v>0</v>
      </c>
      <c r="N46" s="52">
        <v>0</v>
      </c>
    </row>
    <row r="47" spans="1:14" ht="135" x14ac:dyDescent="0.25">
      <c r="A47" s="27" t="s">
        <v>42</v>
      </c>
      <c r="B47" s="26" t="s">
        <v>1446</v>
      </c>
      <c r="C47" s="26" t="s">
        <v>1447</v>
      </c>
      <c r="D47" s="26" t="s">
        <v>1448</v>
      </c>
      <c r="E47" s="26" t="s">
        <v>1458</v>
      </c>
      <c r="F47" s="26" t="s">
        <v>153</v>
      </c>
      <c r="G47" s="147">
        <v>1</v>
      </c>
      <c r="H47" s="40">
        <v>648210</v>
      </c>
      <c r="I47" s="30">
        <v>0</v>
      </c>
      <c r="J47" s="30">
        <v>648210</v>
      </c>
      <c r="K47" s="30">
        <v>0</v>
      </c>
      <c r="L47" s="46">
        <v>0</v>
      </c>
      <c r="M47" s="49">
        <v>0</v>
      </c>
      <c r="N47" s="52">
        <v>0</v>
      </c>
    </row>
    <row r="48" spans="1:14" ht="285" x14ac:dyDescent="0.25">
      <c r="A48" s="27" t="s">
        <v>42</v>
      </c>
      <c r="B48" s="26" t="s">
        <v>1472</v>
      </c>
      <c r="C48" s="26" t="s">
        <v>1473</v>
      </c>
      <c r="D48" s="26" t="s">
        <v>1474</v>
      </c>
      <c r="E48" s="26" t="s">
        <v>1484</v>
      </c>
      <c r="F48" s="26" t="s">
        <v>41</v>
      </c>
      <c r="G48" s="147">
        <v>1</v>
      </c>
      <c r="H48" s="40">
        <v>113440</v>
      </c>
      <c r="I48" s="30">
        <v>0</v>
      </c>
      <c r="J48" s="30">
        <v>113440</v>
      </c>
      <c r="K48" s="30">
        <v>0</v>
      </c>
      <c r="L48" s="46">
        <v>4183680</v>
      </c>
      <c r="M48" s="49">
        <v>4183680</v>
      </c>
      <c r="N48" s="52">
        <v>0</v>
      </c>
    </row>
    <row r="49" spans="1:14" ht="210" x14ac:dyDescent="0.25">
      <c r="A49" s="27" t="s">
        <v>42</v>
      </c>
      <c r="B49" s="26" t="s">
        <v>1504</v>
      </c>
      <c r="C49" s="26" t="s">
        <v>1505</v>
      </c>
      <c r="D49" s="26" t="s">
        <v>1506</v>
      </c>
      <c r="E49" s="26" t="s">
        <v>1508</v>
      </c>
      <c r="F49" s="26" t="s">
        <v>41</v>
      </c>
      <c r="G49" s="147">
        <v>1</v>
      </c>
      <c r="H49" s="40">
        <v>255300</v>
      </c>
      <c r="I49" s="30">
        <v>0</v>
      </c>
      <c r="J49" s="30">
        <v>255300</v>
      </c>
      <c r="K49" s="30">
        <v>0</v>
      </c>
      <c r="L49" s="46">
        <v>0</v>
      </c>
      <c r="M49" s="49">
        <v>0</v>
      </c>
      <c r="N49" s="52">
        <v>0</v>
      </c>
    </row>
    <row r="50" spans="1:14" ht="240" x14ac:dyDescent="0.25">
      <c r="A50" s="27" t="s">
        <v>42</v>
      </c>
      <c r="B50" s="26" t="s">
        <v>1510</v>
      </c>
      <c r="C50" s="26" t="s">
        <v>1511</v>
      </c>
      <c r="D50" s="26" t="s">
        <v>1512</v>
      </c>
      <c r="E50" s="26" t="s">
        <v>1516</v>
      </c>
      <c r="F50" s="26" t="s">
        <v>41</v>
      </c>
      <c r="G50" s="147">
        <v>1</v>
      </c>
      <c r="H50" s="40">
        <v>1669510</v>
      </c>
      <c r="I50" s="30">
        <v>0</v>
      </c>
      <c r="J50" s="30">
        <v>1669510</v>
      </c>
      <c r="K50" s="30">
        <v>0</v>
      </c>
      <c r="L50" s="46">
        <v>2750000</v>
      </c>
      <c r="M50" s="49">
        <v>2750000</v>
      </c>
      <c r="N50" s="52">
        <v>0</v>
      </c>
    </row>
    <row r="51" spans="1:14" ht="225" x14ac:dyDescent="0.25">
      <c r="A51" s="27" t="s">
        <v>42</v>
      </c>
      <c r="B51" s="26" t="s">
        <v>1531</v>
      </c>
      <c r="C51" s="26" t="s">
        <v>1533</v>
      </c>
      <c r="D51" s="26" t="s">
        <v>1534</v>
      </c>
      <c r="E51" s="26" t="s">
        <v>1542</v>
      </c>
      <c r="F51" s="26" t="s">
        <v>41</v>
      </c>
      <c r="G51" s="147">
        <v>1</v>
      </c>
      <c r="H51" s="40">
        <v>857948000</v>
      </c>
      <c r="I51" s="30">
        <v>842128000</v>
      </c>
      <c r="J51" s="30">
        <v>15820000</v>
      </c>
      <c r="K51" s="30">
        <v>0</v>
      </c>
      <c r="L51" s="46">
        <v>0</v>
      </c>
      <c r="M51" s="49">
        <v>0</v>
      </c>
      <c r="N51" s="52">
        <v>0</v>
      </c>
    </row>
    <row r="52" spans="1:14" x14ac:dyDescent="0.25">
      <c r="A52" s="36" t="s">
        <v>188</v>
      </c>
      <c r="B52" s="37"/>
      <c r="C52" s="37"/>
      <c r="D52" s="37"/>
      <c r="E52" s="37"/>
      <c r="F52" s="37"/>
      <c r="G52" s="148">
        <v>21</v>
      </c>
      <c r="H52" s="41">
        <v>872558910</v>
      </c>
      <c r="I52" s="38">
        <v>852248210</v>
      </c>
      <c r="J52" s="38">
        <v>20310700</v>
      </c>
      <c r="K52" s="38">
        <v>0</v>
      </c>
      <c r="L52" s="47">
        <v>22657190</v>
      </c>
      <c r="M52" s="50">
        <v>22657190</v>
      </c>
      <c r="N52" s="53">
        <v>0</v>
      </c>
    </row>
    <row r="53" spans="1:14" ht="225" x14ac:dyDescent="0.25">
      <c r="A53" s="26" t="s">
        <v>1551</v>
      </c>
      <c r="B53" s="26" t="s">
        <v>1552</v>
      </c>
      <c r="C53" s="26" t="s">
        <v>1553</v>
      </c>
      <c r="D53" s="26" t="s">
        <v>1555</v>
      </c>
      <c r="E53" s="26" t="s">
        <v>1562</v>
      </c>
      <c r="F53" s="26" t="s">
        <v>55</v>
      </c>
      <c r="G53" s="147">
        <v>1</v>
      </c>
      <c r="H53" s="40">
        <v>25510075</v>
      </c>
      <c r="I53" s="30">
        <v>0</v>
      </c>
      <c r="J53" s="30">
        <v>590715</v>
      </c>
      <c r="K53" s="30">
        <v>24919360</v>
      </c>
      <c r="L53" s="46">
        <v>0</v>
      </c>
      <c r="M53" s="49">
        <v>0</v>
      </c>
      <c r="N53" s="52">
        <v>0</v>
      </c>
    </row>
    <row r="54" spans="1:14" x14ac:dyDescent="0.25">
      <c r="A54" s="36" t="s">
        <v>2328</v>
      </c>
      <c r="B54" s="37"/>
      <c r="C54" s="37"/>
      <c r="D54" s="37"/>
      <c r="E54" s="37"/>
      <c r="F54" s="37"/>
      <c r="G54" s="148">
        <v>1</v>
      </c>
      <c r="H54" s="41">
        <v>25510075</v>
      </c>
      <c r="I54" s="38">
        <v>0</v>
      </c>
      <c r="J54" s="38">
        <v>590715</v>
      </c>
      <c r="K54" s="38">
        <v>24919360</v>
      </c>
      <c r="L54" s="47">
        <v>0</v>
      </c>
      <c r="M54" s="50">
        <v>0</v>
      </c>
      <c r="N54" s="53">
        <v>0</v>
      </c>
    </row>
    <row r="55" spans="1:14" ht="330" x14ac:dyDescent="0.25">
      <c r="A55" s="26" t="s">
        <v>109</v>
      </c>
      <c r="B55" s="26" t="s">
        <v>112</v>
      </c>
      <c r="C55" s="26" t="s">
        <v>113</v>
      </c>
      <c r="D55" s="26" t="s">
        <v>1829</v>
      </c>
      <c r="E55" s="26" t="s">
        <v>1830</v>
      </c>
      <c r="F55" s="26" t="s">
        <v>55</v>
      </c>
      <c r="G55" s="147">
        <v>1</v>
      </c>
      <c r="H55" s="40">
        <v>9526952</v>
      </c>
      <c r="I55" s="30">
        <v>0</v>
      </c>
      <c r="J55" s="30">
        <v>9526952</v>
      </c>
      <c r="K55" s="30">
        <v>0</v>
      </c>
      <c r="L55" s="46">
        <v>0</v>
      </c>
      <c r="M55" s="49">
        <v>0</v>
      </c>
      <c r="N55" s="52">
        <v>0</v>
      </c>
    </row>
    <row r="56" spans="1:14" ht="30" x14ac:dyDescent="0.25">
      <c r="A56" s="36" t="s">
        <v>189</v>
      </c>
      <c r="B56" s="37"/>
      <c r="C56" s="37"/>
      <c r="D56" s="37"/>
      <c r="E56" s="37"/>
      <c r="F56" s="37"/>
      <c r="G56" s="148">
        <v>1</v>
      </c>
      <c r="H56" s="41">
        <v>9526952</v>
      </c>
      <c r="I56" s="38">
        <v>0</v>
      </c>
      <c r="J56" s="38">
        <v>9526952</v>
      </c>
      <c r="K56" s="38">
        <v>0</v>
      </c>
      <c r="L56" s="47">
        <v>0</v>
      </c>
      <c r="M56" s="50">
        <v>0</v>
      </c>
      <c r="N56" s="53">
        <v>0</v>
      </c>
    </row>
    <row r="57" spans="1:14" ht="285" x14ac:dyDescent="0.25">
      <c r="A57" s="26" t="s">
        <v>92</v>
      </c>
      <c r="B57" s="26" t="s">
        <v>96</v>
      </c>
      <c r="C57" s="26" t="s">
        <v>583</v>
      </c>
      <c r="D57" s="26" t="s">
        <v>1572</v>
      </c>
      <c r="E57" s="26" t="s">
        <v>1578</v>
      </c>
      <c r="F57" s="26" t="s">
        <v>43</v>
      </c>
      <c r="G57" s="147">
        <v>1</v>
      </c>
      <c r="H57" s="40">
        <v>177960</v>
      </c>
      <c r="I57" s="30">
        <v>177960</v>
      </c>
      <c r="J57" s="30">
        <v>0</v>
      </c>
      <c r="K57" s="30">
        <v>0</v>
      </c>
      <c r="L57" s="46">
        <v>2000000</v>
      </c>
      <c r="M57" s="49">
        <v>2000000</v>
      </c>
      <c r="N57" s="52">
        <v>0</v>
      </c>
    </row>
    <row r="58" spans="1:14" ht="120" x14ac:dyDescent="0.25">
      <c r="A58" s="27" t="s">
        <v>92</v>
      </c>
      <c r="B58" s="26" t="s">
        <v>1566</v>
      </c>
      <c r="C58" s="26" t="s">
        <v>1567</v>
      </c>
      <c r="D58" s="26" t="s">
        <v>578</v>
      </c>
      <c r="E58" s="26" t="s">
        <v>580</v>
      </c>
      <c r="F58" s="26" t="s">
        <v>55</v>
      </c>
      <c r="G58" s="147">
        <v>1</v>
      </c>
      <c r="H58" s="40">
        <v>3736000</v>
      </c>
      <c r="I58" s="30">
        <v>3736000</v>
      </c>
      <c r="J58" s="30">
        <v>0</v>
      </c>
      <c r="K58" s="30">
        <v>0</v>
      </c>
      <c r="L58" s="46">
        <v>0</v>
      </c>
      <c r="M58" s="49">
        <v>0</v>
      </c>
      <c r="N58" s="52">
        <v>0</v>
      </c>
    </row>
    <row r="59" spans="1:14" ht="120" x14ac:dyDescent="0.25">
      <c r="A59" s="27" t="s">
        <v>92</v>
      </c>
      <c r="B59" s="26" t="s">
        <v>1580</v>
      </c>
      <c r="C59" s="26" t="s">
        <v>1581</v>
      </c>
      <c r="D59" s="26" t="s">
        <v>1582</v>
      </c>
      <c r="E59" s="26" t="s">
        <v>1592</v>
      </c>
      <c r="F59" s="26" t="s">
        <v>43</v>
      </c>
      <c r="G59" s="147">
        <v>1</v>
      </c>
      <c r="H59" s="40">
        <v>99970</v>
      </c>
      <c r="I59" s="30">
        <v>99970</v>
      </c>
      <c r="J59" s="30">
        <v>0</v>
      </c>
      <c r="K59" s="30">
        <v>0</v>
      </c>
      <c r="L59" s="46">
        <v>1587860</v>
      </c>
      <c r="M59" s="49">
        <v>1587860</v>
      </c>
      <c r="N59" s="52">
        <v>0</v>
      </c>
    </row>
    <row r="60" spans="1:14" ht="30" x14ac:dyDescent="0.25">
      <c r="A60" s="36" t="s">
        <v>190</v>
      </c>
      <c r="B60" s="37"/>
      <c r="C60" s="37"/>
      <c r="D60" s="37"/>
      <c r="E60" s="37"/>
      <c r="F60" s="37"/>
      <c r="G60" s="148">
        <v>3</v>
      </c>
      <c r="H60" s="41">
        <v>4013930</v>
      </c>
      <c r="I60" s="38">
        <v>4013930</v>
      </c>
      <c r="J60" s="38">
        <v>0</v>
      </c>
      <c r="K60" s="38">
        <v>0</v>
      </c>
      <c r="L60" s="47">
        <v>3587860</v>
      </c>
      <c r="M60" s="50">
        <v>3587860</v>
      </c>
      <c r="N60" s="53">
        <v>0</v>
      </c>
    </row>
    <row r="61" spans="1:14" ht="255" x14ac:dyDescent="0.25">
      <c r="A61" s="26" t="s">
        <v>52</v>
      </c>
      <c r="B61" s="26" t="s">
        <v>529</v>
      </c>
      <c r="C61" s="26" t="s">
        <v>530</v>
      </c>
      <c r="D61" s="26" t="s">
        <v>1527</v>
      </c>
      <c r="E61" s="26" t="s">
        <v>535</v>
      </c>
      <c r="F61" s="26" t="s">
        <v>55</v>
      </c>
      <c r="G61" s="147">
        <v>1</v>
      </c>
      <c r="H61" s="40">
        <v>410000</v>
      </c>
      <c r="I61" s="30">
        <v>0</v>
      </c>
      <c r="J61" s="30">
        <v>410000</v>
      </c>
      <c r="K61" s="30">
        <v>0</v>
      </c>
      <c r="L61" s="46">
        <v>0</v>
      </c>
      <c r="M61" s="49">
        <v>0</v>
      </c>
      <c r="N61" s="52">
        <v>0</v>
      </c>
    </row>
    <row r="62" spans="1:14" ht="360" x14ac:dyDescent="0.25">
      <c r="A62" s="27" t="s">
        <v>52</v>
      </c>
      <c r="B62" s="26" t="s">
        <v>1522</v>
      </c>
      <c r="C62" s="26" t="s">
        <v>1523</v>
      </c>
      <c r="D62" s="26" t="s">
        <v>1525</v>
      </c>
      <c r="E62" s="26" t="s">
        <v>1526</v>
      </c>
      <c r="F62" s="26" t="s">
        <v>55</v>
      </c>
      <c r="G62" s="147">
        <v>1</v>
      </c>
      <c r="H62" s="40">
        <v>7268855</v>
      </c>
      <c r="I62" s="30">
        <v>0</v>
      </c>
      <c r="J62" s="30">
        <v>7268855</v>
      </c>
      <c r="K62" s="30">
        <v>0</v>
      </c>
      <c r="L62" s="46">
        <v>0</v>
      </c>
      <c r="M62" s="49">
        <v>0</v>
      </c>
      <c r="N62" s="52">
        <v>0</v>
      </c>
    </row>
    <row r="63" spans="1:14" x14ac:dyDescent="0.25">
      <c r="A63" s="36" t="s">
        <v>191</v>
      </c>
      <c r="B63" s="37"/>
      <c r="C63" s="37"/>
      <c r="D63" s="37"/>
      <c r="E63" s="37"/>
      <c r="F63" s="37"/>
      <c r="G63" s="148">
        <v>2</v>
      </c>
      <c r="H63" s="41">
        <v>7678855</v>
      </c>
      <c r="I63" s="38">
        <v>0</v>
      </c>
      <c r="J63" s="38">
        <v>7678855</v>
      </c>
      <c r="K63" s="38">
        <v>0</v>
      </c>
      <c r="L63" s="47">
        <v>0</v>
      </c>
      <c r="M63" s="50">
        <v>0</v>
      </c>
      <c r="N63" s="53">
        <v>0</v>
      </c>
    </row>
    <row r="64" spans="1:14" ht="360" x14ac:dyDescent="0.25">
      <c r="A64" s="26" t="s">
        <v>114</v>
      </c>
      <c r="B64" s="26" t="s">
        <v>1833</v>
      </c>
      <c r="C64" s="26" t="s">
        <v>1834</v>
      </c>
      <c r="D64" s="26" t="s">
        <v>1837</v>
      </c>
      <c r="E64" s="26" t="s">
        <v>1838</v>
      </c>
      <c r="F64" s="26" t="s">
        <v>26</v>
      </c>
      <c r="G64" s="147">
        <v>1</v>
      </c>
      <c r="H64" s="40">
        <v>755000</v>
      </c>
      <c r="I64" s="30">
        <v>0</v>
      </c>
      <c r="J64" s="30">
        <v>755000</v>
      </c>
      <c r="K64" s="30">
        <v>0</v>
      </c>
      <c r="L64" s="46">
        <v>0</v>
      </c>
      <c r="M64" s="49">
        <v>0</v>
      </c>
      <c r="N64" s="52">
        <v>0</v>
      </c>
    </row>
    <row r="65" spans="1:14" x14ac:dyDescent="0.25">
      <c r="A65" s="36" t="s">
        <v>192</v>
      </c>
      <c r="B65" s="37"/>
      <c r="C65" s="37"/>
      <c r="D65" s="37"/>
      <c r="E65" s="37"/>
      <c r="F65" s="37"/>
      <c r="G65" s="148">
        <v>1</v>
      </c>
      <c r="H65" s="41">
        <v>755000</v>
      </c>
      <c r="I65" s="38">
        <v>0</v>
      </c>
      <c r="J65" s="38">
        <v>755000</v>
      </c>
      <c r="K65" s="38">
        <v>0</v>
      </c>
      <c r="L65" s="47">
        <v>0</v>
      </c>
      <c r="M65" s="50">
        <v>0</v>
      </c>
      <c r="N65" s="53">
        <v>0</v>
      </c>
    </row>
    <row r="66" spans="1:14" ht="120" x14ac:dyDescent="0.25">
      <c r="A66" s="26" t="s">
        <v>141</v>
      </c>
      <c r="B66" s="26" t="s">
        <v>1989</v>
      </c>
      <c r="C66" s="26" t="s">
        <v>1990</v>
      </c>
      <c r="D66" s="26" t="s">
        <v>1992</v>
      </c>
      <c r="E66" s="26" t="s">
        <v>2003</v>
      </c>
      <c r="F66" s="26" t="s">
        <v>34</v>
      </c>
      <c r="G66" s="147">
        <v>1</v>
      </c>
      <c r="H66" s="40">
        <v>3335960</v>
      </c>
      <c r="I66" s="30">
        <v>3335960</v>
      </c>
      <c r="J66" s="30">
        <v>0</v>
      </c>
      <c r="K66" s="30">
        <v>0</v>
      </c>
      <c r="L66" s="46">
        <v>0</v>
      </c>
      <c r="M66" s="49">
        <v>0</v>
      </c>
      <c r="N66" s="52">
        <v>0</v>
      </c>
    </row>
    <row r="67" spans="1:14" ht="165" x14ac:dyDescent="0.25">
      <c r="A67" s="27" t="s">
        <v>141</v>
      </c>
      <c r="B67" s="26" t="s">
        <v>169</v>
      </c>
      <c r="C67" s="26" t="s">
        <v>170</v>
      </c>
      <c r="D67" s="26" t="s">
        <v>1049</v>
      </c>
      <c r="E67" s="26" t="s">
        <v>1050</v>
      </c>
      <c r="F67" s="26" t="s">
        <v>26</v>
      </c>
      <c r="G67" s="147">
        <v>1</v>
      </c>
      <c r="H67" s="40">
        <v>307880</v>
      </c>
      <c r="I67" s="30">
        <v>307880</v>
      </c>
      <c r="J67" s="30">
        <v>0</v>
      </c>
      <c r="K67" s="30">
        <v>0</v>
      </c>
      <c r="L67" s="46">
        <v>1537940</v>
      </c>
      <c r="M67" s="49">
        <v>1537940</v>
      </c>
      <c r="N67" s="52">
        <v>0</v>
      </c>
    </row>
    <row r="68" spans="1:14" ht="300" x14ac:dyDescent="0.25">
      <c r="A68" s="27" t="s">
        <v>141</v>
      </c>
      <c r="B68" s="26" t="s">
        <v>145</v>
      </c>
      <c r="C68" s="26" t="s">
        <v>1172</v>
      </c>
      <c r="D68" s="26" t="s">
        <v>1982</v>
      </c>
      <c r="E68" s="26" t="s">
        <v>1987</v>
      </c>
      <c r="F68" s="26" t="s">
        <v>49</v>
      </c>
      <c r="G68" s="147">
        <v>1</v>
      </c>
      <c r="H68" s="40">
        <v>447530</v>
      </c>
      <c r="I68" s="30">
        <v>447530</v>
      </c>
      <c r="J68" s="30">
        <v>0</v>
      </c>
      <c r="K68" s="30">
        <v>0</v>
      </c>
      <c r="L68" s="46">
        <v>8500000</v>
      </c>
      <c r="M68" s="49">
        <v>8500000</v>
      </c>
      <c r="N68" s="52">
        <v>0</v>
      </c>
    </row>
    <row r="69" spans="1:14" ht="165" x14ac:dyDescent="0.25">
      <c r="A69" s="27" t="s">
        <v>141</v>
      </c>
      <c r="B69" s="26" t="s">
        <v>1052</v>
      </c>
      <c r="C69" s="26" t="s">
        <v>1053</v>
      </c>
      <c r="D69" s="26" t="s">
        <v>1915</v>
      </c>
      <c r="E69" s="26" t="s">
        <v>1057</v>
      </c>
      <c r="F69" s="26" t="s">
        <v>55</v>
      </c>
      <c r="G69" s="147">
        <v>1</v>
      </c>
      <c r="H69" s="40">
        <v>170640</v>
      </c>
      <c r="I69" s="30">
        <v>0</v>
      </c>
      <c r="J69" s="30">
        <v>170640</v>
      </c>
      <c r="K69" s="30">
        <v>0</v>
      </c>
      <c r="L69" s="46">
        <v>0</v>
      </c>
      <c r="M69" s="49">
        <v>0</v>
      </c>
      <c r="N69" s="52">
        <v>0</v>
      </c>
    </row>
    <row r="70" spans="1:14" ht="330" x14ac:dyDescent="0.25">
      <c r="A70" s="27" t="s">
        <v>141</v>
      </c>
      <c r="B70" s="26" t="s">
        <v>174</v>
      </c>
      <c r="C70" s="26" t="s">
        <v>175</v>
      </c>
      <c r="D70" s="26" t="s">
        <v>2005</v>
      </c>
      <c r="E70" s="26" t="s">
        <v>2009</v>
      </c>
      <c r="F70" s="26" t="s">
        <v>34</v>
      </c>
      <c r="G70" s="147">
        <v>1</v>
      </c>
      <c r="H70" s="40">
        <v>3981140</v>
      </c>
      <c r="I70" s="30">
        <v>3981140</v>
      </c>
      <c r="J70" s="30">
        <v>0</v>
      </c>
      <c r="K70" s="30">
        <v>0</v>
      </c>
      <c r="L70" s="46">
        <v>5185326</v>
      </c>
      <c r="M70" s="49">
        <v>5185326</v>
      </c>
      <c r="N70" s="52">
        <v>0</v>
      </c>
    </row>
    <row r="71" spans="1:14" ht="150" x14ac:dyDescent="0.25">
      <c r="A71" s="27" t="s">
        <v>141</v>
      </c>
      <c r="B71" s="26" t="s">
        <v>2071</v>
      </c>
      <c r="C71" s="26" t="s">
        <v>2072</v>
      </c>
      <c r="D71" s="26" t="s">
        <v>2073</v>
      </c>
      <c r="E71" s="26" t="s">
        <v>2084</v>
      </c>
      <c r="F71" s="26" t="s">
        <v>100</v>
      </c>
      <c r="G71" s="147">
        <v>1</v>
      </c>
      <c r="H71" s="40">
        <v>671900</v>
      </c>
      <c r="I71" s="30">
        <v>671900</v>
      </c>
      <c r="J71" s="30">
        <v>0</v>
      </c>
      <c r="K71" s="30">
        <v>0</v>
      </c>
      <c r="L71" s="46">
        <v>5724370</v>
      </c>
      <c r="M71" s="49">
        <v>5724370</v>
      </c>
      <c r="N71" s="52">
        <v>0</v>
      </c>
    </row>
    <row r="72" spans="1:14" ht="135" x14ac:dyDescent="0.25">
      <c r="A72" s="27" t="s">
        <v>141</v>
      </c>
      <c r="B72" s="26" t="s">
        <v>146</v>
      </c>
      <c r="C72" s="26" t="s">
        <v>147</v>
      </c>
      <c r="D72" s="26" t="s">
        <v>1918</v>
      </c>
      <c r="E72" s="26" t="s">
        <v>1922</v>
      </c>
      <c r="F72" s="26" t="s">
        <v>26</v>
      </c>
      <c r="G72" s="147">
        <v>1</v>
      </c>
      <c r="H72" s="40">
        <v>282260</v>
      </c>
      <c r="I72" s="30">
        <v>282260</v>
      </c>
      <c r="J72" s="30">
        <v>0</v>
      </c>
      <c r="K72" s="30">
        <v>0</v>
      </c>
      <c r="L72" s="46">
        <v>2013230</v>
      </c>
      <c r="M72" s="49">
        <v>2013230</v>
      </c>
      <c r="N72" s="52">
        <v>0</v>
      </c>
    </row>
    <row r="73" spans="1:14" ht="225" x14ac:dyDescent="0.25">
      <c r="A73" s="27" t="s">
        <v>141</v>
      </c>
      <c r="B73" s="26" t="s">
        <v>149</v>
      </c>
      <c r="C73" s="26" t="s">
        <v>150</v>
      </c>
      <c r="D73" s="26" t="s">
        <v>1923</v>
      </c>
      <c r="E73" s="26" t="s">
        <v>1927</v>
      </c>
      <c r="F73" s="26" t="s">
        <v>49</v>
      </c>
      <c r="G73" s="147">
        <v>1</v>
      </c>
      <c r="H73" s="40">
        <v>292550</v>
      </c>
      <c r="I73" s="30">
        <v>292550</v>
      </c>
      <c r="J73" s="30">
        <v>0</v>
      </c>
      <c r="K73" s="30">
        <v>0</v>
      </c>
      <c r="L73" s="46">
        <v>2193870</v>
      </c>
      <c r="M73" s="49">
        <v>2193870</v>
      </c>
      <c r="N73" s="52">
        <v>0</v>
      </c>
    </row>
    <row r="74" spans="1:14" ht="180" x14ac:dyDescent="0.25">
      <c r="A74" s="27" t="s">
        <v>141</v>
      </c>
      <c r="B74" s="26" t="s">
        <v>152</v>
      </c>
      <c r="C74" s="26" t="s">
        <v>1085</v>
      </c>
      <c r="D74" s="26" t="s">
        <v>2092</v>
      </c>
      <c r="E74" s="26" t="s">
        <v>2095</v>
      </c>
      <c r="F74" s="26" t="s">
        <v>63</v>
      </c>
      <c r="G74" s="147">
        <v>1</v>
      </c>
      <c r="H74" s="40">
        <v>12320890</v>
      </c>
      <c r="I74" s="30">
        <v>12320890</v>
      </c>
      <c r="J74" s="30">
        <v>0</v>
      </c>
      <c r="K74" s="30">
        <v>0</v>
      </c>
      <c r="L74" s="46">
        <v>0</v>
      </c>
      <c r="M74" s="49">
        <v>0</v>
      </c>
      <c r="N74" s="52">
        <v>0</v>
      </c>
    </row>
    <row r="75" spans="1:14" ht="120" x14ac:dyDescent="0.25">
      <c r="A75" s="27" t="s">
        <v>141</v>
      </c>
      <c r="B75" s="26" t="s">
        <v>1103</v>
      </c>
      <c r="C75" s="26" t="s">
        <v>1104</v>
      </c>
      <c r="D75" s="26" t="s">
        <v>1105</v>
      </c>
      <c r="E75" s="26" t="s">
        <v>2182</v>
      </c>
      <c r="F75" s="26" t="s">
        <v>55</v>
      </c>
      <c r="G75" s="147">
        <v>1</v>
      </c>
      <c r="H75" s="40">
        <v>144810</v>
      </c>
      <c r="I75" s="30">
        <v>0</v>
      </c>
      <c r="J75" s="30">
        <v>144810</v>
      </c>
      <c r="K75" s="30">
        <v>0</v>
      </c>
      <c r="L75" s="46">
        <v>0</v>
      </c>
      <c r="M75" s="49">
        <v>0</v>
      </c>
      <c r="N75" s="52">
        <v>0</v>
      </c>
    </row>
    <row r="76" spans="1:14" ht="300" x14ac:dyDescent="0.25">
      <c r="A76" s="27" t="s">
        <v>141</v>
      </c>
      <c r="B76" s="26" t="s">
        <v>172</v>
      </c>
      <c r="C76" s="26" t="s">
        <v>676</v>
      </c>
      <c r="D76" s="26" t="s">
        <v>1928</v>
      </c>
      <c r="E76" s="26" t="s">
        <v>1932</v>
      </c>
      <c r="F76" s="26" t="s">
        <v>106</v>
      </c>
      <c r="G76" s="147">
        <v>1</v>
      </c>
      <c r="H76" s="40">
        <v>118010</v>
      </c>
      <c r="I76" s="30">
        <v>118010</v>
      </c>
      <c r="J76" s="30">
        <v>0</v>
      </c>
      <c r="K76" s="30">
        <v>0</v>
      </c>
      <c r="L76" s="46">
        <v>704720</v>
      </c>
      <c r="M76" s="49">
        <v>704720</v>
      </c>
      <c r="N76" s="52">
        <v>0</v>
      </c>
    </row>
    <row r="77" spans="1:14" ht="120" x14ac:dyDescent="0.25">
      <c r="A77" s="27" t="s">
        <v>141</v>
      </c>
      <c r="B77" s="26" t="s">
        <v>154</v>
      </c>
      <c r="C77" s="26" t="s">
        <v>1935</v>
      </c>
      <c r="D77" s="26" t="s">
        <v>1936</v>
      </c>
      <c r="E77" s="26" t="s">
        <v>1942</v>
      </c>
      <c r="F77" s="26" t="s">
        <v>43</v>
      </c>
      <c r="G77" s="147">
        <v>1</v>
      </c>
      <c r="H77" s="40">
        <v>835418</v>
      </c>
      <c r="I77" s="30">
        <v>835418</v>
      </c>
      <c r="J77" s="30">
        <v>0</v>
      </c>
      <c r="K77" s="30">
        <v>0</v>
      </c>
      <c r="L77" s="46">
        <v>0</v>
      </c>
      <c r="M77" s="49">
        <v>0</v>
      </c>
      <c r="N77" s="52">
        <v>0</v>
      </c>
    </row>
    <row r="78" spans="1:14" ht="105" x14ac:dyDescent="0.25">
      <c r="A78" s="27" t="s">
        <v>141</v>
      </c>
      <c r="B78" s="26" t="s">
        <v>166</v>
      </c>
      <c r="C78" s="26" t="s">
        <v>167</v>
      </c>
      <c r="D78" s="26" t="s">
        <v>1943</v>
      </c>
      <c r="E78" s="26" t="s">
        <v>168</v>
      </c>
      <c r="F78" s="26" t="s">
        <v>104</v>
      </c>
      <c r="G78" s="147">
        <v>1</v>
      </c>
      <c r="H78" s="40">
        <v>485010</v>
      </c>
      <c r="I78" s="30">
        <v>485010</v>
      </c>
      <c r="J78" s="30">
        <v>0</v>
      </c>
      <c r="K78" s="30">
        <v>0</v>
      </c>
      <c r="L78" s="46">
        <v>0</v>
      </c>
      <c r="M78" s="49">
        <v>0</v>
      </c>
      <c r="N78" s="52">
        <v>0</v>
      </c>
    </row>
    <row r="79" spans="1:14" ht="255" x14ac:dyDescent="0.25">
      <c r="A79" s="27" t="s">
        <v>141</v>
      </c>
      <c r="B79" s="26" t="s">
        <v>157</v>
      </c>
      <c r="C79" s="26" t="s">
        <v>158</v>
      </c>
      <c r="D79" s="26" t="s">
        <v>1945</v>
      </c>
      <c r="E79" s="26" t="s">
        <v>1950</v>
      </c>
      <c r="F79" s="26" t="s">
        <v>63</v>
      </c>
      <c r="G79" s="147">
        <v>1</v>
      </c>
      <c r="H79" s="40">
        <v>358890</v>
      </c>
      <c r="I79" s="30">
        <v>358890</v>
      </c>
      <c r="J79" s="30">
        <v>0</v>
      </c>
      <c r="K79" s="30">
        <v>0</v>
      </c>
      <c r="L79" s="46">
        <v>4100000</v>
      </c>
      <c r="M79" s="49">
        <v>4100000</v>
      </c>
      <c r="N79" s="52">
        <v>0</v>
      </c>
    </row>
    <row r="80" spans="1:14" ht="120" x14ac:dyDescent="0.25">
      <c r="A80" s="27" t="s">
        <v>141</v>
      </c>
      <c r="B80" s="26" t="s">
        <v>160</v>
      </c>
      <c r="C80" s="26" t="s">
        <v>161</v>
      </c>
      <c r="D80" s="26" t="s">
        <v>1952</v>
      </c>
      <c r="E80" s="26" t="s">
        <v>1955</v>
      </c>
      <c r="F80" s="26" t="s">
        <v>55</v>
      </c>
      <c r="G80" s="147">
        <v>1</v>
      </c>
      <c r="H80" s="40">
        <v>320110</v>
      </c>
      <c r="I80" s="30">
        <v>0</v>
      </c>
      <c r="J80" s="30">
        <v>320110</v>
      </c>
      <c r="K80" s="30">
        <v>0</v>
      </c>
      <c r="L80" s="46">
        <v>7230500</v>
      </c>
      <c r="M80" s="49">
        <v>7230500</v>
      </c>
      <c r="N80" s="52">
        <v>0</v>
      </c>
    </row>
    <row r="81" spans="1:14" ht="270" x14ac:dyDescent="0.25">
      <c r="A81" s="27" t="s">
        <v>141</v>
      </c>
      <c r="B81" s="26" t="s">
        <v>1129</v>
      </c>
      <c r="C81" s="26" t="s">
        <v>1130</v>
      </c>
      <c r="D81" s="26" t="s">
        <v>2051</v>
      </c>
      <c r="E81" s="26" t="s">
        <v>1136</v>
      </c>
      <c r="F81" s="26" t="s">
        <v>104</v>
      </c>
      <c r="G81" s="147">
        <v>1</v>
      </c>
      <c r="H81" s="40">
        <v>1754060</v>
      </c>
      <c r="I81" s="30">
        <v>1754060</v>
      </c>
      <c r="J81" s="30">
        <v>0</v>
      </c>
      <c r="K81" s="30">
        <v>0</v>
      </c>
      <c r="L81" s="46">
        <v>0</v>
      </c>
      <c r="M81" s="49">
        <v>0</v>
      </c>
      <c r="N81" s="52">
        <v>0</v>
      </c>
    </row>
    <row r="82" spans="1:14" ht="300" x14ac:dyDescent="0.25">
      <c r="A82" s="27" t="s">
        <v>141</v>
      </c>
      <c r="B82" s="26" t="s">
        <v>162</v>
      </c>
      <c r="C82" s="26" t="s">
        <v>163</v>
      </c>
      <c r="D82" s="26" t="s">
        <v>1137</v>
      </c>
      <c r="E82" s="26" t="s">
        <v>1960</v>
      </c>
      <c r="F82" s="26" t="s">
        <v>49</v>
      </c>
      <c r="G82" s="147">
        <v>1</v>
      </c>
      <c r="H82" s="40">
        <v>173910</v>
      </c>
      <c r="I82" s="30">
        <v>173910</v>
      </c>
      <c r="J82" s="30">
        <v>0</v>
      </c>
      <c r="K82" s="30">
        <v>0</v>
      </c>
      <c r="L82" s="46">
        <v>1000000</v>
      </c>
      <c r="M82" s="49">
        <v>1000000</v>
      </c>
      <c r="N82" s="52">
        <v>0</v>
      </c>
    </row>
    <row r="83" spans="1:14" ht="375" x14ac:dyDescent="0.25">
      <c r="A83" s="27" t="s">
        <v>141</v>
      </c>
      <c r="B83" s="26" t="s">
        <v>164</v>
      </c>
      <c r="C83" s="26" t="s">
        <v>691</v>
      </c>
      <c r="D83" s="26" t="s">
        <v>1961</v>
      </c>
      <c r="E83" s="26" t="s">
        <v>1964</v>
      </c>
      <c r="F83" s="26" t="s">
        <v>26</v>
      </c>
      <c r="G83" s="147">
        <v>1</v>
      </c>
      <c r="H83" s="40">
        <v>314320</v>
      </c>
      <c r="I83" s="30">
        <v>314320</v>
      </c>
      <c r="J83" s="30">
        <v>0</v>
      </c>
      <c r="K83" s="30">
        <v>0</v>
      </c>
      <c r="L83" s="46">
        <v>3300880</v>
      </c>
      <c r="M83" s="49">
        <v>3300880</v>
      </c>
      <c r="N83" s="52">
        <v>0</v>
      </c>
    </row>
    <row r="84" spans="1:14" ht="285" x14ac:dyDescent="0.25">
      <c r="A84" s="27" t="s">
        <v>141</v>
      </c>
      <c r="B84" s="26" t="s">
        <v>1141</v>
      </c>
      <c r="C84" s="26" t="s">
        <v>1142</v>
      </c>
      <c r="D84" s="26" t="s">
        <v>2085</v>
      </c>
      <c r="E84" s="26" t="s">
        <v>1153</v>
      </c>
      <c r="F84" s="26" t="s">
        <v>61</v>
      </c>
      <c r="G84" s="147">
        <v>1</v>
      </c>
      <c r="H84" s="40">
        <v>5000000</v>
      </c>
      <c r="I84" s="30">
        <v>5000000</v>
      </c>
      <c r="J84" s="30">
        <v>0</v>
      </c>
      <c r="K84" s="30">
        <v>0</v>
      </c>
      <c r="L84" s="46">
        <v>20000000</v>
      </c>
      <c r="M84" s="49">
        <v>20000000</v>
      </c>
      <c r="N84" s="52">
        <v>0</v>
      </c>
    </row>
    <row r="85" spans="1:14" ht="150" x14ac:dyDescent="0.25">
      <c r="A85" s="27" t="s">
        <v>141</v>
      </c>
      <c r="B85" s="26" t="s">
        <v>703</v>
      </c>
      <c r="C85" s="26" t="s">
        <v>704</v>
      </c>
      <c r="D85" s="26" t="s">
        <v>1965</v>
      </c>
      <c r="E85" s="26" t="s">
        <v>1969</v>
      </c>
      <c r="F85" s="26" t="s">
        <v>105</v>
      </c>
      <c r="G85" s="147">
        <v>1</v>
      </c>
      <c r="H85" s="40">
        <v>839590</v>
      </c>
      <c r="I85" s="30">
        <v>819590</v>
      </c>
      <c r="J85" s="30">
        <v>20000</v>
      </c>
      <c r="K85" s="30">
        <v>0</v>
      </c>
      <c r="L85" s="46">
        <v>7738400</v>
      </c>
      <c r="M85" s="49">
        <v>7738400</v>
      </c>
      <c r="N85" s="52">
        <v>0</v>
      </c>
    </row>
    <row r="86" spans="1:14" ht="270" x14ac:dyDescent="0.25">
      <c r="A86" s="27" t="s">
        <v>141</v>
      </c>
      <c r="B86" s="26" t="s">
        <v>710</v>
      </c>
      <c r="C86" s="26" t="s">
        <v>711</v>
      </c>
      <c r="D86" s="26" t="s">
        <v>2018</v>
      </c>
      <c r="E86" s="26" t="s">
        <v>1063</v>
      </c>
      <c r="F86" s="26" t="s">
        <v>159</v>
      </c>
      <c r="G86" s="147">
        <v>1</v>
      </c>
      <c r="H86" s="40">
        <v>12958976</v>
      </c>
      <c r="I86" s="30">
        <v>12958976</v>
      </c>
      <c r="J86" s="30">
        <v>0</v>
      </c>
      <c r="K86" s="30">
        <v>0</v>
      </c>
      <c r="L86" s="46">
        <v>0</v>
      </c>
      <c r="M86" s="49">
        <v>0</v>
      </c>
      <c r="N86" s="52">
        <v>0</v>
      </c>
    </row>
    <row r="87" spans="1:14" ht="255" x14ac:dyDescent="0.25">
      <c r="A87" s="27" t="s">
        <v>141</v>
      </c>
      <c r="B87" s="26" t="s">
        <v>1065</v>
      </c>
      <c r="C87" s="26" t="s">
        <v>1066</v>
      </c>
      <c r="D87" s="26" t="s">
        <v>2011</v>
      </c>
      <c r="E87" s="26" t="s">
        <v>2017</v>
      </c>
      <c r="F87" s="26" t="s">
        <v>105</v>
      </c>
      <c r="G87" s="147">
        <v>1</v>
      </c>
      <c r="H87" s="40">
        <v>957360</v>
      </c>
      <c r="I87" s="30">
        <v>957360</v>
      </c>
      <c r="J87" s="30">
        <v>0</v>
      </c>
      <c r="K87" s="30">
        <v>0</v>
      </c>
      <c r="L87" s="46">
        <v>0</v>
      </c>
      <c r="M87" s="49">
        <v>0</v>
      </c>
      <c r="N87" s="52">
        <v>0</v>
      </c>
    </row>
    <row r="88" spans="1:14" ht="180" x14ac:dyDescent="0.25">
      <c r="A88" s="27" t="s">
        <v>141</v>
      </c>
      <c r="B88" s="26" t="s">
        <v>1070</v>
      </c>
      <c r="C88" s="26" t="s">
        <v>2024</v>
      </c>
      <c r="D88" s="26" t="s">
        <v>1071</v>
      </c>
      <c r="E88" s="26" t="s">
        <v>2026</v>
      </c>
      <c r="F88" s="26" t="s">
        <v>34</v>
      </c>
      <c r="G88" s="147">
        <v>1</v>
      </c>
      <c r="H88" s="40">
        <v>1598370</v>
      </c>
      <c r="I88" s="30">
        <v>1118370</v>
      </c>
      <c r="J88" s="30">
        <v>480000</v>
      </c>
      <c r="K88" s="30">
        <v>0</v>
      </c>
      <c r="L88" s="46">
        <v>0</v>
      </c>
      <c r="M88" s="49">
        <v>0</v>
      </c>
      <c r="N88" s="52">
        <v>0</v>
      </c>
    </row>
    <row r="89" spans="1:14" ht="60" x14ac:dyDescent="0.25">
      <c r="A89" s="27" t="s">
        <v>141</v>
      </c>
      <c r="B89" s="26" t="s">
        <v>1077</v>
      </c>
      <c r="C89" s="26" t="s">
        <v>1078</v>
      </c>
      <c r="D89" s="26" t="s">
        <v>1079</v>
      </c>
      <c r="E89" s="26" t="s">
        <v>2032</v>
      </c>
      <c r="F89" s="26" t="s">
        <v>49</v>
      </c>
      <c r="G89" s="147">
        <v>1</v>
      </c>
      <c r="H89" s="40">
        <v>1054500</v>
      </c>
      <c r="I89" s="30">
        <v>1054500</v>
      </c>
      <c r="J89" s="30">
        <v>0</v>
      </c>
      <c r="K89" s="30">
        <v>0</v>
      </c>
      <c r="L89" s="46">
        <v>0</v>
      </c>
      <c r="M89" s="49">
        <v>0</v>
      </c>
      <c r="N89" s="52">
        <v>0</v>
      </c>
    </row>
    <row r="90" spans="1:14" ht="150" x14ac:dyDescent="0.25">
      <c r="A90" s="27" t="s">
        <v>141</v>
      </c>
      <c r="B90" s="26" t="s">
        <v>1088</v>
      </c>
      <c r="C90" s="26" t="s">
        <v>1089</v>
      </c>
      <c r="D90" s="26" t="s">
        <v>2033</v>
      </c>
      <c r="E90" s="26" t="s">
        <v>2038</v>
      </c>
      <c r="F90" s="26" t="s">
        <v>106</v>
      </c>
      <c r="G90" s="147">
        <v>1</v>
      </c>
      <c r="H90" s="40">
        <v>489750</v>
      </c>
      <c r="I90" s="30">
        <v>489750</v>
      </c>
      <c r="J90" s="30">
        <v>0</v>
      </c>
      <c r="K90" s="30">
        <v>0</v>
      </c>
      <c r="L90" s="46">
        <v>0</v>
      </c>
      <c r="M90" s="49">
        <v>0</v>
      </c>
      <c r="N90" s="52">
        <v>0</v>
      </c>
    </row>
    <row r="91" spans="1:14" ht="120" x14ac:dyDescent="0.25">
      <c r="A91" s="27" t="s">
        <v>141</v>
      </c>
      <c r="B91" s="26" t="s">
        <v>1096</v>
      </c>
      <c r="C91" s="26" t="s">
        <v>1097</v>
      </c>
      <c r="D91" s="26" t="s">
        <v>2039</v>
      </c>
      <c r="E91" s="26" t="s">
        <v>1100</v>
      </c>
      <c r="F91" s="26" t="s">
        <v>49</v>
      </c>
      <c r="G91" s="147">
        <v>1</v>
      </c>
      <c r="H91" s="40">
        <v>527410</v>
      </c>
      <c r="I91" s="30">
        <v>527410</v>
      </c>
      <c r="J91" s="30">
        <v>0</v>
      </c>
      <c r="K91" s="30">
        <v>0</v>
      </c>
      <c r="L91" s="46">
        <v>0</v>
      </c>
      <c r="M91" s="49">
        <v>0</v>
      </c>
      <c r="N91" s="52">
        <v>0</v>
      </c>
    </row>
    <row r="92" spans="1:14" ht="135" x14ac:dyDescent="0.25">
      <c r="A92" s="27" t="s">
        <v>141</v>
      </c>
      <c r="B92" s="26" t="s">
        <v>1118</v>
      </c>
      <c r="C92" s="26" t="s">
        <v>1119</v>
      </c>
      <c r="D92" s="26" t="s">
        <v>2046</v>
      </c>
      <c r="E92" s="26" t="s">
        <v>2050</v>
      </c>
      <c r="F92" s="26" t="s">
        <v>61</v>
      </c>
      <c r="G92" s="147">
        <v>1</v>
      </c>
      <c r="H92" s="40">
        <v>2346610</v>
      </c>
      <c r="I92" s="30">
        <v>2346610</v>
      </c>
      <c r="J92" s="30">
        <v>0</v>
      </c>
      <c r="K92" s="30">
        <v>0</v>
      </c>
      <c r="L92" s="46">
        <v>0</v>
      </c>
      <c r="M92" s="49">
        <v>0</v>
      </c>
      <c r="N92" s="52">
        <v>0</v>
      </c>
    </row>
    <row r="93" spans="1:14" ht="120" x14ac:dyDescent="0.25">
      <c r="A93" s="27" t="s">
        <v>141</v>
      </c>
      <c r="B93" s="26" t="s">
        <v>1156</v>
      </c>
      <c r="C93" s="26" t="s">
        <v>1157</v>
      </c>
      <c r="D93" s="26" t="s">
        <v>1970</v>
      </c>
      <c r="E93" s="26" t="s">
        <v>1974</v>
      </c>
      <c r="F93" s="26" t="s">
        <v>55</v>
      </c>
      <c r="G93" s="147">
        <v>1</v>
      </c>
      <c r="H93" s="40">
        <v>421130</v>
      </c>
      <c r="I93" s="30">
        <v>0</v>
      </c>
      <c r="J93" s="30">
        <v>421130</v>
      </c>
      <c r="K93" s="30">
        <v>0</v>
      </c>
      <c r="L93" s="46">
        <v>2900000</v>
      </c>
      <c r="M93" s="49">
        <v>2900000</v>
      </c>
      <c r="N93" s="52">
        <v>0</v>
      </c>
    </row>
    <row r="94" spans="1:14" ht="315" x14ac:dyDescent="0.25">
      <c r="A94" s="27" t="s">
        <v>141</v>
      </c>
      <c r="B94" s="26" t="s">
        <v>1163</v>
      </c>
      <c r="C94" s="26" t="s">
        <v>1164</v>
      </c>
      <c r="D94" s="26" t="s">
        <v>2176</v>
      </c>
      <c r="E94" s="26" t="s">
        <v>2179</v>
      </c>
      <c r="F94" s="26" t="s">
        <v>55</v>
      </c>
      <c r="G94" s="147">
        <v>1</v>
      </c>
      <c r="H94" s="40">
        <v>708750</v>
      </c>
      <c r="I94" s="30">
        <v>0</v>
      </c>
      <c r="J94" s="30">
        <v>708750</v>
      </c>
      <c r="K94" s="30">
        <v>0</v>
      </c>
      <c r="L94" s="46">
        <v>0</v>
      </c>
      <c r="M94" s="49">
        <v>0</v>
      </c>
      <c r="N94" s="52">
        <v>0</v>
      </c>
    </row>
    <row r="95" spans="1:14" ht="105" x14ac:dyDescent="0.25">
      <c r="A95" s="27" t="s">
        <v>141</v>
      </c>
      <c r="B95" s="26" t="s">
        <v>1180</v>
      </c>
      <c r="C95" s="26" t="s">
        <v>1181</v>
      </c>
      <c r="D95" s="26" t="s">
        <v>1975</v>
      </c>
      <c r="E95" s="26" t="s">
        <v>1980</v>
      </c>
      <c r="F95" s="26" t="s">
        <v>55</v>
      </c>
      <c r="G95" s="147">
        <v>1</v>
      </c>
      <c r="H95" s="40">
        <v>570080</v>
      </c>
      <c r="I95" s="30">
        <v>0</v>
      </c>
      <c r="J95" s="30">
        <v>570080</v>
      </c>
      <c r="K95" s="30">
        <v>0</v>
      </c>
      <c r="L95" s="46">
        <v>2914680</v>
      </c>
      <c r="M95" s="49">
        <v>2914680</v>
      </c>
      <c r="N95" s="52">
        <v>0</v>
      </c>
    </row>
    <row r="96" spans="1:14" ht="180" x14ac:dyDescent="0.25">
      <c r="A96" s="27" t="s">
        <v>141</v>
      </c>
      <c r="B96" s="26" t="s">
        <v>2056</v>
      </c>
      <c r="C96" s="26" t="s">
        <v>2057</v>
      </c>
      <c r="D96" s="26" t="s">
        <v>2058</v>
      </c>
      <c r="E96" s="26" t="s">
        <v>2069</v>
      </c>
      <c r="F96" s="26" t="s">
        <v>43</v>
      </c>
      <c r="G96" s="147">
        <v>1</v>
      </c>
      <c r="H96" s="40">
        <v>6800510</v>
      </c>
      <c r="I96" s="30">
        <v>6800510</v>
      </c>
      <c r="J96" s="30">
        <v>0</v>
      </c>
      <c r="K96" s="30">
        <v>0</v>
      </c>
      <c r="L96" s="46">
        <v>0</v>
      </c>
      <c r="M96" s="49">
        <v>0</v>
      </c>
      <c r="N96" s="52">
        <v>0</v>
      </c>
    </row>
    <row r="97" spans="1:14" ht="240" x14ac:dyDescent="0.25">
      <c r="A97" s="27" t="s">
        <v>141</v>
      </c>
      <c r="B97" s="26" t="s">
        <v>2097</v>
      </c>
      <c r="C97" s="26" t="s">
        <v>2098</v>
      </c>
      <c r="D97" s="26" t="s">
        <v>2099</v>
      </c>
      <c r="E97" s="26" t="s">
        <v>2108</v>
      </c>
      <c r="F97" s="26">
        <v>0</v>
      </c>
      <c r="G97" s="147">
        <v>1</v>
      </c>
      <c r="H97" s="40">
        <v>588507</v>
      </c>
      <c r="I97" s="30">
        <v>588507</v>
      </c>
      <c r="J97" s="30">
        <v>0</v>
      </c>
      <c r="K97" s="30">
        <v>0</v>
      </c>
      <c r="L97" s="46">
        <v>0</v>
      </c>
      <c r="M97" s="49">
        <v>0</v>
      </c>
      <c r="N97" s="52">
        <v>0</v>
      </c>
    </row>
    <row r="98" spans="1:14" ht="195" x14ac:dyDescent="0.25">
      <c r="A98" s="27" t="s">
        <v>141</v>
      </c>
      <c r="B98" s="26" t="s">
        <v>2111</v>
      </c>
      <c r="C98" s="26" t="s">
        <v>2112</v>
      </c>
      <c r="D98" s="26" t="s">
        <v>2113</v>
      </c>
      <c r="E98" s="26" t="s">
        <v>2119</v>
      </c>
      <c r="F98" s="26" t="s">
        <v>55</v>
      </c>
      <c r="G98" s="147">
        <v>1</v>
      </c>
      <c r="H98" s="40">
        <v>101600</v>
      </c>
      <c r="I98" s="30">
        <v>0</v>
      </c>
      <c r="J98" s="30">
        <v>101600</v>
      </c>
      <c r="K98" s="30">
        <v>0</v>
      </c>
      <c r="L98" s="46">
        <v>0</v>
      </c>
      <c r="M98" s="49">
        <v>0</v>
      </c>
      <c r="N98" s="52">
        <v>0</v>
      </c>
    </row>
    <row r="99" spans="1:14" ht="285" x14ac:dyDescent="0.25">
      <c r="A99" s="27" t="s">
        <v>141</v>
      </c>
      <c r="B99" s="26" t="s">
        <v>2122</v>
      </c>
      <c r="C99" s="26" t="s">
        <v>2123</v>
      </c>
      <c r="D99" s="26" t="s">
        <v>2124</v>
      </c>
      <c r="E99" s="26" t="s">
        <v>2132</v>
      </c>
      <c r="F99" s="26" t="s">
        <v>55</v>
      </c>
      <c r="G99" s="147">
        <v>1</v>
      </c>
      <c r="H99" s="40">
        <v>510980</v>
      </c>
      <c r="I99" s="30">
        <v>0</v>
      </c>
      <c r="J99" s="30">
        <v>510980</v>
      </c>
      <c r="K99" s="30">
        <v>0</v>
      </c>
      <c r="L99" s="46">
        <v>10415590</v>
      </c>
      <c r="M99" s="49">
        <v>10415590</v>
      </c>
      <c r="N99" s="52">
        <v>0</v>
      </c>
    </row>
    <row r="100" spans="1:14" ht="330" x14ac:dyDescent="0.25">
      <c r="A100" s="27" t="s">
        <v>141</v>
      </c>
      <c r="B100" s="26" t="s">
        <v>2136</v>
      </c>
      <c r="C100" s="26" t="s">
        <v>2137</v>
      </c>
      <c r="D100" s="26" t="s">
        <v>2138</v>
      </c>
      <c r="E100" s="26" t="s">
        <v>2148</v>
      </c>
      <c r="F100" s="26" t="s">
        <v>26</v>
      </c>
      <c r="G100" s="147">
        <v>1</v>
      </c>
      <c r="H100" s="40">
        <v>1278840</v>
      </c>
      <c r="I100" s="30">
        <v>1278840</v>
      </c>
      <c r="J100" s="30">
        <v>0</v>
      </c>
      <c r="K100" s="30">
        <v>0</v>
      </c>
      <c r="L100" s="46">
        <v>40851390</v>
      </c>
      <c r="M100" s="49">
        <v>40851390</v>
      </c>
      <c r="N100" s="52">
        <v>0</v>
      </c>
    </row>
    <row r="101" spans="1:14" ht="225" x14ac:dyDescent="0.25">
      <c r="A101" s="27" t="s">
        <v>141</v>
      </c>
      <c r="B101" s="26" t="s">
        <v>2151</v>
      </c>
      <c r="C101" s="26" t="s">
        <v>2152</v>
      </c>
      <c r="D101" s="26" t="s">
        <v>2153</v>
      </c>
      <c r="E101" s="26" t="s">
        <v>2165</v>
      </c>
      <c r="F101" s="26" t="s">
        <v>26</v>
      </c>
      <c r="G101" s="147">
        <v>1</v>
      </c>
      <c r="H101" s="40">
        <v>171160</v>
      </c>
      <c r="I101" s="30">
        <v>0</v>
      </c>
      <c r="J101" s="30">
        <v>171160</v>
      </c>
      <c r="K101" s="30">
        <v>0</v>
      </c>
      <c r="L101" s="46">
        <v>1581180</v>
      </c>
      <c r="M101" s="49">
        <v>1581180</v>
      </c>
      <c r="N101" s="52">
        <v>0</v>
      </c>
    </row>
    <row r="102" spans="1:14" ht="120" x14ac:dyDescent="0.25">
      <c r="A102" s="27" t="s">
        <v>141</v>
      </c>
      <c r="B102" s="26" t="s">
        <v>2169</v>
      </c>
      <c r="C102" s="26" t="s">
        <v>2170</v>
      </c>
      <c r="D102" s="26" t="s">
        <v>2171</v>
      </c>
      <c r="E102" s="26" t="s">
        <v>156</v>
      </c>
      <c r="F102" s="26" t="s">
        <v>159</v>
      </c>
      <c r="G102" s="147">
        <v>1</v>
      </c>
      <c r="H102" s="40">
        <v>422020</v>
      </c>
      <c r="I102" s="30">
        <v>422020</v>
      </c>
      <c r="J102" s="30">
        <v>0</v>
      </c>
      <c r="K102" s="30">
        <v>0</v>
      </c>
      <c r="L102" s="46">
        <v>0</v>
      </c>
      <c r="M102" s="49">
        <v>0</v>
      </c>
      <c r="N102" s="52">
        <v>0</v>
      </c>
    </row>
    <row r="103" spans="1:14" ht="270" x14ac:dyDescent="0.25">
      <c r="A103" s="27" t="s">
        <v>141</v>
      </c>
      <c r="B103" s="26" t="s">
        <v>2184</v>
      </c>
      <c r="C103" s="26" t="s">
        <v>2185</v>
      </c>
      <c r="D103" s="26" t="s">
        <v>2186</v>
      </c>
      <c r="E103" s="26" t="s">
        <v>2194</v>
      </c>
      <c r="F103" s="26" t="s">
        <v>43</v>
      </c>
      <c r="G103" s="147">
        <v>1</v>
      </c>
      <c r="H103" s="40">
        <v>172180</v>
      </c>
      <c r="I103" s="30">
        <v>172180</v>
      </c>
      <c r="J103" s="30">
        <v>0</v>
      </c>
      <c r="K103" s="30">
        <v>0</v>
      </c>
      <c r="L103" s="46">
        <v>2302560</v>
      </c>
      <c r="M103" s="49">
        <v>2302560</v>
      </c>
      <c r="N103" s="52">
        <v>0</v>
      </c>
    </row>
    <row r="104" spans="1:14" ht="105" x14ac:dyDescent="0.25">
      <c r="A104" s="27" t="s">
        <v>141</v>
      </c>
      <c r="B104" s="26" t="s">
        <v>2197</v>
      </c>
      <c r="C104" s="26" t="s">
        <v>2198</v>
      </c>
      <c r="D104" s="26" t="s">
        <v>2199</v>
      </c>
      <c r="E104" s="26" t="s">
        <v>2210</v>
      </c>
      <c r="F104" s="26" t="s">
        <v>55</v>
      </c>
      <c r="G104" s="147">
        <v>1</v>
      </c>
      <c r="H104" s="40">
        <v>944390</v>
      </c>
      <c r="I104" s="30">
        <v>744390</v>
      </c>
      <c r="J104" s="30">
        <v>200000</v>
      </c>
      <c r="K104" s="30">
        <v>0</v>
      </c>
      <c r="L104" s="46">
        <v>0</v>
      </c>
      <c r="M104" s="49">
        <v>0</v>
      </c>
      <c r="N104" s="52">
        <v>0</v>
      </c>
    </row>
    <row r="105" spans="1:14" x14ac:dyDescent="0.25">
      <c r="A105" s="36" t="s">
        <v>193</v>
      </c>
      <c r="B105" s="37"/>
      <c r="C105" s="37"/>
      <c r="D105" s="37"/>
      <c r="E105" s="37"/>
      <c r="F105" s="37"/>
      <c r="G105" s="148">
        <v>39</v>
      </c>
      <c r="H105" s="41">
        <v>64778001</v>
      </c>
      <c r="I105" s="38">
        <v>60958741</v>
      </c>
      <c r="J105" s="38">
        <v>3819260</v>
      </c>
      <c r="K105" s="38">
        <v>0</v>
      </c>
      <c r="L105" s="47">
        <v>130194636</v>
      </c>
      <c r="M105" s="50">
        <v>130194636</v>
      </c>
      <c r="N105" s="53">
        <v>0</v>
      </c>
    </row>
    <row r="106" spans="1:14" ht="285" x14ac:dyDescent="0.25">
      <c r="A106" s="26" t="s">
        <v>116</v>
      </c>
      <c r="B106" s="26" t="s">
        <v>117</v>
      </c>
      <c r="C106" s="26" t="s">
        <v>118</v>
      </c>
      <c r="D106" s="26" t="s">
        <v>1860</v>
      </c>
      <c r="E106" s="26" t="s">
        <v>737</v>
      </c>
      <c r="F106" s="26" t="s">
        <v>26</v>
      </c>
      <c r="G106" s="147">
        <v>1</v>
      </c>
      <c r="H106" s="40">
        <v>510600</v>
      </c>
      <c r="I106" s="30">
        <v>510600</v>
      </c>
      <c r="J106" s="30">
        <v>0</v>
      </c>
      <c r="K106" s="30">
        <v>0</v>
      </c>
      <c r="L106" s="46">
        <v>0</v>
      </c>
      <c r="M106" s="49">
        <v>0</v>
      </c>
      <c r="N106" s="52">
        <v>0</v>
      </c>
    </row>
    <row r="107" spans="1:14" ht="360" x14ac:dyDescent="0.25">
      <c r="A107" s="27" t="s">
        <v>116</v>
      </c>
      <c r="B107" s="26" t="s">
        <v>121</v>
      </c>
      <c r="C107" s="26" t="s">
        <v>122</v>
      </c>
      <c r="D107" s="26" t="s">
        <v>1864</v>
      </c>
      <c r="E107" s="26" t="s">
        <v>979</v>
      </c>
      <c r="F107" s="26" t="s">
        <v>34</v>
      </c>
      <c r="G107" s="147">
        <v>1</v>
      </c>
      <c r="H107" s="40">
        <v>496143</v>
      </c>
      <c r="I107" s="30">
        <v>0</v>
      </c>
      <c r="J107" s="30">
        <v>496143</v>
      </c>
      <c r="K107" s="30">
        <v>0</v>
      </c>
      <c r="L107" s="46">
        <v>0</v>
      </c>
      <c r="M107" s="49">
        <v>0</v>
      </c>
      <c r="N107" s="52">
        <v>0</v>
      </c>
    </row>
    <row r="108" spans="1:14" ht="300" x14ac:dyDescent="0.25">
      <c r="A108" s="27" t="s">
        <v>116</v>
      </c>
      <c r="B108" s="26" t="s">
        <v>125</v>
      </c>
      <c r="C108" s="26" t="s">
        <v>637</v>
      </c>
      <c r="D108" s="26" t="s">
        <v>1867</v>
      </c>
      <c r="E108" s="26" t="s">
        <v>983</v>
      </c>
      <c r="F108" s="26" t="s">
        <v>34</v>
      </c>
      <c r="G108" s="147">
        <v>1</v>
      </c>
      <c r="H108" s="40">
        <v>100610</v>
      </c>
      <c r="I108" s="30">
        <v>0</v>
      </c>
      <c r="J108" s="30">
        <v>100610</v>
      </c>
      <c r="K108" s="30">
        <v>0</v>
      </c>
      <c r="L108" s="46">
        <v>1101110</v>
      </c>
      <c r="M108" s="49">
        <v>1101110</v>
      </c>
      <c r="N108" s="52">
        <v>0</v>
      </c>
    </row>
    <row r="109" spans="1:14" ht="360" x14ac:dyDescent="0.25">
      <c r="A109" s="27" t="s">
        <v>116</v>
      </c>
      <c r="B109" s="26" t="s">
        <v>1869</v>
      </c>
      <c r="C109" s="26" t="s">
        <v>1870</v>
      </c>
      <c r="D109" s="26" t="s">
        <v>1873</v>
      </c>
      <c r="E109" s="26" t="s">
        <v>1877</v>
      </c>
      <c r="F109" s="26" t="s">
        <v>55</v>
      </c>
      <c r="G109" s="147">
        <v>1</v>
      </c>
      <c r="H109" s="40">
        <v>198568</v>
      </c>
      <c r="I109" s="30">
        <v>198568</v>
      </c>
      <c r="J109" s="30">
        <v>0</v>
      </c>
      <c r="K109" s="30">
        <v>0</v>
      </c>
      <c r="L109" s="46">
        <v>0</v>
      </c>
      <c r="M109" s="49">
        <v>0</v>
      </c>
      <c r="N109" s="52">
        <v>0</v>
      </c>
    </row>
    <row r="110" spans="1:14" ht="180" x14ac:dyDescent="0.25">
      <c r="A110" s="27" t="s">
        <v>116</v>
      </c>
      <c r="B110" s="26" t="s">
        <v>130</v>
      </c>
      <c r="C110" s="26" t="s">
        <v>131</v>
      </c>
      <c r="D110" s="26" t="s">
        <v>1879</v>
      </c>
      <c r="E110" s="26" t="s">
        <v>644</v>
      </c>
      <c r="F110" s="26" t="s">
        <v>55</v>
      </c>
      <c r="G110" s="147">
        <v>1</v>
      </c>
      <c r="H110" s="40">
        <v>266858</v>
      </c>
      <c r="I110" s="30">
        <v>266858</v>
      </c>
      <c r="J110" s="30">
        <v>0</v>
      </c>
      <c r="K110" s="30">
        <v>0</v>
      </c>
      <c r="L110" s="46">
        <v>0</v>
      </c>
      <c r="M110" s="49">
        <v>0</v>
      </c>
      <c r="N110" s="52">
        <v>0</v>
      </c>
    </row>
    <row r="111" spans="1:14" ht="270" x14ac:dyDescent="0.25">
      <c r="A111" s="27" t="s">
        <v>116</v>
      </c>
      <c r="B111" s="26" t="s">
        <v>134</v>
      </c>
      <c r="C111" s="26" t="s">
        <v>135</v>
      </c>
      <c r="D111" s="26" t="s">
        <v>1882</v>
      </c>
      <c r="E111" s="26" t="s">
        <v>137</v>
      </c>
      <c r="F111" s="26" t="s">
        <v>34</v>
      </c>
      <c r="G111" s="147">
        <v>1</v>
      </c>
      <c r="H111" s="40">
        <v>201470</v>
      </c>
      <c r="I111" s="30">
        <v>201470</v>
      </c>
      <c r="J111" s="30">
        <v>0</v>
      </c>
      <c r="K111" s="30">
        <v>0</v>
      </c>
      <c r="L111" s="46">
        <v>1400000</v>
      </c>
      <c r="M111" s="49">
        <v>1400000</v>
      </c>
      <c r="N111" s="52">
        <v>0</v>
      </c>
    </row>
    <row r="112" spans="1:14" ht="270" x14ac:dyDescent="0.25">
      <c r="A112" s="27" t="s">
        <v>116</v>
      </c>
      <c r="B112" s="26" t="s">
        <v>617</v>
      </c>
      <c r="C112" s="26" t="s">
        <v>129</v>
      </c>
      <c r="D112" s="26" t="s">
        <v>1886</v>
      </c>
      <c r="E112" s="26" t="s">
        <v>987</v>
      </c>
      <c r="F112" s="26" t="s">
        <v>34</v>
      </c>
      <c r="G112" s="147">
        <v>1</v>
      </c>
      <c r="H112" s="40">
        <v>2433800</v>
      </c>
      <c r="I112" s="30">
        <v>2433800</v>
      </c>
      <c r="J112" s="30">
        <v>0</v>
      </c>
      <c r="K112" s="30">
        <v>0</v>
      </c>
      <c r="L112" s="46">
        <v>0</v>
      </c>
      <c r="M112" s="49">
        <v>0</v>
      </c>
      <c r="N112" s="52">
        <v>0</v>
      </c>
    </row>
    <row r="113" spans="1:14" ht="390" x14ac:dyDescent="0.25">
      <c r="A113" s="27" t="s">
        <v>116</v>
      </c>
      <c r="B113" s="26" t="s">
        <v>648</v>
      </c>
      <c r="C113" s="26" t="s">
        <v>649</v>
      </c>
      <c r="D113" s="26" t="s">
        <v>1890</v>
      </c>
      <c r="E113" s="26" t="s">
        <v>1892</v>
      </c>
      <c r="F113" s="26" t="s">
        <v>41</v>
      </c>
      <c r="G113" s="147">
        <v>1</v>
      </c>
      <c r="H113" s="40">
        <v>586500</v>
      </c>
      <c r="I113" s="30">
        <v>0</v>
      </c>
      <c r="J113" s="30">
        <v>586500</v>
      </c>
      <c r="K113" s="30">
        <v>0</v>
      </c>
      <c r="L113" s="46">
        <v>0</v>
      </c>
      <c r="M113" s="49">
        <v>0</v>
      </c>
      <c r="N113" s="52">
        <v>0</v>
      </c>
    </row>
    <row r="114" spans="1:14" ht="360" x14ac:dyDescent="0.25">
      <c r="A114" s="27" t="s">
        <v>116</v>
      </c>
      <c r="B114" s="26" t="s">
        <v>989</v>
      </c>
      <c r="C114" s="26" t="s">
        <v>627</v>
      </c>
      <c r="D114" s="26" t="s">
        <v>1857</v>
      </c>
      <c r="E114" s="26" t="s">
        <v>631</v>
      </c>
      <c r="F114" s="26" t="s">
        <v>90</v>
      </c>
      <c r="G114" s="147">
        <v>1</v>
      </c>
      <c r="H114" s="40">
        <v>561000</v>
      </c>
      <c r="I114" s="30">
        <v>0</v>
      </c>
      <c r="J114" s="30">
        <v>561000</v>
      </c>
      <c r="K114" s="30">
        <v>0</v>
      </c>
      <c r="L114" s="46">
        <v>6120000</v>
      </c>
      <c r="M114" s="49">
        <v>6120000</v>
      </c>
      <c r="N114" s="52">
        <v>0</v>
      </c>
    </row>
    <row r="115" spans="1:14" ht="315" x14ac:dyDescent="0.25">
      <c r="A115" s="27" t="s">
        <v>116</v>
      </c>
      <c r="B115" s="26" t="s">
        <v>992</v>
      </c>
      <c r="C115" s="26" t="s">
        <v>993</v>
      </c>
      <c r="D115" s="26" t="s">
        <v>1893</v>
      </c>
      <c r="E115" s="26" t="s">
        <v>1001</v>
      </c>
      <c r="F115" s="26" t="s">
        <v>34</v>
      </c>
      <c r="G115" s="147">
        <v>1</v>
      </c>
      <c r="H115" s="40">
        <v>1439870</v>
      </c>
      <c r="I115" s="30">
        <v>0</v>
      </c>
      <c r="J115" s="30">
        <v>1439870</v>
      </c>
      <c r="K115" s="30">
        <v>0</v>
      </c>
      <c r="L115" s="46">
        <v>0</v>
      </c>
      <c r="M115" s="49">
        <v>0</v>
      </c>
      <c r="N115" s="52">
        <v>0</v>
      </c>
    </row>
    <row r="116" spans="1:14" ht="345" x14ac:dyDescent="0.25">
      <c r="A116" s="27" t="s">
        <v>116</v>
      </c>
      <c r="B116" s="26" t="s">
        <v>1003</v>
      </c>
      <c r="C116" s="26" t="s">
        <v>1004</v>
      </c>
      <c r="D116" s="26" t="s">
        <v>1007</v>
      </c>
      <c r="E116" s="26" t="s">
        <v>1012</v>
      </c>
      <c r="F116" s="26" t="s">
        <v>90</v>
      </c>
      <c r="G116" s="147">
        <v>1</v>
      </c>
      <c r="H116" s="40">
        <v>469683</v>
      </c>
      <c r="I116" s="30">
        <v>0</v>
      </c>
      <c r="J116" s="30">
        <v>469683</v>
      </c>
      <c r="K116" s="30">
        <v>0</v>
      </c>
      <c r="L116" s="46">
        <v>0</v>
      </c>
      <c r="M116" s="49">
        <v>0</v>
      </c>
      <c r="N116" s="52">
        <v>0</v>
      </c>
    </row>
    <row r="117" spans="1:14" ht="375" x14ac:dyDescent="0.25">
      <c r="A117" s="27" t="s">
        <v>116</v>
      </c>
      <c r="B117" s="26" t="s">
        <v>1016</v>
      </c>
      <c r="C117" s="26" t="s">
        <v>1017</v>
      </c>
      <c r="D117" s="26" t="s">
        <v>1844</v>
      </c>
      <c r="E117" s="26" t="s">
        <v>1848</v>
      </c>
      <c r="F117" s="26" t="s">
        <v>41</v>
      </c>
      <c r="G117" s="147">
        <v>1</v>
      </c>
      <c r="H117" s="40">
        <v>728402</v>
      </c>
      <c r="I117" s="30">
        <v>0</v>
      </c>
      <c r="J117" s="30">
        <v>728402</v>
      </c>
      <c r="K117" s="30">
        <v>0</v>
      </c>
      <c r="L117" s="46">
        <v>600000</v>
      </c>
      <c r="M117" s="49">
        <v>600000</v>
      </c>
      <c r="N117" s="52">
        <v>0</v>
      </c>
    </row>
    <row r="118" spans="1:14" ht="409.5" x14ac:dyDescent="0.25">
      <c r="A118" s="27" t="s">
        <v>116</v>
      </c>
      <c r="B118" s="26" t="s">
        <v>1022</v>
      </c>
      <c r="C118" s="26" t="s">
        <v>1023</v>
      </c>
      <c r="D118" s="26" t="s">
        <v>1841</v>
      </c>
      <c r="E118" s="26" t="s">
        <v>1030</v>
      </c>
      <c r="F118" s="26" t="s">
        <v>90</v>
      </c>
      <c r="G118" s="147">
        <v>1</v>
      </c>
      <c r="H118" s="40">
        <v>467817</v>
      </c>
      <c r="I118" s="30">
        <v>0</v>
      </c>
      <c r="J118" s="30">
        <v>467817</v>
      </c>
      <c r="K118" s="30">
        <v>0</v>
      </c>
      <c r="L118" s="46">
        <v>0</v>
      </c>
      <c r="M118" s="49">
        <v>0</v>
      </c>
      <c r="N118" s="52">
        <v>0</v>
      </c>
    </row>
    <row r="119" spans="1:14" ht="270" x14ac:dyDescent="0.25">
      <c r="A119" s="27" t="s">
        <v>116</v>
      </c>
      <c r="B119" s="26" t="s">
        <v>1032</v>
      </c>
      <c r="C119" s="26" t="s">
        <v>1033</v>
      </c>
      <c r="D119" s="26" t="s">
        <v>1909</v>
      </c>
      <c r="E119" s="26" t="s">
        <v>1913</v>
      </c>
      <c r="F119" s="26" t="s">
        <v>90</v>
      </c>
      <c r="G119" s="147">
        <v>1</v>
      </c>
      <c r="H119" s="40">
        <v>224940</v>
      </c>
      <c r="I119" s="30">
        <v>224940</v>
      </c>
      <c r="J119" s="30">
        <v>0</v>
      </c>
      <c r="K119" s="30">
        <v>0</v>
      </c>
      <c r="L119" s="46">
        <v>1150000</v>
      </c>
      <c r="M119" s="49">
        <v>1150000</v>
      </c>
      <c r="N119" s="52">
        <v>0</v>
      </c>
    </row>
    <row r="120" spans="1:14" ht="330" x14ac:dyDescent="0.25">
      <c r="A120" s="27" t="s">
        <v>116</v>
      </c>
      <c r="B120" s="26" t="s">
        <v>1040</v>
      </c>
      <c r="C120" s="26" t="s">
        <v>1041</v>
      </c>
      <c r="D120" s="26" t="s">
        <v>1851</v>
      </c>
      <c r="E120" s="26" t="s">
        <v>1046</v>
      </c>
      <c r="F120" s="26" t="s">
        <v>90</v>
      </c>
      <c r="G120" s="147">
        <v>1</v>
      </c>
      <c r="H120" s="40">
        <v>125920</v>
      </c>
      <c r="I120" s="30">
        <v>0</v>
      </c>
      <c r="J120" s="30">
        <v>125920</v>
      </c>
      <c r="K120" s="30">
        <v>0</v>
      </c>
      <c r="L120" s="46">
        <v>649630</v>
      </c>
      <c r="M120" s="49">
        <v>649630</v>
      </c>
      <c r="N120" s="52">
        <v>0</v>
      </c>
    </row>
    <row r="121" spans="1:14" ht="405" x14ac:dyDescent="0.25">
      <c r="A121" s="27" t="s">
        <v>116</v>
      </c>
      <c r="B121" s="26" t="s">
        <v>1898</v>
      </c>
      <c r="C121" s="26" t="s">
        <v>1899</v>
      </c>
      <c r="D121" s="26" t="s">
        <v>1902</v>
      </c>
      <c r="E121" s="26" t="s">
        <v>1908</v>
      </c>
      <c r="F121" s="26" t="s">
        <v>90</v>
      </c>
      <c r="G121" s="147">
        <v>1</v>
      </c>
      <c r="H121" s="40">
        <v>411050</v>
      </c>
      <c r="I121" s="30">
        <v>411050</v>
      </c>
      <c r="J121" s="30">
        <v>0</v>
      </c>
      <c r="K121" s="30">
        <v>0</v>
      </c>
      <c r="L121" s="46">
        <v>0</v>
      </c>
      <c r="M121" s="49">
        <v>0</v>
      </c>
      <c r="N121" s="52">
        <v>0</v>
      </c>
    </row>
    <row r="122" spans="1:14" x14ac:dyDescent="0.25">
      <c r="A122" s="36" t="s">
        <v>194</v>
      </c>
      <c r="B122" s="37"/>
      <c r="C122" s="37"/>
      <c r="D122" s="37"/>
      <c r="E122" s="37"/>
      <c r="F122" s="37"/>
      <c r="G122" s="148">
        <v>16</v>
      </c>
      <c r="H122" s="41">
        <v>9223231</v>
      </c>
      <c r="I122" s="38">
        <v>4247286</v>
      </c>
      <c r="J122" s="38">
        <v>4975945</v>
      </c>
      <c r="K122" s="38">
        <v>0</v>
      </c>
      <c r="L122" s="47">
        <v>11020740</v>
      </c>
      <c r="M122" s="50">
        <v>11020740</v>
      </c>
      <c r="N122" s="53">
        <v>0</v>
      </c>
    </row>
    <row r="123" spans="1:14" ht="300" x14ac:dyDescent="0.25">
      <c r="A123" s="26" t="s">
        <v>69</v>
      </c>
      <c r="B123" s="26" t="s">
        <v>1595</v>
      </c>
      <c r="C123" s="26" t="s">
        <v>1596</v>
      </c>
      <c r="D123" s="26" t="s">
        <v>1597</v>
      </c>
      <c r="E123" s="26" t="s">
        <v>1602</v>
      </c>
      <c r="F123" s="26" t="s">
        <v>72</v>
      </c>
      <c r="G123" s="147">
        <v>1</v>
      </c>
      <c r="H123" s="40">
        <v>1779050</v>
      </c>
      <c r="I123" s="30">
        <v>622024</v>
      </c>
      <c r="J123" s="30">
        <v>0</v>
      </c>
      <c r="K123" s="30">
        <v>1157026</v>
      </c>
      <c r="L123" s="46">
        <v>0</v>
      </c>
      <c r="M123" s="49">
        <v>0</v>
      </c>
      <c r="N123" s="52">
        <v>0</v>
      </c>
    </row>
    <row r="124" spans="1:14" ht="210" x14ac:dyDescent="0.25">
      <c r="A124" s="27" t="s">
        <v>69</v>
      </c>
      <c r="B124" s="26" t="s">
        <v>78</v>
      </c>
      <c r="C124" s="26" t="s">
        <v>79</v>
      </c>
      <c r="D124" s="26" t="s">
        <v>1639</v>
      </c>
      <c r="E124" s="26" t="s">
        <v>81</v>
      </c>
      <c r="F124" s="26" t="s">
        <v>72</v>
      </c>
      <c r="G124" s="147">
        <v>1</v>
      </c>
      <c r="H124" s="40">
        <v>473240</v>
      </c>
      <c r="I124" s="30">
        <v>473240</v>
      </c>
      <c r="J124" s="30">
        <v>0</v>
      </c>
      <c r="K124" s="30">
        <v>0</v>
      </c>
      <c r="L124" s="46">
        <v>7500000</v>
      </c>
      <c r="M124" s="49">
        <v>7500000</v>
      </c>
      <c r="N124" s="52">
        <v>0</v>
      </c>
    </row>
    <row r="125" spans="1:14" ht="90" x14ac:dyDescent="0.25">
      <c r="A125" s="27" t="s">
        <v>69</v>
      </c>
      <c r="B125" s="26" t="s">
        <v>83</v>
      </c>
      <c r="C125" s="26" t="s">
        <v>84</v>
      </c>
      <c r="D125" s="26" t="s">
        <v>552</v>
      </c>
      <c r="E125" s="26" t="s">
        <v>1635</v>
      </c>
      <c r="F125" s="26" t="s">
        <v>72</v>
      </c>
      <c r="G125" s="147">
        <v>1</v>
      </c>
      <c r="H125" s="40">
        <v>123210</v>
      </c>
      <c r="I125" s="30">
        <v>123210</v>
      </c>
      <c r="J125" s="30">
        <v>0</v>
      </c>
      <c r="K125" s="30">
        <v>0</v>
      </c>
      <c r="L125" s="46">
        <v>1200000</v>
      </c>
      <c r="M125" s="49">
        <v>1200000</v>
      </c>
      <c r="N125" s="52">
        <v>0</v>
      </c>
    </row>
    <row r="126" spans="1:14" ht="75" x14ac:dyDescent="0.25">
      <c r="A126" s="27" t="s">
        <v>69</v>
      </c>
      <c r="B126" s="26" t="s">
        <v>85</v>
      </c>
      <c r="C126" s="26" t="s">
        <v>86</v>
      </c>
      <c r="D126" s="26" t="s">
        <v>1636</v>
      </c>
      <c r="E126" s="26" t="s">
        <v>1638</v>
      </c>
      <c r="F126" s="26" t="s">
        <v>26</v>
      </c>
      <c r="G126" s="147">
        <v>1</v>
      </c>
      <c r="H126" s="40">
        <v>208500</v>
      </c>
      <c r="I126" s="30">
        <v>208500</v>
      </c>
      <c r="J126" s="30">
        <v>0</v>
      </c>
      <c r="K126" s="30">
        <v>0</v>
      </c>
      <c r="L126" s="46">
        <v>3600000</v>
      </c>
      <c r="M126" s="49">
        <v>3600000</v>
      </c>
      <c r="N126" s="52">
        <v>0</v>
      </c>
    </row>
    <row r="127" spans="1:14" ht="180" x14ac:dyDescent="0.25">
      <c r="A127" s="27" t="s">
        <v>69</v>
      </c>
      <c r="B127" s="26" t="s">
        <v>87</v>
      </c>
      <c r="C127" s="26" t="s">
        <v>88</v>
      </c>
      <c r="D127" s="26" t="s">
        <v>1610</v>
      </c>
      <c r="E127" s="26" t="s">
        <v>922</v>
      </c>
      <c r="F127" s="26" t="s">
        <v>72</v>
      </c>
      <c r="G127" s="147">
        <v>1</v>
      </c>
      <c r="H127" s="40">
        <v>401510</v>
      </c>
      <c r="I127" s="30">
        <v>401510</v>
      </c>
      <c r="J127" s="30">
        <v>0</v>
      </c>
      <c r="K127" s="30">
        <v>0</v>
      </c>
      <c r="L127" s="46">
        <v>2996040</v>
      </c>
      <c r="M127" s="49">
        <v>2996040</v>
      </c>
      <c r="N127" s="52">
        <v>0</v>
      </c>
    </row>
    <row r="128" spans="1:14" ht="300" x14ac:dyDescent="0.25">
      <c r="A128" s="27" t="s">
        <v>69</v>
      </c>
      <c r="B128" s="26" t="s">
        <v>548</v>
      </c>
      <c r="C128" s="26" t="s">
        <v>549</v>
      </c>
      <c r="D128" s="26" t="s">
        <v>1605</v>
      </c>
      <c r="E128" s="26" t="s">
        <v>919</v>
      </c>
      <c r="F128" s="26" t="s">
        <v>26</v>
      </c>
      <c r="G128" s="147">
        <v>1</v>
      </c>
      <c r="H128" s="40">
        <v>1779050</v>
      </c>
      <c r="I128" s="30">
        <v>622024</v>
      </c>
      <c r="J128" s="30">
        <v>0</v>
      </c>
      <c r="K128" s="30">
        <v>1157026</v>
      </c>
      <c r="L128" s="46">
        <v>0</v>
      </c>
      <c r="M128" s="49">
        <v>0</v>
      </c>
      <c r="N128" s="52">
        <v>0</v>
      </c>
    </row>
    <row r="129" spans="1:14" ht="120" x14ac:dyDescent="0.25">
      <c r="A129" s="27" t="s">
        <v>69</v>
      </c>
      <c r="B129" s="26" t="s">
        <v>924</v>
      </c>
      <c r="C129" s="26" t="s">
        <v>925</v>
      </c>
      <c r="D129" s="26" t="s">
        <v>1632</v>
      </c>
      <c r="E129" s="26" t="s">
        <v>1633</v>
      </c>
      <c r="F129" s="26" t="s">
        <v>72</v>
      </c>
      <c r="G129" s="147">
        <v>1</v>
      </c>
      <c r="H129" s="40">
        <v>518750</v>
      </c>
      <c r="I129" s="30">
        <v>0</v>
      </c>
      <c r="J129" s="30">
        <v>518750</v>
      </c>
      <c r="K129" s="30">
        <v>0</v>
      </c>
      <c r="L129" s="46">
        <v>0</v>
      </c>
      <c r="M129" s="49">
        <v>0</v>
      </c>
      <c r="N129" s="52">
        <v>0</v>
      </c>
    </row>
    <row r="130" spans="1:14" ht="120" x14ac:dyDescent="0.25">
      <c r="A130" s="27" t="s">
        <v>69</v>
      </c>
      <c r="B130" s="26" t="s">
        <v>933</v>
      </c>
      <c r="C130" s="26" t="s">
        <v>934</v>
      </c>
      <c r="D130" s="26" t="s">
        <v>1620</v>
      </c>
      <c r="E130" s="26" t="s">
        <v>1626</v>
      </c>
      <c r="F130" s="26" t="s">
        <v>72</v>
      </c>
      <c r="G130" s="147">
        <v>1</v>
      </c>
      <c r="H130" s="40">
        <v>1643750</v>
      </c>
      <c r="I130" s="30">
        <v>0</v>
      </c>
      <c r="J130" s="30">
        <v>1643750</v>
      </c>
      <c r="K130" s="30">
        <v>0</v>
      </c>
      <c r="L130" s="46">
        <v>0</v>
      </c>
      <c r="M130" s="49">
        <v>0</v>
      </c>
      <c r="N130" s="52">
        <v>0</v>
      </c>
    </row>
    <row r="131" spans="1:14" ht="315" x14ac:dyDescent="0.25">
      <c r="A131" s="27" t="s">
        <v>69</v>
      </c>
      <c r="B131" s="26" t="s">
        <v>939</v>
      </c>
      <c r="C131" s="26" t="s">
        <v>940</v>
      </c>
      <c r="D131" s="26" t="s">
        <v>1613</v>
      </c>
      <c r="E131" s="26" t="s">
        <v>1618</v>
      </c>
      <c r="F131" s="26" t="s">
        <v>72</v>
      </c>
      <c r="G131" s="147">
        <v>1</v>
      </c>
      <c r="H131" s="40">
        <v>1779700</v>
      </c>
      <c r="I131" s="30">
        <v>598237</v>
      </c>
      <c r="J131" s="30">
        <v>0</v>
      </c>
      <c r="K131" s="30">
        <v>1181463</v>
      </c>
      <c r="L131" s="46">
        <v>0</v>
      </c>
      <c r="M131" s="49">
        <v>0</v>
      </c>
      <c r="N131" s="52">
        <v>0</v>
      </c>
    </row>
    <row r="132" spans="1:14" ht="135" x14ac:dyDescent="0.25">
      <c r="A132" s="27" t="s">
        <v>69</v>
      </c>
      <c r="B132" s="26" t="s">
        <v>943</v>
      </c>
      <c r="C132" s="26" t="s">
        <v>944</v>
      </c>
      <c r="D132" s="26" t="s">
        <v>1628</v>
      </c>
      <c r="E132" s="26" t="s">
        <v>946</v>
      </c>
      <c r="F132" s="26" t="s">
        <v>72</v>
      </c>
      <c r="G132" s="147">
        <v>1</v>
      </c>
      <c r="H132" s="40">
        <v>1456180</v>
      </c>
      <c r="I132" s="30">
        <v>0</v>
      </c>
      <c r="J132" s="30">
        <v>1456180</v>
      </c>
      <c r="K132" s="30">
        <v>0</v>
      </c>
      <c r="L132" s="46">
        <v>0</v>
      </c>
      <c r="M132" s="49">
        <v>0</v>
      </c>
      <c r="N132" s="52">
        <v>0</v>
      </c>
    </row>
    <row r="133" spans="1:14" ht="210" x14ac:dyDescent="0.25">
      <c r="A133" s="27" t="s">
        <v>69</v>
      </c>
      <c r="B133" s="26" t="s">
        <v>1643</v>
      </c>
      <c r="C133" s="26" t="s">
        <v>1644</v>
      </c>
      <c r="D133" s="26" t="s">
        <v>1645</v>
      </c>
      <c r="E133" s="26" t="s">
        <v>1651</v>
      </c>
      <c r="F133" s="26" t="s">
        <v>55</v>
      </c>
      <c r="G133" s="147">
        <v>1</v>
      </c>
      <c r="H133" s="40">
        <v>990500</v>
      </c>
      <c r="I133" s="30">
        <v>990500</v>
      </c>
      <c r="J133" s="30">
        <v>0</v>
      </c>
      <c r="K133" s="30">
        <v>0</v>
      </c>
      <c r="L133" s="46">
        <v>0</v>
      </c>
      <c r="M133" s="49">
        <v>0</v>
      </c>
      <c r="N133" s="52">
        <v>0</v>
      </c>
    </row>
    <row r="134" spans="1:14" ht="285" x14ac:dyDescent="0.25">
      <c r="A134" s="27" t="s">
        <v>69</v>
      </c>
      <c r="B134" s="26" t="s">
        <v>1655</v>
      </c>
      <c r="C134" s="26" t="s">
        <v>1656</v>
      </c>
      <c r="D134" s="26" t="s">
        <v>1657</v>
      </c>
      <c r="E134" s="26" t="s">
        <v>1663</v>
      </c>
      <c r="F134" s="26" t="s">
        <v>72</v>
      </c>
      <c r="G134" s="147">
        <v>1</v>
      </c>
      <c r="H134" s="40">
        <v>1800000</v>
      </c>
      <c r="I134" s="30">
        <v>1800000</v>
      </c>
      <c r="J134" s="30">
        <v>0</v>
      </c>
      <c r="K134" s="30">
        <v>0</v>
      </c>
      <c r="L134" s="46">
        <v>0</v>
      </c>
      <c r="M134" s="49">
        <v>0</v>
      </c>
      <c r="N134" s="52">
        <v>0</v>
      </c>
    </row>
    <row r="135" spans="1:14" x14ac:dyDescent="0.25">
      <c r="A135" s="36" t="s">
        <v>195</v>
      </c>
      <c r="B135" s="37"/>
      <c r="C135" s="37"/>
      <c r="D135" s="37"/>
      <c r="E135" s="37"/>
      <c r="F135" s="37"/>
      <c r="G135" s="148">
        <v>12</v>
      </c>
      <c r="H135" s="41">
        <v>12953440</v>
      </c>
      <c r="I135" s="38">
        <v>5839245</v>
      </c>
      <c r="J135" s="38">
        <v>3618680</v>
      </c>
      <c r="K135" s="38">
        <v>3495515</v>
      </c>
      <c r="L135" s="47">
        <v>15296040</v>
      </c>
      <c r="M135" s="50">
        <v>15296040</v>
      </c>
      <c r="N135" s="53">
        <v>0</v>
      </c>
    </row>
    <row r="136" spans="1:14" ht="90" x14ac:dyDescent="0.25">
      <c r="A136" s="26" t="s">
        <v>97</v>
      </c>
      <c r="B136" s="26" t="s">
        <v>1679</v>
      </c>
      <c r="C136" s="26" t="s">
        <v>1680</v>
      </c>
      <c r="D136" s="26" t="s">
        <v>1681</v>
      </c>
      <c r="E136" s="26" t="s">
        <v>1690</v>
      </c>
      <c r="F136" s="26" t="s">
        <v>1688</v>
      </c>
      <c r="G136" s="147">
        <v>1</v>
      </c>
      <c r="H136" s="40">
        <v>800000</v>
      </c>
      <c r="I136" s="30">
        <v>160000</v>
      </c>
      <c r="J136" s="30">
        <v>0</v>
      </c>
      <c r="K136" s="30">
        <v>640000</v>
      </c>
      <c r="L136" s="46">
        <v>10700000</v>
      </c>
      <c r="M136" s="49">
        <v>2140000</v>
      </c>
      <c r="N136" s="52">
        <v>8560000</v>
      </c>
    </row>
    <row r="137" spans="1:14" ht="105" x14ac:dyDescent="0.25">
      <c r="A137" s="27" t="s">
        <v>97</v>
      </c>
      <c r="B137" s="26" t="s">
        <v>957</v>
      </c>
      <c r="C137" s="26" t="s">
        <v>1819</v>
      </c>
      <c r="D137" s="26" t="s">
        <v>1820</v>
      </c>
      <c r="E137" s="26" t="s">
        <v>1823</v>
      </c>
      <c r="F137" s="26" t="s">
        <v>90</v>
      </c>
      <c r="G137" s="147">
        <v>1</v>
      </c>
      <c r="H137" s="40">
        <v>415000</v>
      </c>
      <c r="I137" s="30">
        <v>83000</v>
      </c>
      <c r="J137" s="30">
        <v>0</v>
      </c>
      <c r="K137" s="30">
        <v>332000</v>
      </c>
      <c r="L137" s="46">
        <v>9650000</v>
      </c>
      <c r="M137" s="49">
        <v>1930000</v>
      </c>
      <c r="N137" s="52">
        <v>7720000</v>
      </c>
    </row>
    <row r="138" spans="1:14" ht="75" x14ac:dyDescent="0.25">
      <c r="A138" s="27" t="s">
        <v>97</v>
      </c>
      <c r="B138" s="26" t="s">
        <v>589</v>
      </c>
      <c r="C138" s="26" t="s">
        <v>590</v>
      </c>
      <c r="D138" s="26" t="s">
        <v>970</v>
      </c>
      <c r="E138" s="26" t="s">
        <v>1827</v>
      </c>
      <c r="F138" s="26" t="s">
        <v>104</v>
      </c>
      <c r="G138" s="147">
        <v>1</v>
      </c>
      <c r="H138" s="40">
        <v>375000</v>
      </c>
      <c r="I138" s="30">
        <v>75000</v>
      </c>
      <c r="J138" s="30">
        <v>0</v>
      </c>
      <c r="K138" s="30">
        <v>300000</v>
      </c>
      <c r="L138" s="46">
        <v>7955500</v>
      </c>
      <c r="M138" s="49">
        <v>1591100</v>
      </c>
      <c r="N138" s="52">
        <v>6364400</v>
      </c>
    </row>
    <row r="139" spans="1:14" ht="75" x14ac:dyDescent="0.25">
      <c r="A139" s="27" t="s">
        <v>97</v>
      </c>
      <c r="B139" s="26" t="s">
        <v>593</v>
      </c>
      <c r="C139" s="26" t="s">
        <v>600</v>
      </c>
      <c r="D139" s="26" t="s">
        <v>601</v>
      </c>
      <c r="E139" s="26" t="s">
        <v>1666</v>
      </c>
      <c r="F139" s="26" t="s">
        <v>34</v>
      </c>
      <c r="G139" s="147">
        <v>1</v>
      </c>
      <c r="H139" s="40">
        <v>2200000</v>
      </c>
      <c r="I139" s="30">
        <v>1294884</v>
      </c>
      <c r="J139" s="30">
        <v>0</v>
      </c>
      <c r="K139" s="30">
        <v>905116</v>
      </c>
      <c r="L139" s="46">
        <v>0</v>
      </c>
      <c r="M139" s="49">
        <v>0</v>
      </c>
      <c r="N139" s="52">
        <v>0</v>
      </c>
    </row>
    <row r="140" spans="1:14" ht="90" x14ac:dyDescent="0.25">
      <c r="A140" s="27" t="s">
        <v>97</v>
      </c>
      <c r="B140" s="26" t="s">
        <v>599</v>
      </c>
      <c r="C140" s="26" t="s">
        <v>594</v>
      </c>
      <c r="D140" s="26" t="s">
        <v>1814</v>
      </c>
      <c r="E140" s="26" t="s">
        <v>1815</v>
      </c>
      <c r="F140" s="26" t="s">
        <v>100</v>
      </c>
      <c r="G140" s="147">
        <v>1</v>
      </c>
      <c r="H140" s="40">
        <v>350000</v>
      </c>
      <c r="I140" s="30">
        <v>350000</v>
      </c>
      <c r="J140" s="30">
        <v>0</v>
      </c>
      <c r="K140" s="30">
        <v>0</v>
      </c>
      <c r="L140" s="46">
        <v>7450000</v>
      </c>
      <c r="M140" s="49">
        <v>5121253</v>
      </c>
      <c r="N140" s="52">
        <v>2328747</v>
      </c>
    </row>
    <row r="141" spans="1:14" ht="75" x14ac:dyDescent="0.25">
      <c r="A141" s="27" t="s">
        <v>97</v>
      </c>
      <c r="B141" s="26" t="s">
        <v>603</v>
      </c>
      <c r="C141" s="26" t="s">
        <v>604</v>
      </c>
      <c r="D141" s="26" t="s">
        <v>1825</v>
      </c>
      <c r="E141" s="26" t="s">
        <v>1826</v>
      </c>
      <c r="F141" s="26" t="s">
        <v>34</v>
      </c>
      <c r="G141" s="147">
        <v>1</v>
      </c>
      <c r="H141" s="40">
        <v>4650000</v>
      </c>
      <c r="I141" s="30">
        <v>2806312</v>
      </c>
      <c r="J141" s="30">
        <v>0</v>
      </c>
      <c r="K141" s="30">
        <v>1843688</v>
      </c>
      <c r="L141" s="46">
        <v>0</v>
      </c>
      <c r="M141" s="49">
        <v>0</v>
      </c>
      <c r="N141" s="52">
        <v>0</v>
      </c>
    </row>
    <row r="142" spans="1:14" ht="135" x14ac:dyDescent="0.25">
      <c r="A142" s="27" t="s">
        <v>97</v>
      </c>
      <c r="B142" s="26" t="s">
        <v>1694</v>
      </c>
      <c r="C142" s="26" t="s">
        <v>1696</v>
      </c>
      <c r="D142" s="26" t="s">
        <v>1697</v>
      </c>
      <c r="E142" s="26" t="s">
        <v>1705</v>
      </c>
      <c r="F142" s="26" t="s">
        <v>1702</v>
      </c>
      <c r="G142" s="147">
        <v>1</v>
      </c>
      <c r="H142" s="40">
        <v>1200000</v>
      </c>
      <c r="I142" s="30">
        <v>240000</v>
      </c>
      <c r="J142" s="30">
        <v>0</v>
      </c>
      <c r="K142" s="30">
        <v>960000</v>
      </c>
      <c r="L142" s="46">
        <v>4300000</v>
      </c>
      <c r="M142" s="49">
        <v>860000</v>
      </c>
      <c r="N142" s="52">
        <v>3440000</v>
      </c>
    </row>
    <row r="143" spans="1:14" ht="120" x14ac:dyDescent="0.25">
      <c r="A143" s="27" t="s">
        <v>97</v>
      </c>
      <c r="B143" s="26" t="s">
        <v>1668</v>
      </c>
      <c r="C143" s="26" t="s">
        <v>1669</v>
      </c>
      <c r="D143" s="26" t="s">
        <v>1670</v>
      </c>
      <c r="E143" s="26" t="s">
        <v>1677</v>
      </c>
      <c r="F143" s="26" t="s">
        <v>105</v>
      </c>
      <c r="G143" s="147">
        <v>1</v>
      </c>
      <c r="H143" s="40">
        <v>1187331</v>
      </c>
      <c r="I143" s="30">
        <v>123233</v>
      </c>
      <c r="J143" s="30">
        <v>0</v>
      </c>
      <c r="K143" s="30">
        <v>1064098</v>
      </c>
      <c r="L143" s="46">
        <v>0</v>
      </c>
      <c r="M143" s="49">
        <v>0</v>
      </c>
      <c r="N143" s="52">
        <v>0</v>
      </c>
    </row>
    <row r="144" spans="1:14" ht="75" x14ac:dyDescent="0.25">
      <c r="A144" s="27" t="s">
        <v>97</v>
      </c>
      <c r="B144" s="26" t="s">
        <v>1711</v>
      </c>
      <c r="C144" s="26" t="s">
        <v>1712</v>
      </c>
      <c r="D144" s="26" t="s">
        <v>1713</v>
      </c>
      <c r="E144" s="26" t="s">
        <v>1720</v>
      </c>
      <c r="F144" s="26" t="s">
        <v>1688</v>
      </c>
      <c r="G144" s="147">
        <v>1</v>
      </c>
      <c r="H144" s="40">
        <v>500000</v>
      </c>
      <c r="I144" s="30">
        <v>500000</v>
      </c>
      <c r="J144" s="30">
        <v>0</v>
      </c>
      <c r="K144" s="30">
        <v>0</v>
      </c>
      <c r="L144" s="46">
        <v>8800000</v>
      </c>
      <c r="M144" s="49">
        <v>7219133</v>
      </c>
      <c r="N144" s="52">
        <v>1580867</v>
      </c>
    </row>
    <row r="145" spans="1:14" ht="90" x14ac:dyDescent="0.25">
      <c r="A145" s="27" t="s">
        <v>97</v>
      </c>
      <c r="B145" s="26" t="s">
        <v>1723</v>
      </c>
      <c r="C145" s="26" t="s">
        <v>1724</v>
      </c>
      <c r="D145" s="26" t="s">
        <v>1725</v>
      </c>
      <c r="E145" s="26" t="s">
        <v>1731</v>
      </c>
      <c r="F145" s="26" t="s">
        <v>49</v>
      </c>
      <c r="G145" s="147">
        <v>1</v>
      </c>
      <c r="H145" s="40">
        <v>400000</v>
      </c>
      <c r="I145" s="30">
        <v>400000</v>
      </c>
      <c r="J145" s="30">
        <v>0</v>
      </c>
      <c r="K145" s="30">
        <v>0</v>
      </c>
      <c r="L145" s="46">
        <v>5500000</v>
      </c>
      <c r="M145" s="49">
        <v>3150828</v>
      </c>
      <c r="N145" s="52">
        <v>2349172</v>
      </c>
    </row>
    <row r="146" spans="1:14" ht="30" x14ac:dyDescent="0.25">
      <c r="A146" s="36" t="s">
        <v>196</v>
      </c>
      <c r="B146" s="37"/>
      <c r="C146" s="37"/>
      <c r="D146" s="37"/>
      <c r="E146" s="37"/>
      <c r="F146" s="37"/>
      <c r="G146" s="148">
        <v>10</v>
      </c>
      <c r="H146" s="41">
        <v>12077331</v>
      </c>
      <c r="I146" s="38">
        <v>6032429</v>
      </c>
      <c r="J146" s="38">
        <v>0</v>
      </c>
      <c r="K146" s="38">
        <v>6044902</v>
      </c>
      <c r="L146" s="47">
        <v>54355500</v>
      </c>
      <c r="M146" s="50">
        <v>22012314</v>
      </c>
      <c r="N146" s="53">
        <v>32343186</v>
      </c>
    </row>
    <row r="147" spans="1:14" ht="375" x14ac:dyDescent="0.25">
      <c r="A147" s="26" t="s">
        <v>176</v>
      </c>
      <c r="B147" s="26" t="s">
        <v>719</v>
      </c>
      <c r="C147" s="26" t="s">
        <v>720</v>
      </c>
      <c r="D147" s="26" t="s">
        <v>2219</v>
      </c>
      <c r="E147" s="26" t="s">
        <v>2220</v>
      </c>
      <c r="F147" s="26" t="s">
        <v>26</v>
      </c>
      <c r="G147" s="147">
        <v>1</v>
      </c>
      <c r="H147" s="40">
        <v>1110770</v>
      </c>
      <c r="I147" s="30">
        <v>0</v>
      </c>
      <c r="J147" s="30">
        <v>1110770</v>
      </c>
      <c r="K147" s="30">
        <v>0</v>
      </c>
      <c r="L147" s="46">
        <v>0</v>
      </c>
      <c r="M147" s="49">
        <v>0</v>
      </c>
      <c r="N147" s="52">
        <v>0</v>
      </c>
    </row>
    <row r="148" spans="1:14" ht="210" x14ac:dyDescent="0.25">
      <c r="A148" s="27" t="s">
        <v>176</v>
      </c>
      <c r="B148" s="26" t="s">
        <v>730</v>
      </c>
      <c r="C148" s="26" t="s">
        <v>731</v>
      </c>
      <c r="D148" s="26" t="s">
        <v>1187</v>
      </c>
      <c r="E148" s="26" t="s">
        <v>2221</v>
      </c>
      <c r="F148" s="26" t="s">
        <v>26</v>
      </c>
      <c r="G148" s="147">
        <v>1</v>
      </c>
      <c r="H148" s="40">
        <v>1012180</v>
      </c>
      <c r="I148" s="30">
        <v>1012180</v>
      </c>
      <c r="J148" s="30">
        <v>0</v>
      </c>
      <c r="K148" s="30">
        <v>0</v>
      </c>
      <c r="L148" s="46">
        <v>0</v>
      </c>
      <c r="M148" s="49">
        <v>0</v>
      </c>
      <c r="N148" s="52">
        <v>0</v>
      </c>
    </row>
    <row r="149" spans="1:14" ht="315" x14ac:dyDescent="0.25">
      <c r="A149" s="27" t="s">
        <v>176</v>
      </c>
      <c r="B149" s="26" t="s">
        <v>2212</v>
      </c>
      <c r="C149" s="26" t="s">
        <v>2213</v>
      </c>
      <c r="D149" s="26" t="s">
        <v>2214</v>
      </c>
      <c r="E149" s="26" t="s">
        <v>2217</v>
      </c>
      <c r="F149" s="26" t="s">
        <v>26</v>
      </c>
      <c r="G149" s="147">
        <v>1</v>
      </c>
      <c r="H149" s="40">
        <v>49890</v>
      </c>
      <c r="I149" s="30">
        <v>0</v>
      </c>
      <c r="J149" s="30">
        <v>49890</v>
      </c>
      <c r="K149" s="30">
        <v>0</v>
      </c>
      <c r="L149" s="46">
        <v>274000</v>
      </c>
      <c r="M149" s="49">
        <v>274000</v>
      </c>
      <c r="N149" s="52">
        <v>0</v>
      </c>
    </row>
    <row r="150" spans="1:14" x14ac:dyDescent="0.25">
      <c r="A150" s="36" t="s">
        <v>197</v>
      </c>
      <c r="B150" s="37"/>
      <c r="C150" s="37"/>
      <c r="D150" s="37"/>
      <c r="E150" s="37"/>
      <c r="F150" s="37"/>
      <c r="G150" s="148">
        <v>3</v>
      </c>
      <c r="H150" s="41">
        <v>2172840</v>
      </c>
      <c r="I150" s="38">
        <v>1012180</v>
      </c>
      <c r="J150" s="38">
        <v>1160660</v>
      </c>
      <c r="K150" s="38">
        <v>0</v>
      </c>
      <c r="L150" s="47">
        <v>274000</v>
      </c>
      <c r="M150" s="50">
        <v>274000</v>
      </c>
      <c r="N150" s="53">
        <v>0</v>
      </c>
    </row>
    <row r="151" spans="1:14" ht="405" x14ac:dyDescent="0.25">
      <c r="A151" s="26" t="s">
        <v>179</v>
      </c>
      <c r="B151" s="26" t="s">
        <v>2232</v>
      </c>
      <c r="C151" s="26" t="s">
        <v>2233</v>
      </c>
      <c r="D151" s="26" t="s">
        <v>2235</v>
      </c>
      <c r="E151" s="26" t="s">
        <v>2247</v>
      </c>
      <c r="F151" s="26" t="s">
        <v>49</v>
      </c>
      <c r="G151" s="147">
        <v>1</v>
      </c>
      <c r="H151" s="40">
        <v>3604820</v>
      </c>
      <c r="I151" s="30">
        <v>3604820</v>
      </c>
      <c r="J151" s="30">
        <v>0</v>
      </c>
      <c r="K151" s="30">
        <v>0</v>
      </c>
      <c r="L151" s="46">
        <v>3000000</v>
      </c>
      <c r="M151" s="49">
        <v>3000000</v>
      </c>
      <c r="N151" s="52">
        <v>0</v>
      </c>
    </row>
    <row r="152" spans="1:14" ht="390" x14ac:dyDescent="0.25">
      <c r="A152" s="27" t="s">
        <v>179</v>
      </c>
      <c r="B152" s="26" t="s">
        <v>1190</v>
      </c>
      <c r="C152" s="26" t="s">
        <v>2223</v>
      </c>
      <c r="D152" s="26" t="s">
        <v>2224</v>
      </c>
      <c r="E152" s="26" t="s">
        <v>2230</v>
      </c>
      <c r="F152" s="26" t="s">
        <v>49</v>
      </c>
      <c r="G152" s="147">
        <v>1</v>
      </c>
      <c r="H152" s="40">
        <v>274370</v>
      </c>
      <c r="I152" s="30">
        <v>274370</v>
      </c>
      <c r="J152" s="30">
        <v>0</v>
      </c>
      <c r="K152" s="30">
        <v>0</v>
      </c>
      <c r="L152" s="46">
        <v>2675000</v>
      </c>
      <c r="M152" s="49">
        <v>2675000</v>
      </c>
      <c r="N152" s="52">
        <v>0</v>
      </c>
    </row>
    <row r="153" spans="1:14" ht="405" x14ac:dyDescent="0.25">
      <c r="A153" s="27" t="s">
        <v>179</v>
      </c>
      <c r="B153" s="26" t="s">
        <v>2264</v>
      </c>
      <c r="C153" s="26" t="s">
        <v>2265</v>
      </c>
      <c r="D153" s="26" t="s">
        <v>2266</v>
      </c>
      <c r="E153" s="26" t="s">
        <v>2277</v>
      </c>
      <c r="F153" s="26" t="s">
        <v>49</v>
      </c>
      <c r="G153" s="147">
        <v>1</v>
      </c>
      <c r="H153" s="40">
        <v>100930</v>
      </c>
      <c r="I153" s="30">
        <v>100930</v>
      </c>
      <c r="J153" s="30">
        <v>0</v>
      </c>
      <c r="K153" s="30">
        <v>0</v>
      </c>
      <c r="L153" s="46">
        <v>890950</v>
      </c>
      <c r="M153" s="49">
        <v>890950</v>
      </c>
      <c r="N153" s="52">
        <v>0</v>
      </c>
    </row>
    <row r="154" spans="1:14" ht="345" x14ac:dyDescent="0.25">
      <c r="A154" s="27" t="s">
        <v>179</v>
      </c>
      <c r="B154" s="26" t="s">
        <v>2281</v>
      </c>
      <c r="C154" s="26" t="s">
        <v>2282</v>
      </c>
      <c r="D154" s="26" t="s">
        <v>2283</v>
      </c>
      <c r="E154" s="26" t="s">
        <v>2291</v>
      </c>
      <c r="F154" s="26" t="s">
        <v>49</v>
      </c>
      <c r="G154" s="147">
        <v>1</v>
      </c>
      <c r="H154" s="40">
        <v>193080</v>
      </c>
      <c r="I154" s="30">
        <v>193080</v>
      </c>
      <c r="J154" s="30">
        <v>0</v>
      </c>
      <c r="K154" s="30">
        <v>0</v>
      </c>
      <c r="L154" s="46">
        <v>0</v>
      </c>
      <c r="M154" s="49">
        <v>0</v>
      </c>
      <c r="N154" s="52">
        <v>0</v>
      </c>
    </row>
    <row r="155" spans="1:14" ht="240" x14ac:dyDescent="0.25">
      <c r="A155" s="27" t="s">
        <v>179</v>
      </c>
      <c r="B155" s="26" t="s">
        <v>2250</v>
      </c>
      <c r="C155" s="26" t="s">
        <v>2251</v>
      </c>
      <c r="D155" s="26" t="s">
        <v>2254</v>
      </c>
      <c r="E155" s="26" t="s">
        <v>2261</v>
      </c>
      <c r="F155" s="26" t="s">
        <v>49</v>
      </c>
      <c r="G155" s="147">
        <v>1</v>
      </c>
      <c r="H155" s="40">
        <v>1975640</v>
      </c>
      <c r="I155" s="30">
        <v>1975640</v>
      </c>
      <c r="J155" s="30">
        <v>0</v>
      </c>
      <c r="K155" s="30">
        <v>0</v>
      </c>
      <c r="L155" s="46">
        <v>2100000</v>
      </c>
      <c r="M155" s="49">
        <v>2100000</v>
      </c>
      <c r="N155" s="52">
        <v>0</v>
      </c>
    </row>
    <row r="156" spans="1:14" ht="409.5" x14ac:dyDescent="0.25">
      <c r="A156" s="27" t="s">
        <v>179</v>
      </c>
      <c r="B156" s="26" t="s">
        <v>1198</v>
      </c>
      <c r="C156" s="26" t="s">
        <v>1199</v>
      </c>
      <c r="D156" s="26" t="s">
        <v>2293</v>
      </c>
      <c r="E156" s="26" t="s">
        <v>2295</v>
      </c>
      <c r="F156" s="26" t="s">
        <v>49</v>
      </c>
      <c r="G156" s="147">
        <v>1</v>
      </c>
      <c r="H156" s="40">
        <v>2985640</v>
      </c>
      <c r="I156" s="30">
        <v>2985640</v>
      </c>
      <c r="J156" s="30">
        <v>0</v>
      </c>
      <c r="K156" s="30">
        <v>0</v>
      </c>
      <c r="L156" s="46">
        <v>0</v>
      </c>
      <c r="M156" s="49">
        <v>0</v>
      </c>
      <c r="N156" s="52">
        <v>0</v>
      </c>
    </row>
    <row r="157" spans="1:14" ht="360" x14ac:dyDescent="0.25">
      <c r="A157" s="27" t="s">
        <v>179</v>
      </c>
      <c r="B157" s="26" t="s">
        <v>2304</v>
      </c>
      <c r="C157" s="26" t="s">
        <v>2305</v>
      </c>
      <c r="D157" s="26" t="s">
        <v>2306</v>
      </c>
      <c r="E157" s="26" t="s">
        <v>2312</v>
      </c>
      <c r="F157" s="26" t="s">
        <v>49</v>
      </c>
      <c r="G157" s="147">
        <v>1</v>
      </c>
      <c r="H157" s="40">
        <v>65870</v>
      </c>
      <c r="I157" s="30">
        <v>0</v>
      </c>
      <c r="J157" s="30">
        <v>65870</v>
      </c>
      <c r="K157" s="30">
        <v>0</v>
      </c>
      <c r="L157" s="46">
        <v>230000</v>
      </c>
      <c r="M157" s="49">
        <v>230000</v>
      </c>
      <c r="N157" s="52">
        <v>0</v>
      </c>
    </row>
    <row r="158" spans="1:14" ht="375" x14ac:dyDescent="0.25">
      <c r="A158" s="27" t="s">
        <v>179</v>
      </c>
      <c r="B158" s="26" t="s">
        <v>2315</v>
      </c>
      <c r="C158" s="26" t="s">
        <v>2316</v>
      </c>
      <c r="D158" s="26" t="s">
        <v>2317</v>
      </c>
      <c r="E158" s="26" t="s">
        <v>2326</v>
      </c>
      <c r="F158" s="26" t="s">
        <v>49</v>
      </c>
      <c r="G158" s="147">
        <v>1</v>
      </c>
      <c r="H158" s="40">
        <v>74900</v>
      </c>
      <c r="I158" s="30">
        <v>74900</v>
      </c>
      <c r="J158" s="30">
        <v>0</v>
      </c>
      <c r="K158" s="30">
        <v>0</v>
      </c>
      <c r="L158" s="46">
        <v>373000</v>
      </c>
      <c r="M158" s="49">
        <v>373000</v>
      </c>
      <c r="N158" s="52">
        <v>0</v>
      </c>
    </row>
    <row r="159" spans="1:14" x14ac:dyDescent="0.25">
      <c r="A159" s="36" t="s">
        <v>198</v>
      </c>
      <c r="B159" s="37"/>
      <c r="C159" s="37"/>
      <c r="D159" s="37"/>
      <c r="E159" s="37"/>
      <c r="F159" s="37"/>
      <c r="G159" s="148">
        <v>8</v>
      </c>
      <c r="H159" s="41">
        <v>9275250</v>
      </c>
      <c r="I159" s="38">
        <v>9209380</v>
      </c>
      <c r="J159" s="38">
        <v>65870</v>
      </c>
      <c r="K159" s="38">
        <v>0</v>
      </c>
      <c r="L159" s="47">
        <v>9268950</v>
      </c>
      <c r="M159" s="50">
        <v>9268950</v>
      </c>
      <c r="N159" s="53">
        <v>0</v>
      </c>
    </row>
    <row r="160" spans="1:14" ht="330" x14ac:dyDescent="0.25">
      <c r="A160" s="26" t="s">
        <v>1225</v>
      </c>
      <c r="B160" s="26" t="s">
        <v>1226</v>
      </c>
      <c r="C160" s="26" t="s">
        <v>1227</v>
      </c>
      <c r="D160" s="26" t="s">
        <v>1230</v>
      </c>
      <c r="E160" s="26" t="s">
        <v>1231</v>
      </c>
      <c r="F160" s="26" t="s">
        <v>26</v>
      </c>
      <c r="G160" s="147">
        <v>1</v>
      </c>
      <c r="H160" s="40">
        <v>400000</v>
      </c>
      <c r="I160" s="30">
        <v>0</v>
      </c>
      <c r="J160" s="30">
        <v>400000</v>
      </c>
      <c r="K160" s="30">
        <v>0</v>
      </c>
      <c r="L160" s="46">
        <v>400000</v>
      </c>
      <c r="M160" s="49">
        <v>400000</v>
      </c>
      <c r="N160" s="52">
        <v>0</v>
      </c>
    </row>
    <row r="161" spans="1:14" x14ac:dyDescent="0.25">
      <c r="A161" s="36" t="s">
        <v>2329</v>
      </c>
      <c r="B161" s="37"/>
      <c r="C161" s="37"/>
      <c r="D161" s="37"/>
      <c r="E161" s="37"/>
      <c r="F161" s="37"/>
      <c r="G161" s="148">
        <v>1</v>
      </c>
      <c r="H161" s="41">
        <v>400000</v>
      </c>
      <c r="I161" s="38">
        <v>0</v>
      </c>
      <c r="J161" s="38">
        <v>400000</v>
      </c>
      <c r="K161" s="38">
        <v>0</v>
      </c>
      <c r="L161" s="47">
        <v>400000</v>
      </c>
      <c r="M161" s="50">
        <v>400000</v>
      </c>
      <c r="N161" s="53">
        <v>0</v>
      </c>
    </row>
    <row r="162" spans="1:14" x14ac:dyDescent="0.25">
      <c r="A162" s="28" t="s">
        <v>183</v>
      </c>
      <c r="B162" s="29"/>
      <c r="C162" s="29"/>
      <c r="D162" s="29"/>
      <c r="E162" s="29"/>
      <c r="F162" s="29"/>
      <c r="G162" s="149">
        <v>128</v>
      </c>
      <c r="H162" s="42">
        <v>1037935935</v>
      </c>
      <c r="I162" s="31">
        <v>947447851</v>
      </c>
      <c r="J162" s="31">
        <v>56028307</v>
      </c>
      <c r="K162" s="31">
        <v>34459777</v>
      </c>
      <c r="L162" s="48">
        <v>264482564</v>
      </c>
      <c r="M162" s="51">
        <v>232139378</v>
      </c>
      <c r="N162" s="54">
        <v>32343186</v>
      </c>
    </row>
    <row r="163" spans="1:14" x14ac:dyDescent="0.25">
      <c r="A163"/>
      <c r="B163"/>
      <c r="C163"/>
      <c r="D163"/>
      <c r="E163"/>
      <c r="F163"/>
      <c r="G163"/>
      <c r="H163"/>
      <c r="I163"/>
      <c r="J163"/>
      <c r="K163"/>
      <c r="L163"/>
      <c r="M163"/>
      <c r="N163"/>
    </row>
    <row r="164" spans="1:14" x14ac:dyDescent="0.25">
      <c r="A164"/>
      <c r="B164"/>
      <c r="C164"/>
      <c r="D164"/>
      <c r="E164"/>
      <c r="F164"/>
      <c r="G164"/>
      <c r="H164"/>
      <c r="I164"/>
      <c r="J164"/>
      <c r="K164"/>
      <c r="L164"/>
      <c r="M164"/>
      <c r="N164"/>
    </row>
    <row r="165" spans="1:14" x14ac:dyDescent="0.25">
      <c r="A165"/>
      <c r="B165"/>
      <c r="C165"/>
      <c r="D165"/>
      <c r="E165"/>
      <c r="F165"/>
      <c r="G165"/>
      <c r="H165"/>
      <c r="I165"/>
      <c r="J165"/>
      <c r="K165"/>
      <c r="L165"/>
      <c r="M165"/>
      <c r="N165"/>
    </row>
    <row r="166" spans="1:14" x14ac:dyDescent="0.25">
      <c r="A166"/>
      <c r="B166"/>
      <c r="C166"/>
      <c r="D166"/>
      <c r="E166"/>
      <c r="F166"/>
      <c r="G166"/>
      <c r="H166"/>
      <c r="I166"/>
      <c r="J166"/>
      <c r="K166"/>
      <c r="L166"/>
      <c r="M166"/>
      <c r="N166"/>
    </row>
    <row r="167" spans="1:14" x14ac:dyDescent="0.25">
      <c r="A167"/>
      <c r="B167"/>
      <c r="C167"/>
      <c r="D167"/>
      <c r="E167"/>
      <c r="F167"/>
      <c r="G167"/>
      <c r="H167"/>
      <c r="I167"/>
      <c r="J167"/>
      <c r="K167"/>
      <c r="L167"/>
      <c r="M167"/>
      <c r="N167"/>
    </row>
    <row r="168" spans="1:14" x14ac:dyDescent="0.25">
      <c r="A168"/>
      <c r="B168"/>
      <c r="C168"/>
      <c r="D168"/>
      <c r="E168"/>
      <c r="F168"/>
      <c r="G168"/>
      <c r="H168"/>
      <c r="I168"/>
      <c r="J168"/>
      <c r="K168"/>
      <c r="L168"/>
      <c r="M168"/>
      <c r="N168"/>
    </row>
    <row r="169" spans="1:14" x14ac:dyDescent="0.25">
      <c r="A169"/>
      <c r="B169"/>
      <c r="C169"/>
      <c r="D169"/>
      <c r="E169"/>
      <c r="F169"/>
      <c r="G169"/>
      <c r="H169"/>
      <c r="I169"/>
      <c r="J169"/>
      <c r="K169"/>
      <c r="L169"/>
      <c r="M169"/>
      <c r="N169"/>
    </row>
    <row r="170" spans="1:14" x14ac:dyDescent="0.25">
      <c r="A170"/>
      <c r="B170"/>
      <c r="C170"/>
      <c r="D170"/>
      <c r="E170"/>
      <c r="F170"/>
      <c r="G170"/>
      <c r="H170"/>
      <c r="I170"/>
      <c r="J170"/>
      <c r="K170"/>
      <c r="L170"/>
      <c r="M170"/>
      <c r="N170"/>
    </row>
    <row r="171" spans="1:14" x14ac:dyDescent="0.25">
      <c r="A171"/>
      <c r="B171"/>
      <c r="C171"/>
      <c r="D171"/>
      <c r="E171"/>
      <c r="F171"/>
      <c r="G171"/>
      <c r="H171"/>
      <c r="I171"/>
      <c r="J171"/>
      <c r="K171"/>
      <c r="L171"/>
      <c r="M171"/>
      <c r="N171"/>
    </row>
    <row r="172" spans="1:14" x14ac:dyDescent="0.25">
      <c r="A172"/>
      <c r="B172"/>
      <c r="C172"/>
      <c r="D172"/>
      <c r="E172"/>
      <c r="F172"/>
      <c r="G172"/>
      <c r="H172"/>
      <c r="I172"/>
      <c r="J172"/>
      <c r="K172"/>
      <c r="L172"/>
      <c r="M172"/>
      <c r="N172"/>
    </row>
    <row r="173" spans="1:14" x14ac:dyDescent="0.25">
      <c r="A173"/>
      <c r="B173"/>
      <c r="C173"/>
      <c r="D173"/>
      <c r="E173"/>
      <c r="F173"/>
      <c r="G173"/>
      <c r="H173"/>
      <c r="I173"/>
      <c r="J173"/>
      <c r="K173"/>
      <c r="L173"/>
      <c r="M173"/>
      <c r="N173"/>
    </row>
    <row r="174" spans="1:14" x14ac:dyDescent="0.25">
      <c r="A174"/>
      <c r="B174"/>
      <c r="C174"/>
      <c r="D174"/>
      <c r="E174"/>
      <c r="F174"/>
      <c r="G174"/>
      <c r="H174"/>
      <c r="I174"/>
      <c r="J174"/>
      <c r="K174"/>
      <c r="L174"/>
      <c r="M174"/>
      <c r="N174"/>
    </row>
    <row r="175" spans="1:14" x14ac:dyDescent="0.25">
      <c r="A175"/>
      <c r="B175"/>
      <c r="C175"/>
      <c r="D175"/>
      <c r="E175"/>
      <c r="F175"/>
      <c r="G175"/>
      <c r="H175"/>
      <c r="I175"/>
      <c r="J175"/>
      <c r="K175"/>
      <c r="L175"/>
      <c r="M175"/>
      <c r="N175"/>
    </row>
    <row r="176" spans="1:14" x14ac:dyDescent="0.25">
      <c r="A176"/>
      <c r="B176"/>
      <c r="C176"/>
      <c r="D176"/>
      <c r="E176"/>
      <c r="F176"/>
      <c r="G176"/>
      <c r="H176"/>
      <c r="I176"/>
      <c r="J176"/>
      <c r="K176"/>
      <c r="L176"/>
      <c r="M176"/>
      <c r="N176"/>
    </row>
    <row r="177" spans="1:14" x14ac:dyDescent="0.25">
      <c r="A177"/>
      <c r="B177"/>
      <c r="C177"/>
      <c r="D177"/>
      <c r="E177"/>
      <c r="F177"/>
      <c r="G177"/>
      <c r="H177"/>
      <c r="I177"/>
      <c r="J177"/>
      <c r="K177"/>
      <c r="L177"/>
      <c r="M177"/>
      <c r="N177"/>
    </row>
    <row r="178" spans="1:14" x14ac:dyDescent="0.25">
      <c r="A178"/>
      <c r="B178"/>
      <c r="C178"/>
      <c r="D178"/>
      <c r="E178"/>
      <c r="F178"/>
      <c r="G178"/>
      <c r="H178"/>
      <c r="I178"/>
      <c r="J178"/>
      <c r="K178"/>
      <c r="L178"/>
      <c r="M178"/>
      <c r="N178"/>
    </row>
    <row r="179" spans="1:14" x14ac:dyDescent="0.25">
      <c r="A179"/>
      <c r="B179"/>
      <c r="C179"/>
      <c r="D179"/>
      <c r="E179"/>
      <c r="F179"/>
      <c r="G179"/>
      <c r="H179"/>
      <c r="I179"/>
      <c r="J179"/>
      <c r="K179"/>
      <c r="L179"/>
      <c r="M179"/>
      <c r="N179"/>
    </row>
    <row r="180" spans="1:14" x14ac:dyDescent="0.25">
      <c r="A180"/>
      <c r="B180"/>
      <c r="C180"/>
      <c r="D180"/>
      <c r="E180"/>
      <c r="F180"/>
      <c r="G180"/>
      <c r="H180"/>
      <c r="I180"/>
      <c r="J180"/>
      <c r="K180"/>
      <c r="L180"/>
      <c r="M180"/>
      <c r="N180"/>
    </row>
    <row r="181" spans="1:14" x14ac:dyDescent="0.25">
      <c r="A181"/>
      <c r="B181"/>
      <c r="C181"/>
      <c r="D181"/>
      <c r="E181"/>
      <c r="F181"/>
      <c r="G181"/>
      <c r="H181"/>
      <c r="I181"/>
      <c r="J181"/>
      <c r="K181"/>
      <c r="L181"/>
      <c r="M181"/>
      <c r="N181"/>
    </row>
    <row r="182" spans="1:14" x14ac:dyDescent="0.25">
      <c r="A182"/>
      <c r="B182"/>
      <c r="C182"/>
      <c r="D182"/>
      <c r="E182"/>
      <c r="F182"/>
      <c r="G182"/>
      <c r="H182"/>
      <c r="I182"/>
      <c r="J182"/>
      <c r="K182"/>
      <c r="L182"/>
      <c r="M182"/>
      <c r="N182"/>
    </row>
    <row r="183" spans="1:14" x14ac:dyDescent="0.25">
      <c r="A183"/>
      <c r="B183"/>
      <c r="C183"/>
      <c r="D183"/>
      <c r="E183"/>
      <c r="F183"/>
      <c r="G183"/>
      <c r="H183"/>
      <c r="I183"/>
      <c r="J183"/>
      <c r="K183"/>
      <c r="L183"/>
      <c r="M183"/>
      <c r="N183"/>
    </row>
    <row r="184" spans="1:14" x14ac:dyDescent="0.25">
      <c r="A184"/>
      <c r="B184"/>
      <c r="C184"/>
      <c r="D184"/>
      <c r="E184"/>
      <c r="F184"/>
      <c r="G184"/>
      <c r="H184"/>
      <c r="I184"/>
      <c r="J184"/>
      <c r="K184"/>
      <c r="L184"/>
      <c r="M184"/>
      <c r="N184"/>
    </row>
    <row r="185" spans="1:14" x14ac:dyDescent="0.25">
      <c r="A185"/>
      <c r="B185"/>
      <c r="C185"/>
      <c r="D185"/>
      <c r="E185"/>
      <c r="F185"/>
      <c r="G185"/>
      <c r="H185"/>
      <c r="I185"/>
      <c r="J185"/>
      <c r="K185"/>
      <c r="L185"/>
      <c r="M185"/>
      <c r="N185"/>
    </row>
    <row r="186" spans="1:14" x14ac:dyDescent="0.25">
      <c r="A186"/>
      <c r="B186"/>
      <c r="C186"/>
      <c r="D186"/>
      <c r="E186"/>
      <c r="F186"/>
      <c r="G186"/>
      <c r="H186"/>
      <c r="I186"/>
      <c r="J186"/>
      <c r="K186"/>
      <c r="L186"/>
      <c r="M186"/>
      <c r="N186"/>
    </row>
    <row r="187" spans="1:14" x14ac:dyDescent="0.25">
      <c r="A187"/>
      <c r="B187"/>
      <c r="C187"/>
      <c r="D187"/>
      <c r="E187"/>
      <c r="F187"/>
      <c r="G187"/>
      <c r="H187"/>
      <c r="I187"/>
      <c r="J187"/>
      <c r="K187"/>
      <c r="L187"/>
      <c r="M187"/>
      <c r="N187"/>
    </row>
    <row r="188" spans="1:14" x14ac:dyDescent="0.25">
      <c r="A188"/>
      <c r="B188"/>
      <c r="C188"/>
      <c r="D188"/>
      <c r="E188"/>
      <c r="F188"/>
      <c r="G188"/>
      <c r="H188"/>
      <c r="I188"/>
      <c r="J188"/>
      <c r="K188"/>
      <c r="L188"/>
      <c r="M188"/>
      <c r="N188"/>
    </row>
    <row r="189" spans="1:14" x14ac:dyDescent="0.25">
      <c r="A189"/>
      <c r="B189"/>
      <c r="C189"/>
      <c r="D189"/>
      <c r="E189"/>
      <c r="F189"/>
      <c r="G189"/>
      <c r="H189"/>
      <c r="I189"/>
      <c r="J189"/>
      <c r="K189"/>
      <c r="L189"/>
      <c r="M189"/>
      <c r="N189"/>
    </row>
    <row r="190" spans="1:14" x14ac:dyDescent="0.25">
      <c r="A190"/>
      <c r="B190"/>
      <c r="C190"/>
      <c r="D190"/>
      <c r="E190"/>
      <c r="F190"/>
      <c r="G190"/>
      <c r="H190"/>
      <c r="I190"/>
      <c r="J190"/>
      <c r="K190"/>
      <c r="L190"/>
      <c r="M190"/>
      <c r="N190"/>
    </row>
    <row r="191" spans="1:14" x14ac:dyDescent="0.25">
      <c r="A191"/>
      <c r="B191"/>
      <c r="C191"/>
      <c r="D191"/>
      <c r="E191"/>
      <c r="F191"/>
      <c r="G191"/>
      <c r="H191"/>
      <c r="I191"/>
      <c r="J191"/>
      <c r="K191"/>
      <c r="L191"/>
      <c r="M191"/>
      <c r="N191"/>
    </row>
    <row r="192" spans="1:14" x14ac:dyDescent="0.25">
      <c r="A192"/>
      <c r="B192"/>
      <c r="C192"/>
      <c r="D192"/>
      <c r="E192"/>
      <c r="F192"/>
      <c r="G192"/>
      <c r="H192"/>
      <c r="I192"/>
      <c r="J192"/>
      <c r="K192"/>
      <c r="L192"/>
      <c r="M192"/>
      <c r="N192"/>
    </row>
    <row r="193" spans="1:14" x14ac:dyDescent="0.25">
      <c r="A193"/>
      <c r="B193"/>
      <c r="C193"/>
      <c r="D193"/>
      <c r="E193"/>
      <c r="F193"/>
      <c r="G193"/>
      <c r="H193"/>
      <c r="I193"/>
      <c r="J193"/>
      <c r="K193"/>
      <c r="L193"/>
      <c r="M193"/>
      <c r="N193"/>
    </row>
    <row r="194" spans="1:14" x14ac:dyDescent="0.25">
      <c r="A194"/>
      <c r="B194"/>
      <c r="C194"/>
      <c r="D194"/>
      <c r="E194"/>
      <c r="F194"/>
      <c r="G194"/>
      <c r="H194"/>
      <c r="I194"/>
      <c r="J194"/>
      <c r="K194"/>
      <c r="L194"/>
      <c r="M194"/>
      <c r="N194"/>
    </row>
    <row r="195" spans="1:14" x14ac:dyDescent="0.25">
      <c r="A195"/>
      <c r="B195"/>
      <c r="C195"/>
      <c r="D195"/>
      <c r="E195"/>
      <c r="F195"/>
      <c r="G195"/>
      <c r="H195"/>
      <c r="I195"/>
      <c r="J195"/>
      <c r="K195"/>
      <c r="L195"/>
      <c r="M195"/>
      <c r="N195"/>
    </row>
    <row r="196" spans="1:14" x14ac:dyDescent="0.25">
      <c r="A196"/>
      <c r="B196"/>
      <c r="C196"/>
      <c r="D196"/>
      <c r="E196"/>
      <c r="F196"/>
      <c r="G196"/>
      <c r="H196"/>
      <c r="I196"/>
      <c r="J196"/>
      <c r="K196"/>
      <c r="L196"/>
      <c r="M196"/>
      <c r="N196"/>
    </row>
    <row r="197" spans="1:14" x14ac:dyDescent="0.25">
      <c r="A197"/>
      <c r="B197"/>
      <c r="C197"/>
      <c r="D197"/>
      <c r="E197"/>
      <c r="F197"/>
      <c r="G197"/>
      <c r="H197"/>
      <c r="I197"/>
      <c r="J197"/>
      <c r="K197"/>
      <c r="L197"/>
      <c r="M197"/>
      <c r="N197"/>
    </row>
    <row r="198" spans="1:14" x14ac:dyDescent="0.25">
      <c r="A198"/>
      <c r="B198"/>
      <c r="C198"/>
      <c r="D198"/>
      <c r="E198"/>
      <c r="F198"/>
      <c r="G198"/>
      <c r="H198"/>
      <c r="I198"/>
      <c r="J198"/>
      <c r="K198"/>
      <c r="L198"/>
      <c r="M198"/>
      <c r="N198"/>
    </row>
    <row r="199" spans="1:14" x14ac:dyDescent="0.25">
      <c r="A199"/>
      <c r="B199"/>
      <c r="C199"/>
      <c r="D199"/>
      <c r="E199"/>
      <c r="F199"/>
      <c r="G199"/>
      <c r="H199"/>
      <c r="I199"/>
      <c r="J199"/>
      <c r="K199"/>
      <c r="L199"/>
      <c r="M199"/>
      <c r="N199"/>
    </row>
    <row r="200" spans="1:14" x14ac:dyDescent="0.25">
      <c r="A200"/>
      <c r="B200"/>
      <c r="C200"/>
      <c r="D200"/>
      <c r="E200"/>
      <c r="F200"/>
      <c r="G200"/>
      <c r="H200"/>
      <c r="I200"/>
      <c r="J200"/>
      <c r="K200"/>
      <c r="L200"/>
      <c r="M200"/>
      <c r="N200"/>
    </row>
    <row r="201" spans="1:14" x14ac:dyDescent="0.25">
      <c r="A201"/>
      <c r="B201"/>
      <c r="C201"/>
      <c r="D201"/>
      <c r="E201"/>
      <c r="F201"/>
      <c r="G201"/>
      <c r="H201"/>
      <c r="I201"/>
      <c r="J201"/>
      <c r="K201"/>
      <c r="L201"/>
      <c r="M201"/>
      <c r="N201"/>
    </row>
    <row r="202" spans="1:14" x14ac:dyDescent="0.25">
      <c r="A202"/>
      <c r="B202"/>
      <c r="C202"/>
      <c r="D202"/>
      <c r="E202"/>
      <c r="F202"/>
      <c r="G202"/>
      <c r="H202"/>
      <c r="I202"/>
      <c r="J202"/>
      <c r="K202"/>
      <c r="L202"/>
      <c r="M202"/>
      <c r="N202"/>
    </row>
    <row r="203" spans="1:14" x14ac:dyDescent="0.25">
      <c r="A203"/>
      <c r="B203"/>
      <c r="C203"/>
      <c r="D203"/>
      <c r="E203"/>
      <c r="F203"/>
      <c r="G203"/>
      <c r="H203"/>
      <c r="I203"/>
      <c r="J203"/>
      <c r="K203"/>
      <c r="L203"/>
      <c r="M203"/>
      <c r="N203"/>
    </row>
    <row r="204" spans="1:14" x14ac:dyDescent="0.25">
      <c r="A204"/>
      <c r="B204"/>
      <c r="C204"/>
      <c r="D204"/>
      <c r="E204"/>
      <c r="F204"/>
      <c r="G204"/>
      <c r="H204"/>
      <c r="I204"/>
      <c r="J204"/>
      <c r="K204"/>
      <c r="L204"/>
      <c r="M204"/>
      <c r="N204"/>
    </row>
    <row r="205" spans="1:14" x14ac:dyDescent="0.25">
      <c r="A205"/>
      <c r="B205"/>
      <c r="C205"/>
      <c r="D205"/>
      <c r="E205"/>
      <c r="F205"/>
      <c r="G205"/>
      <c r="H205"/>
      <c r="I205"/>
      <c r="J205"/>
      <c r="K205"/>
      <c r="L205"/>
      <c r="M205"/>
      <c r="N205"/>
    </row>
    <row r="206" spans="1:14" x14ac:dyDescent="0.25">
      <c r="A206"/>
      <c r="B206"/>
      <c r="C206"/>
      <c r="D206"/>
      <c r="E206"/>
      <c r="F206"/>
      <c r="G206"/>
      <c r="H206"/>
      <c r="I206"/>
      <c r="J206"/>
      <c r="K206"/>
      <c r="L206"/>
      <c r="M206"/>
      <c r="N206"/>
    </row>
    <row r="207" spans="1:14" x14ac:dyDescent="0.25">
      <c r="A207"/>
      <c r="B207"/>
      <c r="C207"/>
      <c r="D207"/>
      <c r="E207"/>
      <c r="F207"/>
      <c r="G207"/>
      <c r="H207"/>
      <c r="I207"/>
      <c r="J207"/>
      <c r="K207"/>
      <c r="L207"/>
      <c r="M207"/>
      <c r="N207"/>
    </row>
    <row r="208" spans="1:14" x14ac:dyDescent="0.25">
      <c r="A208"/>
      <c r="B208"/>
      <c r="C208"/>
      <c r="D208"/>
      <c r="E208"/>
      <c r="F208"/>
      <c r="G208"/>
      <c r="H208"/>
      <c r="I208"/>
      <c r="J208"/>
      <c r="K208"/>
      <c r="L208"/>
      <c r="M208"/>
      <c r="N208"/>
    </row>
    <row r="209" spans="1:14" x14ac:dyDescent="0.25">
      <c r="A209"/>
      <c r="B209"/>
      <c r="C209"/>
      <c r="D209"/>
      <c r="E209"/>
      <c r="F209"/>
      <c r="G209"/>
      <c r="H209"/>
      <c r="I209"/>
      <c r="J209"/>
      <c r="K209"/>
      <c r="L209"/>
      <c r="M209"/>
      <c r="N209"/>
    </row>
    <row r="210" spans="1:14" x14ac:dyDescent="0.25">
      <c r="A210"/>
      <c r="B210"/>
      <c r="C210"/>
      <c r="D210"/>
      <c r="E210"/>
      <c r="F210"/>
      <c r="G210"/>
      <c r="H210"/>
      <c r="I210"/>
      <c r="J210"/>
      <c r="K210"/>
      <c r="L210"/>
      <c r="M210"/>
      <c r="N210"/>
    </row>
    <row r="211" spans="1:14" x14ac:dyDescent="0.25">
      <c r="A211"/>
      <c r="B211"/>
      <c r="C211"/>
      <c r="D211"/>
      <c r="E211"/>
      <c r="F211"/>
      <c r="G211"/>
      <c r="H211"/>
      <c r="I211"/>
      <c r="J211"/>
      <c r="K211"/>
      <c r="L211"/>
      <c r="M211"/>
      <c r="N211"/>
    </row>
    <row r="212" spans="1:14" x14ac:dyDescent="0.25">
      <c r="A212"/>
      <c r="B212"/>
      <c r="C212"/>
      <c r="D212"/>
      <c r="E212"/>
      <c r="F212"/>
      <c r="G212"/>
      <c r="H212"/>
      <c r="I212"/>
      <c r="J212"/>
      <c r="K212"/>
      <c r="L212"/>
      <c r="M212"/>
      <c r="N212"/>
    </row>
    <row r="213" spans="1:14" x14ac:dyDescent="0.25">
      <c r="A213"/>
      <c r="B213"/>
      <c r="C213"/>
      <c r="D213"/>
      <c r="E213"/>
      <c r="F213"/>
      <c r="G213"/>
      <c r="H213"/>
      <c r="I213"/>
      <c r="J213"/>
      <c r="K213"/>
      <c r="L213"/>
      <c r="M213"/>
      <c r="N213"/>
    </row>
    <row r="214" spans="1:14" x14ac:dyDescent="0.25">
      <c r="A214"/>
      <c r="B214"/>
      <c r="C214"/>
      <c r="D214"/>
      <c r="E214"/>
      <c r="F214"/>
      <c r="G214"/>
      <c r="H214"/>
      <c r="I214"/>
      <c r="J214"/>
      <c r="K214"/>
      <c r="L214"/>
      <c r="M214"/>
      <c r="N214"/>
    </row>
    <row r="215" spans="1:14" x14ac:dyDescent="0.25">
      <c r="A215"/>
      <c r="B215"/>
      <c r="C215"/>
      <c r="D215"/>
      <c r="E215"/>
      <c r="F215"/>
      <c r="G215"/>
      <c r="H215"/>
      <c r="I215"/>
      <c r="J215"/>
      <c r="K215"/>
      <c r="L215"/>
      <c r="M215"/>
      <c r="N215"/>
    </row>
    <row r="216" spans="1:14" x14ac:dyDescent="0.25">
      <c r="A216"/>
      <c r="B216"/>
      <c r="C216"/>
      <c r="D216"/>
      <c r="E216"/>
      <c r="F216"/>
      <c r="G216"/>
      <c r="H216"/>
      <c r="I216"/>
      <c r="J216"/>
      <c r="K216"/>
      <c r="L216"/>
      <c r="M216"/>
      <c r="N216"/>
    </row>
    <row r="217" spans="1:14" x14ac:dyDescent="0.25">
      <c r="A217"/>
      <c r="B217"/>
      <c r="C217"/>
      <c r="D217"/>
      <c r="E217"/>
      <c r="F217"/>
      <c r="G217"/>
      <c r="H217"/>
      <c r="I217"/>
      <c r="J217"/>
      <c r="K217"/>
      <c r="L217"/>
      <c r="M217"/>
      <c r="N217"/>
    </row>
    <row r="218" spans="1:14" x14ac:dyDescent="0.25">
      <c r="A218"/>
      <c r="B218"/>
      <c r="C218"/>
      <c r="D218"/>
      <c r="E218"/>
      <c r="F218"/>
      <c r="G218"/>
      <c r="H218"/>
      <c r="I218"/>
      <c r="J218"/>
      <c r="K218"/>
      <c r="L218"/>
      <c r="M218"/>
      <c r="N218"/>
    </row>
    <row r="219" spans="1:14" x14ac:dyDescent="0.25">
      <c r="A219"/>
      <c r="B219"/>
      <c r="C219"/>
      <c r="D219"/>
      <c r="E219"/>
      <c r="F219"/>
      <c r="G219"/>
      <c r="H219"/>
      <c r="I219"/>
      <c r="J219"/>
      <c r="K219"/>
      <c r="L219"/>
      <c r="M219"/>
      <c r="N219"/>
    </row>
    <row r="220" spans="1:14" x14ac:dyDescent="0.25">
      <c r="A220"/>
      <c r="B220"/>
      <c r="C220"/>
      <c r="D220"/>
      <c r="E220"/>
      <c r="F220"/>
      <c r="G220"/>
      <c r="H220"/>
      <c r="I220"/>
      <c r="J220"/>
      <c r="K220"/>
      <c r="L220"/>
      <c r="M220"/>
      <c r="N220"/>
    </row>
    <row r="221" spans="1:14" x14ac:dyDescent="0.25">
      <c r="A221"/>
      <c r="B221"/>
      <c r="C221"/>
      <c r="D221"/>
      <c r="E221"/>
      <c r="F221"/>
      <c r="G221"/>
      <c r="H221"/>
      <c r="I221"/>
      <c r="J221"/>
      <c r="K221"/>
      <c r="L221"/>
      <c r="M221"/>
      <c r="N221"/>
    </row>
    <row r="222" spans="1:14" x14ac:dyDescent="0.25">
      <c r="A222"/>
      <c r="B222"/>
      <c r="C222"/>
      <c r="D222"/>
      <c r="E222"/>
      <c r="F222"/>
      <c r="G222"/>
      <c r="H222"/>
      <c r="I222"/>
      <c r="J222"/>
      <c r="K222"/>
      <c r="L222"/>
      <c r="M222"/>
      <c r="N222"/>
    </row>
    <row r="223" spans="1:14" x14ac:dyDescent="0.25">
      <c r="A223"/>
      <c r="B223"/>
      <c r="C223"/>
      <c r="D223"/>
      <c r="E223"/>
      <c r="F223"/>
      <c r="G223"/>
      <c r="H223"/>
      <c r="I223"/>
      <c r="J223"/>
      <c r="K223"/>
      <c r="L223"/>
      <c r="M223"/>
      <c r="N223"/>
    </row>
    <row r="224" spans="1:14" x14ac:dyDescent="0.25">
      <c r="A224"/>
      <c r="B224"/>
      <c r="C224"/>
      <c r="D224"/>
      <c r="E224"/>
      <c r="F224"/>
      <c r="G224"/>
      <c r="H224"/>
      <c r="I224"/>
      <c r="J224"/>
      <c r="K224"/>
      <c r="L224"/>
      <c r="M224"/>
      <c r="N224"/>
    </row>
    <row r="225" spans="1:14" x14ac:dyDescent="0.25">
      <c r="A225"/>
      <c r="B225"/>
      <c r="C225"/>
      <c r="D225"/>
      <c r="E225"/>
      <c r="F225"/>
      <c r="G225"/>
      <c r="H225"/>
      <c r="I225"/>
      <c r="J225"/>
      <c r="K225"/>
      <c r="L225"/>
      <c r="M225"/>
      <c r="N225"/>
    </row>
    <row r="226" spans="1:14" x14ac:dyDescent="0.25">
      <c r="A226"/>
      <c r="B226"/>
      <c r="C226"/>
      <c r="D226"/>
      <c r="E226"/>
      <c r="F226"/>
      <c r="G226"/>
      <c r="H226"/>
      <c r="I226"/>
      <c r="J226"/>
      <c r="K226"/>
      <c r="L226"/>
      <c r="M226"/>
      <c r="N226"/>
    </row>
    <row r="227" spans="1:14" x14ac:dyDescent="0.25">
      <c r="A227"/>
      <c r="B227"/>
      <c r="C227"/>
      <c r="D227"/>
      <c r="E227"/>
      <c r="F227"/>
      <c r="G227"/>
      <c r="H227"/>
      <c r="I227"/>
      <c r="J227"/>
      <c r="K227"/>
      <c r="L227"/>
      <c r="M227"/>
      <c r="N227"/>
    </row>
    <row r="228" spans="1:14" x14ac:dyDescent="0.25">
      <c r="A228"/>
      <c r="B228"/>
      <c r="C228"/>
      <c r="D228"/>
      <c r="E228"/>
      <c r="F228"/>
      <c r="G228"/>
      <c r="H228"/>
      <c r="I228"/>
      <c r="J228"/>
      <c r="K228"/>
      <c r="L228"/>
      <c r="M228"/>
      <c r="N228"/>
    </row>
    <row r="229" spans="1:14" x14ac:dyDescent="0.25">
      <c r="A229"/>
      <c r="B229"/>
      <c r="C229"/>
      <c r="D229"/>
      <c r="E229"/>
      <c r="F229"/>
      <c r="G229"/>
      <c r="H229"/>
      <c r="I229"/>
      <c r="J229"/>
      <c r="K229"/>
      <c r="L229"/>
      <c r="M229"/>
      <c r="N229"/>
    </row>
    <row r="230" spans="1:14" x14ac:dyDescent="0.25">
      <c r="A230"/>
      <c r="B230"/>
      <c r="C230"/>
      <c r="D230"/>
      <c r="E230"/>
      <c r="F230"/>
      <c r="G230"/>
      <c r="H230"/>
      <c r="I230"/>
      <c r="J230"/>
      <c r="K230"/>
      <c r="L230"/>
      <c r="M230"/>
      <c r="N230"/>
    </row>
    <row r="231" spans="1:14" x14ac:dyDescent="0.25">
      <c r="A231"/>
      <c r="B231"/>
      <c r="C231"/>
      <c r="D231"/>
      <c r="E231"/>
      <c r="F231"/>
      <c r="G231"/>
      <c r="H231"/>
      <c r="I231"/>
      <c r="J231"/>
      <c r="K231"/>
      <c r="L231"/>
      <c r="M231"/>
      <c r="N231"/>
    </row>
    <row r="232" spans="1:14" x14ac:dyDescent="0.25">
      <c r="A232"/>
      <c r="B232"/>
      <c r="C232"/>
      <c r="D232"/>
      <c r="E232"/>
      <c r="F232"/>
      <c r="G232"/>
      <c r="H232"/>
      <c r="I232"/>
      <c r="J232"/>
      <c r="K232"/>
      <c r="L232"/>
      <c r="M232"/>
      <c r="N232"/>
    </row>
    <row r="233" spans="1:14" x14ac:dyDescent="0.25">
      <c r="A233"/>
      <c r="B233"/>
      <c r="C233"/>
      <c r="D233"/>
      <c r="E233"/>
      <c r="F233"/>
      <c r="G233"/>
      <c r="H233"/>
      <c r="I233"/>
      <c r="J233"/>
      <c r="K233"/>
      <c r="L233"/>
      <c r="M233"/>
      <c r="N233"/>
    </row>
    <row r="234" spans="1:14" x14ac:dyDescent="0.25">
      <c r="A234"/>
      <c r="B234"/>
      <c r="C234"/>
      <c r="D234"/>
      <c r="E234"/>
      <c r="F234"/>
      <c r="G234"/>
      <c r="H234"/>
      <c r="I234"/>
      <c r="J234"/>
      <c r="K234"/>
      <c r="L234"/>
      <c r="M234"/>
      <c r="N234"/>
    </row>
    <row r="235" spans="1:14" x14ac:dyDescent="0.25">
      <c r="A235"/>
      <c r="B235"/>
      <c r="C235"/>
      <c r="D235"/>
      <c r="E235"/>
      <c r="F235"/>
      <c r="G235"/>
      <c r="H235"/>
      <c r="I235"/>
      <c r="J235"/>
    </row>
    <row r="236" spans="1:14" x14ac:dyDescent="0.25">
      <c r="A236"/>
      <c r="B236"/>
      <c r="C236"/>
      <c r="D236"/>
      <c r="E236"/>
      <c r="F236"/>
      <c r="G236"/>
      <c r="H236"/>
      <c r="I236"/>
      <c r="J236"/>
    </row>
    <row r="237" spans="1:14" x14ac:dyDescent="0.25">
      <c r="A237"/>
      <c r="B237"/>
      <c r="C237"/>
      <c r="D237"/>
      <c r="E237"/>
      <c r="F237"/>
      <c r="G237"/>
      <c r="H237"/>
      <c r="I237"/>
      <c r="J237"/>
    </row>
    <row r="238" spans="1:14" x14ac:dyDescent="0.25">
      <c r="A238"/>
      <c r="B238"/>
      <c r="C238"/>
      <c r="D238"/>
      <c r="E238"/>
      <c r="F238"/>
      <c r="G238"/>
      <c r="H238"/>
      <c r="I238"/>
      <c r="J238"/>
    </row>
    <row r="239" spans="1:14" x14ac:dyDescent="0.25">
      <c r="A239"/>
      <c r="B239"/>
      <c r="C239"/>
      <c r="D239"/>
      <c r="E239"/>
      <c r="F239"/>
      <c r="G239"/>
      <c r="H239"/>
      <c r="I239"/>
      <c r="J239"/>
    </row>
    <row r="240" spans="1:14" x14ac:dyDescent="0.25">
      <c r="A240"/>
      <c r="B240"/>
      <c r="C240"/>
      <c r="D240"/>
      <c r="E240"/>
      <c r="F240"/>
      <c r="G240"/>
      <c r="H240"/>
      <c r="I240"/>
      <c r="J240"/>
    </row>
    <row r="241" spans="1:10" x14ac:dyDescent="0.25">
      <c r="A241"/>
      <c r="B241"/>
      <c r="C241"/>
      <c r="D241"/>
      <c r="E241"/>
      <c r="F241"/>
      <c r="G241"/>
      <c r="H241"/>
      <c r="I241"/>
      <c r="J241"/>
    </row>
    <row r="242" spans="1:10" x14ac:dyDescent="0.25">
      <c r="A242"/>
      <c r="B242"/>
      <c r="C242"/>
      <c r="D242"/>
      <c r="E242"/>
      <c r="F242"/>
      <c r="G242"/>
      <c r="H242"/>
      <c r="I242"/>
      <c r="J242"/>
    </row>
    <row r="243" spans="1:10" x14ac:dyDescent="0.25">
      <c r="A243"/>
      <c r="B243"/>
      <c r="C243"/>
      <c r="D243"/>
      <c r="E243"/>
      <c r="F243"/>
      <c r="G243"/>
      <c r="H243"/>
      <c r="I243"/>
      <c r="J243"/>
    </row>
    <row r="244" spans="1:10" x14ac:dyDescent="0.25">
      <c r="A244"/>
      <c r="B244"/>
      <c r="C244"/>
      <c r="D244"/>
      <c r="E244"/>
      <c r="F244"/>
      <c r="G244"/>
      <c r="H244"/>
      <c r="I244"/>
      <c r="J244"/>
    </row>
    <row r="245" spans="1:10" x14ac:dyDescent="0.25">
      <c r="A245"/>
      <c r="B245"/>
      <c r="C245"/>
      <c r="D245"/>
      <c r="E245"/>
      <c r="F245"/>
      <c r="G245"/>
      <c r="H245"/>
      <c r="I245"/>
      <c r="J245"/>
    </row>
    <row r="246" spans="1:10" x14ac:dyDescent="0.25">
      <c r="A246"/>
      <c r="B246"/>
      <c r="C246"/>
      <c r="D246"/>
      <c r="E246"/>
      <c r="F246"/>
      <c r="G246"/>
      <c r="H246"/>
      <c r="I246"/>
      <c r="J246"/>
    </row>
    <row r="247" spans="1:10" x14ac:dyDescent="0.25">
      <c r="A247"/>
      <c r="B247"/>
      <c r="C247"/>
      <c r="D247"/>
      <c r="E247"/>
      <c r="F247"/>
      <c r="G247"/>
      <c r="H247"/>
      <c r="I247"/>
      <c r="J247"/>
    </row>
    <row r="248" spans="1:10" x14ac:dyDescent="0.25">
      <c r="A248"/>
      <c r="B248"/>
      <c r="C248"/>
      <c r="D248"/>
      <c r="E248"/>
      <c r="F248"/>
      <c r="G248"/>
      <c r="H248"/>
      <c r="I248"/>
      <c r="J248"/>
    </row>
    <row r="249" spans="1:10" x14ac:dyDescent="0.25">
      <c r="A249"/>
      <c r="B249"/>
      <c r="C249"/>
      <c r="D249"/>
      <c r="E249"/>
      <c r="F249"/>
      <c r="G249"/>
      <c r="H249"/>
      <c r="I249"/>
      <c r="J249"/>
    </row>
    <row r="250" spans="1:10" x14ac:dyDescent="0.25">
      <c r="A250"/>
      <c r="B250"/>
      <c r="C250"/>
      <c r="D250"/>
      <c r="E250"/>
      <c r="F250"/>
      <c r="G250"/>
      <c r="H250"/>
      <c r="I250"/>
      <c r="J250"/>
    </row>
    <row r="251" spans="1:10" x14ac:dyDescent="0.25">
      <c r="A251"/>
      <c r="B251"/>
      <c r="C251"/>
      <c r="D251"/>
      <c r="E251"/>
      <c r="F251"/>
      <c r="G251"/>
      <c r="H251"/>
      <c r="I251"/>
      <c r="J251"/>
    </row>
    <row r="252" spans="1:10" x14ac:dyDescent="0.25">
      <c r="A252"/>
      <c r="B252"/>
      <c r="C252"/>
      <c r="D252"/>
      <c r="E252"/>
      <c r="F252"/>
      <c r="G252"/>
      <c r="H252"/>
      <c r="I252"/>
      <c r="J252"/>
    </row>
    <row r="253" spans="1:10" x14ac:dyDescent="0.25">
      <c r="A253"/>
      <c r="B253"/>
      <c r="C253"/>
      <c r="D253"/>
      <c r="E253"/>
      <c r="F253"/>
      <c r="G253"/>
      <c r="H253"/>
      <c r="I253"/>
      <c r="J253"/>
    </row>
    <row r="254" spans="1:10" x14ac:dyDescent="0.25">
      <c r="A254"/>
      <c r="B254"/>
      <c r="C254"/>
      <c r="D254"/>
      <c r="E254"/>
      <c r="F254"/>
      <c r="G254"/>
      <c r="H254"/>
      <c r="I254"/>
      <c r="J254"/>
    </row>
    <row r="255" spans="1:10" x14ac:dyDescent="0.25">
      <c r="A255"/>
      <c r="B255"/>
      <c r="C255"/>
      <c r="D255"/>
      <c r="E255"/>
      <c r="F255"/>
      <c r="G255"/>
      <c r="H255"/>
      <c r="I255"/>
      <c r="J255"/>
    </row>
    <row r="256" spans="1:10" x14ac:dyDescent="0.25">
      <c r="A256"/>
      <c r="B256"/>
      <c r="C256"/>
      <c r="D256"/>
      <c r="E256"/>
      <c r="F256"/>
      <c r="G256"/>
      <c r="H256"/>
      <c r="I256"/>
      <c r="J256"/>
    </row>
    <row r="257" spans="1:10" x14ac:dyDescent="0.25">
      <c r="A257"/>
      <c r="B257"/>
      <c r="C257"/>
      <c r="D257"/>
      <c r="E257"/>
      <c r="F257"/>
      <c r="G257"/>
      <c r="H257"/>
      <c r="I257"/>
      <c r="J257"/>
    </row>
    <row r="258" spans="1:10" x14ac:dyDescent="0.25">
      <c r="A258"/>
      <c r="B258"/>
      <c r="C258"/>
      <c r="D258"/>
      <c r="E258"/>
      <c r="F258"/>
      <c r="G258"/>
      <c r="H258"/>
      <c r="I258"/>
      <c r="J258"/>
    </row>
    <row r="259" spans="1:10" x14ac:dyDescent="0.25">
      <c r="A259"/>
      <c r="B259"/>
      <c r="C259"/>
      <c r="D259"/>
      <c r="E259"/>
      <c r="F259"/>
      <c r="G259"/>
      <c r="H259"/>
      <c r="I259"/>
      <c r="J259"/>
    </row>
    <row r="260" spans="1:10" x14ac:dyDescent="0.25">
      <c r="A260"/>
      <c r="B260"/>
      <c r="C260"/>
      <c r="D260"/>
      <c r="E260"/>
      <c r="F260"/>
      <c r="G260"/>
      <c r="H260"/>
      <c r="I260"/>
      <c r="J260"/>
    </row>
    <row r="261" spans="1:10" x14ac:dyDescent="0.25">
      <c r="A261"/>
      <c r="B261"/>
      <c r="C261"/>
      <c r="D261"/>
      <c r="E261"/>
      <c r="F261"/>
      <c r="G261"/>
      <c r="H261"/>
      <c r="I261"/>
      <c r="J261"/>
    </row>
    <row r="262" spans="1:10" x14ac:dyDescent="0.25">
      <c r="A262"/>
      <c r="B262"/>
      <c r="C262"/>
      <c r="D262"/>
      <c r="E262"/>
      <c r="F262"/>
      <c r="G262"/>
      <c r="H262"/>
      <c r="I262"/>
      <c r="J262"/>
    </row>
    <row r="263" spans="1:10" x14ac:dyDescent="0.25">
      <c r="A263"/>
      <c r="B263"/>
      <c r="C263"/>
      <c r="D263"/>
      <c r="E263"/>
      <c r="F263"/>
      <c r="G263"/>
      <c r="H263"/>
      <c r="I263"/>
      <c r="J263"/>
    </row>
    <row r="264" spans="1:10" x14ac:dyDescent="0.25">
      <c r="A264"/>
      <c r="B264"/>
      <c r="C264"/>
      <c r="D264"/>
      <c r="E264"/>
      <c r="F264"/>
      <c r="G264"/>
      <c r="H264"/>
      <c r="I264"/>
      <c r="J264"/>
    </row>
    <row r="265" spans="1:10" x14ac:dyDescent="0.25">
      <c r="A265"/>
      <c r="B265"/>
      <c r="C265"/>
      <c r="D265"/>
      <c r="E265"/>
      <c r="F265"/>
      <c r="G265"/>
      <c r="H265"/>
      <c r="I265"/>
      <c r="J265"/>
    </row>
    <row r="266" spans="1:10" x14ac:dyDescent="0.25">
      <c r="A266"/>
      <c r="B266"/>
      <c r="C266"/>
      <c r="D266"/>
      <c r="E266"/>
      <c r="F266"/>
      <c r="G266"/>
      <c r="H266"/>
      <c r="I266"/>
      <c r="J266"/>
    </row>
    <row r="267" spans="1:10" x14ac:dyDescent="0.25">
      <c r="A267"/>
      <c r="B267"/>
      <c r="C267"/>
      <c r="D267"/>
      <c r="E267"/>
      <c r="F267"/>
      <c r="G267"/>
      <c r="H267"/>
      <c r="I267"/>
      <c r="J267"/>
    </row>
    <row r="268" spans="1:10" x14ac:dyDescent="0.25">
      <c r="A268"/>
      <c r="B268"/>
      <c r="C268"/>
      <c r="D268"/>
      <c r="E268"/>
      <c r="F268"/>
      <c r="G268"/>
      <c r="H268"/>
      <c r="I268"/>
      <c r="J268"/>
    </row>
    <row r="269" spans="1:10" x14ac:dyDescent="0.25">
      <c r="A269"/>
      <c r="B269"/>
      <c r="C269"/>
      <c r="D269"/>
      <c r="E269"/>
      <c r="F269"/>
      <c r="G269"/>
      <c r="H269"/>
      <c r="I269"/>
      <c r="J269"/>
    </row>
    <row r="270" spans="1:10" x14ac:dyDescent="0.25">
      <c r="A270"/>
      <c r="B270"/>
      <c r="C270"/>
      <c r="D270"/>
      <c r="E270"/>
      <c r="F270"/>
      <c r="G270"/>
      <c r="H270"/>
      <c r="I270"/>
      <c r="J270"/>
    </row>
    <row r="271" spans="1:10" x14ac:dyDescent="0.25">
      <c r="A271"/>
      <c r="B271"/>
      <c r="C271"/>
      <c r="D271"/>
      <c r="E271"/>
      <c r="F271"/>
      <c r="G271"/>
      <c r="H271"/>
      <c r="I271"/>
      <c r="J271"/>
    </row>
    <row r="272" spans="1:10" x14ac:dyDescent="0.25">
      <c r="A272"/>
      <c r="B272"/>
      <c r="C272"/>
      <c r="D272"/>
      <c r="E272"/>
      <c r="F272"/>
      <c r="G272"/>
      <c r="H272"/>
      <c r="I272"/>
      <c r="J272"/>
    </row>
    <row r="273" spans="1:10" x14ac:dyDescent="0.25">
      <c r="A273"/>
      <c r="B273"/>
      <c r="C273"/>
      <c r="D273"/>
      <c r="E273"/>
      <c r="F273"/>
      <c r="G273"/>
      <c r="H273"/>
      <c r="I273"/>
      <c r="J273"/>
    </row>
    <row r="274" spans="1:10" x14ac:dyDescent="0.25">
      <c r="A274"/>
      <c r="B274"/>
      <c r="C274"/>
      <c r="D274"/>
      <c r="E274"/>
      <c r="F274"/>
      <c r="G274"/>
      <c r="H274"/>
      <c r="I274"/>
      <c r="J274"/>
    </row>
    <row r="275" spans="1:10" x14ac:dyDescent="0.25">
      <c r="A275"/>
      <c r="B275"/>
      <c r="C275"/>
      <c r="D275"/>
      <c r="E275"/>
      <c r="F275"/>
      <c r="G275"/>
      <c r="H275"/>
      <c r="I275"/>
      <c r="J275"/>
    </row>
    <row r="276" spans="1:10" x14ac:dyDescent="0.25">
      <c r="A276"/>
      <c r="B276"/>
      <c r="C276"/>
      <c r="D276"/>
      <c r="E276"/>
      <c r="F276"/>
      <c r="G276"/>
      <c r="H276"/>
      <c r="I276"/>
      <c r="J276"/>
    </row>
    <row r="277" spans="1:10" x14ac:dyDescent="0.25">
      <c r="A277"/>
      <c r="B277"/>
      <c r="C277"/>
      <c r="D277"/>
      <c r="E277"/>
      <c r="F277"/>
      <c r="G277"/>
      <c r="H277"/>
      <c r="I277"/>
      <c r="J277"/>
    </row>
    <row r="278" spans="1:10" x14ac:dyDescent="0.25">
      <c r="A278"/>
      <c r="B278"/>
      <c r="C278"/>
      <c r="D278"/>
      <c r="E278"/>
      <c r="F278"/>
      <c r="G278"/>
      <c r="H278"/>
      <c r="I278"/>
      <c r="J278"/>
    </row>
    <row r="279" spans="1:10" x14ac:dyDescent="0.25">
      <c r="A279"/>
      <c r="B279"/>
      <c r="C279"/>
      <c r="D279"/>
      <c r="E279"/>
      <c r="F279"/>
      <c r="G279"/>
      <c r="H279"/>
      <c r="I279"/>
      <c r="J279"/>
    </row>
    <row r="280" spans="1:10" x14ac:dyDescent="0.25">
      <c r="A280"/>
      <c r="B280"/>
      <c r="C280"/>
      <c r="D280"/>
      <c r="E280"/>
      <c r="F280"/>
      <c r="G280"/>
      <c r="H280"/>
      <c r="I280"/>
      <c r="J280"/>
    </row>
    <row r="281" spans="1:10" x14ac:dyDescent="0.25">
      <c r="A281"/>
      <c r="B281"/>
      <c r="C281"/>
      <c r="D281"/>
      <c r="E281"/>
      <c r="F281"/>
      <c r="G281"/>
      <c r="H281"/>
      <c r="I281"/>
      <c r="J281"/>
    </row>
    <row r="282" spans="1:10" x14ac:dyDescent="0.25">
      <c r="A282"/>
      <c r="B282"/>
      <c r="C282"/>
      <c r="D282"/>
      <c r="E282"/>
      <c r="F282"/>
      <c r="G282"/>
      <c r="H282"/>
      <c r="I282"/>
      <c r="J282"/>
    </row>
    <row r="283" spans="1:10" x14ac:dyDescent="0.25">
      <c r="A283"/>
      <c r="B283"/>
      <c r="C283"/>
      <c r="D283"/>
      <c r="E283"/>
      <c r="F283"/>
      <c r="G283"/>
      <c r="H283"/>
      <c r="I283"/>
      <c r="J283"/>
    </row>
    <row r="284" spans="1:10" x14ac:dyDescent="0.25">
      <c r="A284"/>
      <c r="B284"/>
      <c r="C284"/>
      <c r="D284"/>
      <c r="E284"/>
      <c r="F284"/>
      <c r="G284"/>
      <c r="H284"/>
      <c r="I284"/>
      <c r="J284"/>
    </row>
    <row r="285" spans="1:10" x14ac:dyDescent="0.25">
      <c r="A285"/>
      <c r="B285"/>
      <c r="C285"/>
      <c r="D285"/>
      <c r="E285"/>
      <c r="F285"/>
      <c r="G285"/>
      <c r="H285"/>
      <c r="I285"/>
      <c r="J285"/>
    </row>
    <row r="286" spans="1:10" x14ac:dyDescent="0.25">
      <c r="A286"/>
      <c r="B286"/>
      <c r="C286"/>
      <c r="D286"/>
      <c r="E286"/>
      <c r="F286"/>
      <c r="G286"/>
      <c r="H286"/>
      <c r="I286"/>
      <c r="J286"/>
    </row>
    <row r="287" spans="1:10" x14ac:dyDescent="0.25">
      <c r="A287"/>
      <c r="B287"/>
      <c r="C287"/>
      <c r="D287"/>
      <c r="E287"/>
      <c r="F287"/>
      <c r="G287"/>
      <c r="H287"/>
      <c r="I287"/>
      <c r="J287"/>
    </row>
    <row r="288" spans="1:10" x14ac:dyDescent="0.25">
      <c r="A288"/>
      <c r="B288"/>
      <c r="C288"/>
      <c r="D288"/>
      <c r="E288"/>
      <c r="F288"/>
      <c r="G288"/>
      <c r="H288"/>
      <c r="I288"/>
      <c r="J288"/>
    </row>
    <row r="289" spans="1:10" x14ac:dyDescent="0.25">
      <c r="A289"/>
      <c r="B289"/>
      <c r="C289"/>
      <c r="D289"/>
      <c r="E289"/>
      <c r="F289"/>
      <c r="G289"/>
      <c r="H289"/>
      <c r="I289"/>
      <c r="J289"/>
    </row>
    <row r="290" spans="1:10" x14ac:dyDescent="0.25">
      <c r="A290"/>
      <c r="B290"/>
      <c r="C290"/>
      <c r="D290"/>
      <c r="E290"/>
      <c r="F290"/>
      <c r="G290"/>
      <c r="H290"/>
      <c r="I290"/>
      <c r="J290"/>
    </row>
    <row r="291" spans="1:10" x14ac:dyDescent="0.25">
      <c r="A291"/>
      <c r="B291"/>
      <c r="C291"/>
      <c r="D291"/>
      <c r="E291"/>
      <c r="F291"/>
      <c r="G291"/>
      <c r="H291"/>
      <c r="I291"/>
      <c r="J291"/>
    </row>
    <row r="292" spans="1:10" x14ac:dyDescent="0.25">
      <c r="A292"/>
      <c r="B292"/>
      <c r="C292"/>
      <c r="D292"/>
      <c r="E292"/>
      <c r="F292"/>
      <c r="G292"/>
      <c r="H292"/>
      <c r="I292"/>
      <c r="J292"/>
    </row>
    <row r="293" spans="1:10" x14ac:dyDescent="0.25">
      <c r="A293"/>
      <c r="B293"/>
      <c r="C293"/>
      <c r="D293"/>
      <c r="E293"/>
      <c r="F293"/>
      <c r="G293"/>
      <c r="H293"/>
      <c r="I293"/>
      <c r="J293"/>
    </row>
    <row r="294" spans="1:10" x14ac:dyDescent="0.25">
      <c r="A294"/>
      <c r="B294"/>
      <c r="C294"/>
      <c r="D294"/>
      <c r="E294"/>
      <c r="F294"/>
      <c r="G294"/>
      <c r="H294"/>
      <c r="I294"/>
      <c r="J294"/>
    </row>
    <row r="295" spans="1:10" x14ac:dyDescent="0.25">
      <c r="A295"/>
      <c r="B295"/>
      <c r="C295"/>
      <c r="D295"/>
      <c r="E295"/>
      <c r="F295"/>
      <c r="G295"/>
      <c r="H295"/>
      <c r="I295"/>
      <c r="J295"/>
    </row>
    <row r="296" spans="1:10" x14ac:dyDescent="0.25">
      <c r="A296"/>
      <c r="B296"/>
      <c r="C296"/>
      <c r="D296"/>
      <c r="E296"/>
      <c r="F296"/>
      <c r="G296"/>
      <c r="H296"/>
      <c r="I296"/>
      <c r="J296"/>
    </row>
    <row r="297" spans="1:10" x14ac:dyDescent="0.25">
      <c r="A297"/>
      <c r="B297"/>
      <c r="C297"/>
      <c r="D297"/>
      <c r="E297"/>
      <c r="F297"/>
      <c r="G297"/>
      <c r="H297"/>
      <c r="I297"/>
      <c r="J297"/>
    </row>
    <row r="298" spans="1:10" x14ac:dyDescent="0.25">
      <c r="A298"/>
      <c r="B298"/>
      <c r="C298"/>
      <c r="D298"/>
      <c r="E298"/>
      <c r="F298"/>
      <c r="G298"/>
      <c r="H298"/>
      <c r="I298"/>
      <c r="J298"/>
    </row>
    <row r="299" spans="1:10" x14ac:dyDescent="0.25">
      <c r="A299"/>
      <c r="B299"/>
      <c r="C299"/>
      <c r="D299"/>
      <c r="E299"/>
      <c r="F299"/>
      <c r="G299"/>
      <c r="H299"/>
      <c r="I299"/>
      <c r="J299"/>
    </row>
    <row r="300" spans="1:10" x14ac:dyDescent="0.25">
      <c r="A300"/>
      <c r="B300"/>
      <c r="C300"/>
      <c r="D300"/>
      <c r="E300"/>
      <c r="F300"/>
      <c r="G300"/>
      <c r="H300"/>
      <c r="I300"/>
      <c r="J300"/>
    </row>
    <row r="301" spans="1:10" x14ac:dyDescent="0.25">
      <c r="A301"/>
      <c r="B301"/>
      <c r="C301"/>
      <c r="D301"/>
      <c r="E301"/>
      <c r="F301"/>
      <c r="G301"/>
      <c r="H301"/>
      <c r="I301"/>
      <c r="J301"/>
    </row>
    <row r="302" spans="1:10" x14ac:dyDescent="0.25">
      <c r="A302"/>
      <c r="B302"/>
      <c r="C302"/>
      <c r="D302"/>
      <c r="E302"/>
      <c r="F302"/>
      <c r="G302"/>
      <c r="H302"/>
      <c r="I302"/>
      <c r="J302"/>
    </row>
    <row r="303" spans="1:10" x14ac:dyDescent="0.25">
      <c r="A303"/>
      <c r="B303"/>
      <c r="C303"/>
      <c r="D303"/>
      <c r="E303"/>
      <c r="F303"/>
      <c r="G303"/>
      <c r="H303"/>
      <c r="I303"/>
      <c r="J303"/>
    </row>
    <row r="304" spans="1:10" x14ac:dyDescent="0.25">
      <c r="A304"/>
      <c r="B304"/>
      <c r="C304"/>
      <c r="D304"/>
      <c r="E304"/>
      <c r="F304"/>
      <c r="G304"/>
      <c r="H304"/>
      <c r="I304"/>
      <c r="J304"/>
    </row>
    <row r="305" spans="1:10" x14ac:dyDescent="0.25">
      <c r="A305"/>
      <c r="B305"/>
      <c r="C305"/>
      <c r="D305"/>
      <c r="E305"/>
      <c r="F305"/>
      <c r="G305"/>
      <c r="H305"/>
      <c r="I305"/>
      <c r="J305"/>
    </row>
    <row r="306" spans="1:10" x14ac:dyDescent="0.25">
      <c r="A306"/>
      <c r="B306"/>
      <c r="C306"/>
      <c r="D306"/>
      <c r="E306"/>
      <c r="F306"/>
      <c r="G306"/>
      <c r="H306"/>
      <c r="I306"/>
      <c r="J306"/>
    </row>
    <row r="307" spans="1:10" x14ac:dyDescent="0.25">
      <c r="A307"/>
      <c r="B307"/>
      <c r="C307"/>
      <c r="D307"/>
      <c r="E307"/>
      <c r="F307"/>
      <c r="G307"/>
      <c r="H307"/>
      <c r="I307"/>
      <c r="J307"/>
    </row>
    <row r="308" spans="1:10" x14ac:dyDescent="0.25">
      <c r="A308"/>
      <c r="B308"/>
      <c r="C308"/>
      <c r="D308"/>
      <c r="E308"/>
      <c r="F308"/>
      <c r="G308"/>
      <c r="H308"/>
      <c r="I308"/>
      <c r="J308"/>
    </row>
    <row r="309" spans="1:10" x14ac:dyDescent="0.25">
      <c r="A309"/>
      <c r="B309"/>
      <c r="C309"/>
      <c r="D309"/>
      <c r="E309"/>
      <c r="F309"/>
      <c r="G309"/>
      <c r="H309"/>
      <c r="I309"/>
      <c r="J309"/>
    </row>
    <row r="310" spans="1:10" x14ac:dyDescent="0.25">
      <c r="A310"/>
      <c r="B310"/>
      <c r="C310"/>
      <c r="D310"/>
      <c r="E310"/>
      <c r="F310"/>
      <c r="G310"/>
      <c r="H310"/>
      <c r="I310"/>
      <c r="J310"/>
    </row>
    <row r="311" spans="1:10" x14ac:dyDescent="0.25">
      <c r="A311"/>
      <c r="B311"/>
      <c r="C311"/>
      <c r="D311"/>
      <c r="E311"/>
      <c r="F311"/>
      <c r="G311"/>
      <c r="H311"/>
      <c r="I311"/>
      <c r="J311"/>
    </row>
    <row r="312" spans="1:10" x14ac:dyDescent="0.25">
      <c r="A312"/>
      <c r="B312"/>
      <c r="C312"/>
      <c r="D312"/>
      <c r="E312"/>
      <c r="F312"/>
      <c r="G312"/>
      <c r="H312"/>
      <c r="I312"/>
      <c r="J312"/>
    </row>
    <row r="313" spans="1:10" x14ac:dyDescent="0.25">
      <c r="A313"/>
      <c r="B313"/>
      <c r="C313"/>
      <c r="D313"/>
      <c r="E313"/>
      <c r="F313"/>
      <c r="G313"/>
      <c r="H313"/>
      <c r="I313"/>
      <c r="J313"/>
    </row>
    <row r="314" spans="1:10" x14ac:dyDescent="0.25">
      <c r="A314"/>
      <c r="B314"/>
      <c r="C314"/>
      <c r="D314"/>
      <c r="E314"/>
      <c r="F314"/>
      <c r="G314"/>
      <c r="H314"/>
      <c r="I314"/>
      <c r="J314"/>
    </row>
    <row r="315" spans="1:10" x14ac:dyDescent="0.25">
      <c r="A315"/>
      <c r="B315"/>
      <c r="C315"/>
      <c r="D315"/>
      <c r="E315"/>
      <c r="F315"/>
      <c r="G315"/>
      <c r="H315"/>
      <c r="I315"/>
      <c r="J315"/>
    </row>
    <row r="316" spans="1:10" x14ac:dyDescent="0.25">
      <c r="A316"/>
      <c r="B316"/>
      <c r="C316"/>
      <c r="D316"/>
      <c r="E316"/>
      <c r="F316"/>
      <c r="G316"/>
      <c r="H316"/>
      <c r="I316"/>
      <c r="J316"/>
    </row>
    <row r="317" spans="1:10" x14ac:dyDescent="0.25">
      <c r="A317"/>
      <c r="B317"/>
      <c r="C317"/>
      <c r="D317"/>
      <c r="E317"/>
      <c r="F317"/>
      <c r="G317"/>
      <c r="H317"/>
      <c r="I317"/>
      <c r="J317"/>
    </row>
    <row r="318" spans="1:10" x14ac:dyDescent="0.25">
      <c r="A318"/>
      <c r="B318"/>
      <c r="C318"/>
      <c r="D318"/>
      <c r="E318"/>
      <c r="F318"/>
      <c r="G318"/>
      <c r="H318"/>
      <c r="I318"/>
      <c r="J318"/>
    </row>
    <row r="319" spans="1:10" x14ac:dyDescent="0.25">
      <c r="A319"/>
      <c r="B319"/>
      <c r="C319"/>
      <c r="D319"/>
      <c r="E319"/>
      <c r="F319"/>
      <c r="G319"/>
      <c r="H319"/>
      <c r="I319"/>
      <c r="J319"/>
    </row>
    <row r="320" spans="1:10" x14ac:dyDescent="0.25">
      <c r="A320"/>
      <c r="B320"/>
      <c r="C320"/>
      <c r="D320"/>
      <c r="E320"/>
      <c r="F320"/>
      <c r="G320"/>
      <c r="H320"/>
      <c r="I320"/>
      <c r="J320"/>
    </row>
    <row r="321" spans="1:10" x14ac:dyDescent="0.25">
      <c r="A321"/>
      <c r="B321"/>
      <c r="C321"/>
      <c r="D321"/>
      <c r="E321"/>
      <c r="F321"/>
      <c r="G321"/>
      <c r="H321"/>
      <c r="I321"/>
      <c r="J321"/>
    </row>
    <row r="322" spans="1:10" x14ac:dyDescent="0.25">
      <c r="A322"/>
      <c r="B322"/>
      <c r="C322"/>
      <c r="D322"/>
      <c r="E322"/>
      <c r="F322"/>
      <c r="G322"/>
      <c r="H322"/>
      <c r="I322"/>
      <c r="J322"/>
    </row>
    <row r="323" spans="1:10" x14ac:dyDescent="0.25">
      <c r="A323"/>
      <c r="B323"/>
      <c r="C323"/>
      <c r="D323"/>
      <c r="E323"/>
      <c r="F323"/>
      <c r="G323"/>
      <c r="H323"/>
      <c r="I323"/>
      <c r="J323"/>
    </row>
    <row r="324" spans="1:10" x14ac:dyDescent="0.25">
      <c r="A324"/>
      <c r="B324"/>
      <c r="C324"/>
      <c r="D324"/>
      <c r="E324"/>
      <c r="F324"/>
      <c r="G324"/>
      <c r="H324"/>
      <c r="I324"/>
      <c r="J324"/>
    </row>
    <row r="325" spans="1:10" x14ac:dyDescent="0.25">
      <c r="A325"/>
      <c r="B325"/>
      <c r="C325"/>
      <c r="D325"/>
      <c r="E325"/>
      <c r="F325"/>
      <c r="G325"/>
      <c r="H325"/>
      <c r="I325"/>
      <c r="J325"/>
    </row>
    <row r="326" spans="1:10" x14ac:dyDescent="0.25">
      <c r="A326"/>
      <c r="B326"/>
      <c r="C326"/>
      <c r="D326"/>
      <c r="E326"/>
      <c r="F326"/>
      <c r="G326"/>
      <c r="H326"/>
      <c r="I326"/>
      <c r="J326"/>
    </row>
    <row r="327" spans="1:10" x14ac:dyDescent="0.25">
      <c r="A327"/>
      <c r="B327"/>
      <c r="C327"/>
      <c r="D327"/>
      <c r="E327"/>
      <c r="F327"/>
      <c r="G327"/>
      <c r="H327"/>
      <c r="I327"/>
      <c r="J327"/>
    </row>
    <row r="328" spans="1:10" x14ac:dyDescent="0.25">
      <c r="A328"/>
      <c r="B328"/>
      <c r="C328"/>
      <c r="D328"/>
      <c r="E328"/>
      <c r="F328"/>
      <c r="G328"/>
      <c r="H328"/>
      <c r="I328"/>
      <c r="J328"/>
    </row>
    <row r="329" spans="1:10" x14ac:dyDescent="0.25">
      <c r="A329"/>
      <c r="B329"/>
      <c r="C329"/>
      <c r="D329"/>
      <c r="E329"/>
      <c r="F329"/>
      <c r="G329"/>
      <c r="H329"/>
      <c r="I329"/>
      <c r="J329"/>
    </row>
    <row r="330" spans="1:10" x14ac:dyDescent="0.25">
      <c r="A330"/>
      <c r="B330"/>
      <c r="C330"/>
      <c r="D330"/>
      <c r="E330"/>
      <c r="F330"/>
      <c r="G330"/>
      <c r="H330"/>
      <c r="I330"/>
      <c r="J330"/>
    </row>
    <row r="331" spans="1:10" x14ac:dyDescent="0.25">
      <c r="A331"/>
      <c r="B331"/>
      <c r="C331"/>
      <c r="D331"/>
      <c r="E331"/>
      <c r="F331"/>
      <c r="G331"/>
      <c r="H331"/>
      <c r="I331"/>
      <c r="J331"/>
    </row>
    <row r="332" spans="1:10" x14ac:dyDescent="0.25">
      <c r="A332"/>
      <c r="B332"/>
      <c r="C332"/>
      <c r="D332"/>
      <c r="E332"/>
      <c r="F332"/>
      <c r="G332"/>
      <c r="H332"/>
      <c r="I332"/>
      <c r="J332"/>
    </row>
    <row r="333" spans="1:10" x14ac:dyDescent="0.25">
      <c r="A333"/>
      <c r="B333"/>
      <c r="C333"/>
      <c r="D333"/>
      <c r="E333"/>
      <c r="F333"/>
      <c r="G333"/>
      <c r="H333"/>
      <c r="I333"/>
      <c r="J333"/>
    </row>
    <row r="334" spans="1:10" x14ac:dyDescent="0.25">
      <c r="A334"/>
      <c r="B334"/>
      <c r="C334"/>
      <c r="D334"/>
      <c r="E334"/>
      <c r="F334"/>
      <c r="G334"/>
      <c r="H334"/>
      <c r="I334"/>
      <c r="J334"/>
    </row>
    <row r="335" spans="1:10" x14ac:dyDescent="0.25">
      <c r="A335"/>
      <c r="B335"/>
      <c r="C335"/>
      <c r="D335"/>
      <c r="E335"/>
      <c r="F335"/>
      <c r="G335"/>
      <c r="H335"/>
      <c r="I335"/>
      <c r="J335"/>
    </row>
    <row r="336" spans="1:10" x14ac:dyDescent="0.25">
      <c r="A336"/>
      <c r="B336"/>
      <c r="C336"/>
      <c r="D336"/>
      <c r="E336"/>
      <c r="F336"/>
      <c r="G336"/>
      <c r="H336"/>
      <c r="I336"/>
      <c r="J336"/>
    </row>
    <row r="337" spans="1:10" x14ac:dyDescent="0.25">
      <c r="A337"/>
      <c r="B337"/>
      <c r="C337"/>
      <c r="D337"/>
      <c r="E337"/>
      <c r="F337"/>
      <c r="G337"/>
      <c r="H337"/>
      <c r="I337"/>
      <c r="J337"/>
    </row>
    <row r="338" spans="1:10" x14ac:dyDescent="0.25">
      <c r="A338"/>
      <c r="B338"/>
      <c r="C338"/>
      <c r="D338"/>
      <c r="E338"/>
      <c r="F338"/>
      <c r="G338"/>
      <c r="H338"/>
      <c r="I338"/>
      <c r="J338"/>
    </row>
    <row r="339" spans="1:10" x14ac:dyDescent="0.25">
      <c r="A339"/>
      <c r="B339"/>
      <c r="C339"/>
      <c r="D339"/>
      <c r="E339"/>
      <c r="F339"/>
      <c r="G339"/>
      <c r="H339"/>
      <c r="I339"/>
      <c r="J339"/>
    </row>
    <row r="340" spans="1:10" x14ac:dyDescent="0.25">
      <c r="A340"/>
      <c r="B340"/>
      <c r="C340"/>
      <c r="D340"/>
      <c r="E340"/>
      <c r="F340"/>
      <c r="G340"/>
      <c r="H340"/>
      <c r="I340"/>
      <c r="J340"/>
    </row>
    <row r="341" spans="1:10" x14ac:dyDescent="0.25">
      <c r="A341"/>
      <c r="B341"/>
      <c r="C341"/>
      <c r="D341"/>
      <c r="E341"/>
      <c r="F341"/>
      <c r="G341"/>
      <c r="H341"/>
      <c r="I341"/>
      <c r="J341"/>
    </row>
    <row r="342" spans="1:10" x14ac:dyDescent="0.25">
      <c r="A342"/>
      <c r="B342"/>
      <c r="C342"/>
      <c r="D342"/>
      <c r="E342"/>
      <c r="F342"/>
      <c r="G342"/>
      <c r="H342"/>
      <c r="I342"/>
      <c r="J342"/>
    </row>
    <row r="343" spans="1:10" x14ac:dyDescent="0.25">
      <c r="A343"/>
      <c r="B343"/>
      <c r="C343"/>
      <c r="D343"/>
      <c r="E343"/>
      <c r="F343"/>
      <c r="G343"/>
      <c r="H343"/>
      <c r="I343"/>
      <c r="J343"/>
    </row>
    <row r="344" spans="1:10" x14ac:dyDescent="0.25">
      <c r="A344"/>
      <c r="B344"/>
      <c r="C344"/>
      <c r="D344"/>
      <c r="E344"/>
      <c r="F344"/>
      <c r="G344"/>
      <c r="H344"/>
      <c r="I344"/>
      <c r="J344"/>
    </row>
    <row r="345" spans="1:10" x14ac:dyDescent="0.25">
      <c r="A345"/>
      <c r="B345"/>
      <c r="C345"/>
      <c r="D345"/>
      <c r="E345"/>
      <c r="F345"/>
      <c r="G345"/>
      <c r="H345"/>
      <c r="I345"/>
      <c r="J345"/>
    </row>
    <row r="346" spans="1:10" x14ac:dyDescent="0.25">
      <c r="A346"/>
      <c r="B346"/>
      <c r="C346"/>
      <c r="D346"/>
      <c r="E346"/>
      <c r="F346"/>
      <c r="G346"/>
      <c r="H346"/>
      <c r="I346"/>
      <c r="J346"/>
    </row>
    <row r="347" spans="1:10" x14ac:dyDescent="0.25">
      <c r="A347"/>
      <c r="B347"/>
      <c r="C347"/>
      <c r="D347"/>
      <c r="E347"/>
      <c r="F347"/>
      <c r="G347"/>
      <c r="H347"/>
      <c r="I347"/>
      <c r="J347"/>
    </row>
    <row r="348" spans="1:10" x14ac:dyDescent="0.25">
      <c r="A348"/>
      <c r="B348"/>
      <c r="C348"/>
      <c r="D348"/>
      <c r="E348"/>
      <c r="F348"/>
      <c r="G348"/>
      <c r="H348"/>
      <c r="I348"/>
      <c r="J348" s="2"/>
    </row>
    <row r="349" spans="1:10" x14ac:dyDescent="0.25">
      <c r="A349"/>
      <c r="B349"/>
      <c r="C349"/>
      <c r="D349"/>
      <c r="E349"/>
      <c r="F349"/>
      <c r="G349"/>
      <c r="H349"/>
      <c r="I349"/>
      <c r="J349" s="2"/>
    </row>
    <row r="350" spans="1:10" x14ac:dyDescent="0.25">
      <c r="A350"/>
      <c r="B350"/>
      <c r="C350"/>
      <c r="D350"/>
      <c r="E350"/>
      <c r="F350"/>
      <c r="G350"/>
      <c r="H350"/>
      <c r="I350"/>
      <c r="J350" s="2"/>
    </row>
    <row r="351" spans="1:10" x14ac:dyDescent="0.25">
      <c r="A351"/>
      <c r="B351"/>
      <c r="C351"/>
      <c r="D351"/>
      <c r="E351"/>
      <c r="F351"/>
      <c r="G351"/>
      <c r="H351"/>
      <c r="I351"/>
      <c r="J351" s="2"/>
    </row>
    <row r="352" spans="1:10" x14ac:dyDescent="0.25">
      <c r="A352"/>
      <c r="B352"/>
      <c r="C352"/>
      <c r="D352"/>
      <c r="E352"/>
      <c r="F352"/>
      <c r="G352"/>
      <c r="H352"/>
      <c r="I352"/>
      <c r="J352" s="2"/>
    </row>
    <row r="353" spans="1:10" x14ac:dyDescent="0.25">
      <c r="A353"/>
      <c r="B353"/>
      <c r="C353"/>
      <c r="D353"/>
      <c r="E353"/>
      <c r="F353"/>
      <c r="G353"/>
      <c r="H353"/>
      <c r="I353"/>
      <c r="J353" s="2"/>
    </row>
    <row r="354" spans="1:10" x14ac:dyDescent="0.25">
      <c r="A354"/>
      <c r="B354"/>
      <c r="C354"/>
      <c r="D354"/>
      <c r="E354"/>
      <c r="F354"/>
      <c r="G354"/>
      <c r="H354"/>
      <c r="I354"/>
      <c r="J354" s="2"/>
    </row>
    <row r="355" spans="1:10" x14ac:dyDescent="0.25">
      <c r="A355"/>
      <c r="B355"/>
      <c r="C355"/>
      <c r="D355"/>
      <c r="E355"/>
      <c r="F355"/>
      <c r="G355"/>
      <c r="H355"/>
      <c r="I355"/>
      <c r="J355" s="2"/>
    </row>
    <row r="356" spans="1:10" x14ac:dyDescent="0.25">
      <c r="A356"/>
      <c r="B356"/>
      <c r="C356"/>
      <c r="D356"/>
      <c r="E356"/>
      <c r="F356"/>
      <c r="G356"/>
      <c r="H356"/>
      <c r="I356"/>
      <c r="J356" s="2"/>
    </row>
    <row r="357" spans="1:10" x14ac:dyDescent="0.25">
      <c r="A357"/>
      <c r="B357"/>
      <c r="C357"/>
      <c r="D357"/>
      <c r="E357"/>
      <c r="F357"/>
      <c r="G357"/>
      <c r="H357"/>
      <c r="I357"/>
      <c r="J357" s="2"/>
    </row>
    <row r="358" spans="1:10" x14ac:dyDescent="0.25">
      <c r="A358"/>
      <c r="B358"/>
      <c r="C358"/>
      <c r="D358"/>
      <c r="E358"/>
      <c r="F358"/>
      <c r="G358"/>
      <c r="H358"/>
      <c r="I358"/>
      <c r="J358" s="2"/>
    </row>
    <row r="359" spans="1:10" x14ac:dyDescent="0.25">
      <c r="A359"/>
      <c r="B359"/>
      <c r="C359"/>
      <c r="D359"/>
      <c r="E359"/>
      <c r="F359"/>
      <c r="G359"/>
      <c r="H359"/>
      <c r="I359"/>
      <c r="J359" s="2"/>
    </row>
    <row r="360" spans="1:10" x14ac:dyDescent="0.25">
      <c r="A360"/>
      <c r="B360"/>
      <c r="C360"/>
      <c r="D360"/>
      <c r="E360"/>
      <c r="F360"/>
      <c r="G360"/>
      <c r="H360"/>
      <c r="I360"/>
      <c r="J360" s="2"/>
    </row>
    <row r="361" spans="1:10" x14ac:dyDescent="0.25">
      <c r="A361"/>
      <c r="B361"/>
      <c r="C361"/>
      <c r="D361"/>
      <c r="E361"/>
      <c r="F361"/>
      <c r="G361"/>
      <c r="H361"/>
      <c r="I361"/>
      <c r="J361" s="2"/>
    </row>
    <row r="362" spans="1:10" x14ac:dyDescent="0.25">
      <c r="A362"/>
      <c r="B362"/>
      <c r="C362"/>
      <c r="D362"/>
      <c r="E362"/>
      <c r="F362"/>
      <c r="G362"/>
      <c r="H362"/>
      <c r="I362"/>
      <c r="J362" s="2"/>
    </row>
    <row r="363" spans="1:10" x14ac:dyDescent="0.25">
      <c r="A363"/>
      <c r="B363"/>
      <c r="C363"/>
      <c r="D363"/>
      <c r="E363"/>
      <c r="F363"/>
      <c r="G363"/>
      <c r="H363"/>
      <c r="I363"/>
      <c r="J363" s="2"/>
    </row>
    <row r="364" spans="1:10" x14ac:dyDescent="0.25">
      <c r="A364"/>
      <c r="B364"/>
      <c r="C364"/>
      <c r="D364"/>
      <c r="E364"/>
      <c r="F364"/>
      <c r="G364"/>
      <c r="H364"/>
      <c r="I364"/>
      <c r="J364" s="2"/>
    </row>
    <row r="365" spans="1:10" x14ac:dyDescent="0.25">
      <c r="A365"/>
      <c r="B365"/>
      <c r="C365"/>
      <c r="D365"/>
      <c r="E365"/>
      <c r="F365"/>
      <c r="G365"/>
      <c r="H365"/>
      <c r="I365"/>
      <c r="J365" s="2"/>
    </row>
    <row r="366" spans="1:10" x14ac:dyDescent="0.25">
      <c r="A366"/>
      <c r="B366"/>
      <c r="C366"/>
      <c r="D366"/>
      <c r="E366"/>
      <c r="F366"/>
      <c r="G366"/>
      <c r="H366"/>
      <c r="I366"/>
      <c r="J366" s="2"/>
    </row>
    <row r="367" spans="1:10" x14ac:dyDescent="0.25">
      <c r="A367"/>
      <c r="B367"/>
      <c r="C367"/>
      <c r="D367"/>
      <c r="E367"/>
      <c r="F367"/>
      <c r="G367"/>
      <c r="H367"/>
      <c r="I367"/>
      <c r="J367" s="2"/>
    </row>
    <row r="368" spans="1:10" x14ac:dyDescent="0.25">
      <c r="A368"/>
      <c r="B368"/>
      <c r="C368"/>
      <c r="D368"/>
      <c r="E368"/>
      <c r="F368"/>
      <c r="G368"/>
      <c r="H368"/>
      <c r="I368"/>
      <c r="J368" s="2"/>
    </row>
    <row r="369" spans="1:10" x14ac:dyDescent="0.25">
      <c r="A369"/>
      <c r="B369"/>
      <c r="C369"/>
      <c r="D369"/>
      <c r="E369"/>
      <c r="F369"/>
      <c r="G369"/>
      <c r="H369"/>
      <c r="I369"/>
      <c r="J369" s="2"/>
    </row>
    <row r="370" spans="1:10" x14ac:dyDescent="0.25">
      <c r="A370"/>
      <c r="B370"/>
      <c r="C370"/>
      <c r="D370"/>
      <c r="E370"/>
      <c r="F370"/>
      <c r="G370"/>
      <c r="H370"/>
      <c r="I370"/>
      <c r="J370" s="2"/>
    </row>
    <row r="371" spans="1:10" x14ac:dyDescent="0.25">
      <c r="A371"/>
      <c r="B371"/>
      <c r="C371"/>
      <c r="D371"/>
      <c r="E371"/>
      <c r="F371"/>
      <c r="G371"/>
      <c r="H371"/>
      <c r="I371"/>
      <c r="J371" s="2"/>
    </row>
    <row r="372" spans="1:10" x14ac:dyDescent="0.25">
      <c r="A372"/>
      <c r="B372"/>
      <c r="C372"/>
      <c r="D372"/>
      <c r="E372"/>
      <c r="F372"/>
      <c r="G372"/>
      <c r="H372"/>
      <c r="I372"/>
      <c r="J372" s="2"/>
    </row>
    <row r="373" spans="1:10" x14ac:dyDescent="0.25">
      <c r="A373"/>
      <c r="B373"/>
      <c r="C373"/>
      <c r="D373"/>
      <c r="E373"/>
      <c r="F373"/>
      <c r="G373"/>
      <c r="H373"/>
      <c r="I373"/>
      <c r="J373" s="2"/>
    </row>
    <row r="374" spans="1:10" x14ac:dyDescent="0.25">
      <c r="A374"/>
      <c r="B374"/>
      <c r="C374"/>
      <c r="D374"/>
      <c r="E374"/>
      <c r="F374"/>
      <c r="G374"/>
      <c r="H374"/>
      <c r="I374"/>
      <c r="J374" s="2"/>
    </row>
    <row r="375" spans="1:10" x14ac:dyDescent="0.25">
      <c r="A375"/>
      <c r="B375"/>
      <c r="C375"/>
      <c r="D375"/>
      <c r="E375"/>
      <c r="F375"/>
      <c r="G375"/>
      <c r="H375"/>
      <c r="I375"/>
      <c r="J375" s="2"/>
    </row>
    <row r="376" spans="1:10" x14ac:dyDescent="0.25">
      <c r="A376"/>
      <c r="B376"/>
      <c r="C376"/>
      <c r="D376"/>
      <c r="E376"/>
      <c r="F376"/>
      <c r="G376"/>
      <c r="H376"/>
      <c r="I376"/>
      <c r="J376" s="2"/>
    </row>
    <row r="377" spans="1:10" x14ac:dyDescent="0.25">
      <c r="A377"/>
      <c r="B377"/>
      <c r="C377"/>
      <c r="D377"/>
      <c r="E377"/>
      <c r="F377"/>
      <c r="G377"/>
      <c r="H377"/>
      <c r="I377"/>
      <c r="J377" s="2"/>
    </row>
    <row r="378" spans="1:10" x14ac:dyDescent="0.25">
      <c r="A378"/>
      <c r="B378"/>
      <c r="C378"/>
      <c r="D378"/>
      <c r="E378"/>
      <c r="F378"/>
      <c r="G378"/>
      <c r="H378"/>
      <c r="I378"/>
      <c r="J378" s="2"/>
    </row>
    <row r="379" spans="1:10" x14ac:dyDescent="0.25">
      <c r="A379"/>
      <c r="B379"/>
      <c r="C379"/>
      <c r="D379"/>
      <c r="E379"/>
      <c r="F379"/>
      <c r="G379"/>
      <c r="H379"/>
      <c r="I379"/>
      <c r="J379" s="2"/>
    </row>
    <row r="380" spans="1:10" x14ac:dyDescent="0.25">
      <c r="A380"/>
      <c r="B380"/>
      <c r="C380"/>
      <c r="D380"/>
      <c r="E380"/>
      <c r="F380"/>
      <c r="G380"/>
      <c r="H380"/>
      <c r="I380"/>
      <c r="J380" s="2"/>
    </row>
    <row r="381" spans="1:10" x14ac:dyDescent="0.25">
      <c r="A381"/>
      <c r="B381"/>
      <c r="C381"/>
      <c r="D381"/>
      <c r="E381"/>
      <c r="F381"/>
      <c r="G381"/>
      <c r="H381"/>
      <c r="I381"/>
      <c r="J381" s="2"/>
    </row>
    <row r="382" spans="1:10" x14ac:dyDescent="0.25">
      <c r="A382"/>
      <c r="B382"/>
      <c r="C382"/>
      <c r="D382"/>
      <c r="E382"/>
      <c r="F382"/>
      <c r="G382"/>
      <c r="H382"/>
      <c r="I382"/>
      <c r="J382" s="2"/>
    </row>
    <row r="383" spans="1:10" x14ac:dyDescent="0.25">
      <c r="A383"/>
      <c r="B383"/>
      <c r="C383"/>
      <c r="D383"/>
      <c r="E383"/>
      <c r="F383"/>
      <c r="G383"/>
      <c r="H383"/>
      <c r="I383"/>
      <c r="J383" s="2"/>
    </row>
    <row r="384" spans="1:10" x14ac:dyDescent="0.25">
      <c r="A384"/>
      <c r="B384"/>
      <c r="C384"/>
      <c r="D384"/>
      <c r="E384"/>
      <c r="F384"/>
      <c r="G384"/>
      <c r="H384"/>
      <c r="I384"/>
      <c r="J384" s="2"/>
    </row>
    <row r="385" spans="1:10" x14ac:dyDescent="0.25">
      <c r="A385"/>
      <c r="B385"/>
      <c r="C385"/>
      <c r="D385"/>
      <c r="E385"/>
      <c r="F385"/>
      <c r="G385"/>
      <c r="H385"/>
      <c r="I385"/>
      <c r="J385" s="2"/>
    </row>
    <row r="386" spans="1:10" x14ac:dyDescent="0.25">
      <c r="A386"/>
      <c r="B386"/>
      <c r="C386"/>
      <c r="D386"/>
      <c r="E386"/>
      <c r="F386"/>
      <c r="G386"/>
      <c r="H386"/>
      <c r="I386"/>
      <c r="J386" s="2"/>
    </row>
    <row r="387" spans="1:10" x14ac:dyDescent="0.25">
      <c r="A387"/>
      <c r="B387"/>
      <c r="C387"/>
      <c r="D387"/>
      <c r="E387"/>
      <c r="F387"/>
      <c r="G387"/>
      <c r="H387"/>
      <c r="I387"/>
      <c r="J387" s="2"/>
    </row>
    <row r="388" spans="1:10" x14ac:dyDescent="0.25">
      <c r="A388"/>
      <c r="B388"/>
      <c r="C388"/>
      <c r="D388"/>
      <c r="E388"/>
      <c r="F388"/>
      <c r="G388"/>
      <c r="H388"/>
      <c r="I388"/>
      <c r="J388" s="2"/>
    </row>
    <row r="389" spans="1:10" x14ac:dyDescent="0.25">
      <c r="A389"/>
      <c r="B389"/>
      <c r="C389"/>
      <c r="D389"/>
      <c r="E389"/>
      <c r="F389"/>
      <c r="G389"/>
      <c r="H389"/>
      <c r="I389"/>
      <c r="J389" s="2"/>
    </row>
    <row r="390" spans="1:10" x14ac:dyDescent="0.25">
      <c r="A390"/>
      <c r="B390"/>
      <c r="C390"/>
      <c r="D390"/>
      <c r="E390"/>
      <c r="F390"/>
      <c r="G390"/>
      <c r="H390"/>
      <c r="I390"/>
      <c r="J390" s="2"/>
    </row>
    <row r="391" spans="1:10" x14ac:dyDescent="0.25">
      <c r="A391"/>
      <c r="B391"/>
      <c r="C391"/>
      <c r="D391"/>
      <c r="E391"/>
      <c r="F391"/>
      <c r="G391"/>
      <c r="H391"/>
      <c r="I391"/>
      <c r="J391" s="2"/>
    </row>
    <row r="392" spans="1:10" x14ac:dyDescent="0.25">
      <c r="A392"/>
      <c r="B392"/>
      <c r="C392"/>
      <c r="D392"/>
      <c r="E392"/>
      <c r="F392"/>
      <c r="G392"/>
      <c r="H392"/>
      <c r="I392"/>
      <c r="J392" s="2"/>
    </row>
    <row r="393" spans="1:10" x14ac:dyDescent="0.25">
      <c r="A393"/>
      <c r="B393"/>
      <c r="C393"/>
      <c r="D393"/>
      <c r="E393"/>
      <c r="F393"/>
      <c r="G393"/>
      <c r="H393"/>
      <c r="I393"/>
      <c r="J393" s="2"/>
    </row>
    <row r="394" spans="1:10" x14ac:dyDescent="0.25">
      <c r="A394"/>
      <c r="B394"/>
      <c r="C394"/>
      <c r="D394"/>
      <c r="E394"/>
      <c r="F394"/>
      <c r="G394"/>
      <c r="H394"/>
      <c r="I394"/>
      <c r="J394" s="2"/>
    </row>
    <row r="395" spans="1:10" x14ac:dyDescent="0.25">
      <c r="A395"/>
      <c r="B395"/>
      <c r="C395"/>
      <c r="D395"/>
      <c r="E395"/>
      <c r="F395"/>
      <c r="G395"/>
      <c r="H395"/>
      <c r="I395"/>
      <c r="J395" s="2"/>
    </row>
    <row r="396" spans="1:10" x14ac:dyDescent="0.25">
      <c r="A396"/>
      <c r="B396"/>
      <c r="C396"/>
      <c r="D396"/>
      <c r="E396"/>
      <c r="F396"/>
      <c r="G396"/>
      <c r="H396"/>
      <c r="I396"/>
      <c r="J396" s="2"/>
    </row>
    <row r="397" spans="1:10" x14ac:dyDescent="0.25">
      <c r="A397"/>
      <c r="B397"/>
      <c r="C397"/>
      <c r="D397"/>
      <c r="E397"/>
      <c r="F397"/>
      <c r="G397"/>
      <c r="H397"/>
      <c r="I397"/>
      <c r="J397" s="2"/>
    </row>
    <row r="398" spans="1:10" x14ac:dyDescent="0.25">
      <c r="A398"/>
      <c r="B398"/>
      <c r="C398"/>
      <c r="D398"/>
      <c r="E398"/>
      <c r="F398"/>
      <c r="G398"/>
      <c r="H398"/>
      <c r="I398"/>
      <c r="J398" s="2"/>
    </row>
    <row r="399" spans="1:10" x14ac:dyDescent="0.25">
      <c r="A399"/>
      <c r="B399"/>
      <c r="C399"/>
      <c r="D399"/>
      <c r="E399"/>
      <c r="F399"/>
      <c r="G399"/>
      <c r="H399"/>
      <c r="I399"/>
      <c r="J399" s="2"/>
    </row>
    <row r="400" spans="1:10" x14ac:dyDescent="0.25">
      <c r="A400"/>
      <c r="B400"/>
      <c r="C400"/>
      <c r="D400"/>
      <c r="E400"/>
      <c r="F400"/>
      <c r="G400"/>
      <c r="H400"/>
      <c r="I400"/>
      <c r="J400" s="2"/>
    </row>
    <row r="401" spans="1:10" x14ac:dyDescent="0.25">
      <c r="A401"/>
      <c r="B401"/>
      <c r="C401"/>
      <c r="D401"/>
      <c r="E401"/>
      <c r="F401"/>
      <c r="G401"/>
      <c r="H401"/>
      <c r="I401"/>
      <c r="J401" s="2"/>
    </row>
    <row r="402" spans="1:10" x14ac:dyDescent="0.25">
      <c r="A402"/>
      <c r="B402"/>
      <c r="C402"/>
      <c r="D402"/>
      <c r="E402"/>
      <c r="F402"/>
      <c r="G402"/>
      <c r="H402"/>
      <c r="I402"/>
      <c r="J402" s="2"/>
    </row>
    <row r="403" spans="1:10" x14ac:dyDescent="0.25">
      <c r="A403"/>
      <c r="B403"/>
      <c r="C403"/>
      <c r="D403"/>
      <c r="E403"/>
      <c r="F403"/>
      <c r="G403"/>
      <c r="H403"/>
      <c r="I403"/>
      <c r="J403" s="2"/>
    </row>
    <row r="404" spans="1:10" x14ac:dyDescent="0.25">
      <c r="A404"/>
      <c r="B404"/>
      <c r="C404"/>
      <c r="D404"/>
      <c r="E404"/>
      <c r="F404"/>
      <c r="G404"/>
      <c r="H404"/>
      <c r="I404"/>
      <c r="J404" s="2"/>
    </row>
    <row r="405" spans="1:10" x14ac:dyDescent="0.25">
      <c r="A405"/>
      <c r="B405"/>
      <c r="C405"/>
      <c r="D405"/>
      <c r="E405"/>
      <c r="F405"/>
      <c r="G405"/>
      <c r="H405"/>
      <c r="I405"/>
      <c r="J405" s="2"/>
    </row>
    <row r="406" spans="1:10" x14ac:dyDescent="0.25">
      <c r="A406"/>
      <c r="B406"/>
      <c r="C406"/>
      <c r="D406"/>
      <c r="E406"/>
      <c r="F406"/>
      <c r="G406"/>
      <c r="H406"/>
      <c r="I406"/>
      <c r="J406" s="2"/>
    </row>
    <row r="407" spans="1:10" x14ac:dyDescent="0.25">
      <c r="A407"/>
      <c r="B407"/>
      <c r="C407"/>
      <c r="D407"/>
      <c r="E407"/>
      <c r="F407"/>
      <c r="G407"/>
      <c r="H407"/>
      <c r="I407"/>
      <c r="J407" s="2"/>
    </row>
    <row r="408" spans="1:10" x14ac:dyDescent="0.25">
      <c r="A408"/>
      <c r="B408"/>
      <c r="C408"/>
      <c r="D408"/>
      <c r="E408"/>
      <c r="F408"/>
      <c r="G408"/>
      <c r="H408"/>
      <c r="I408"/>
      <c r="J408" s="2"/>
    </row>
    <row r="409" spans="1:10" x14ac:dyDescent="0.25">
      <c r="A409"/>
      <c r="B409"/>
      <c r="C409"/>
      <c r="D409"/>
      <c r="E409"/>
      <c r="F409"/>
      <c r="G409"/>
      <c r="H409"/>
      <c r="I409"/>
      <c r="J409" s="2"/>
    </row>
    <row r="410" spans="1:10" x14ac:dyDescent="0.25">
      <c r="A410"/>
      <c r="B410"/>
      <c r="C410"/>
      <c r="D410"/>
      <c r="E410"/>
      <c r="F410"/>
      <c r="G410"/>
      <c r="H410"/>
      <c r="I410"/>
      <c r="J410" s="2"/>
    </row>
    <row r="411" spans="1:10" x14ac:dyDescent="0.25">
      <c r="A411"/>
      <c r="B411"/>
      <c r="C411"/>
      <c r="D411"/>
      <c r="E411"/>
      <c r="F411"/>
      <c r="G411"/>
      <c r="H411"/>
      <c r="I411"/>
      <c r="J411" s="2"/>
    </row>
    <row r="412" spans="1:10" x14ac:dyDescent="0.25">
      <c r="A412"/>
      <c r="B412"/>
      <c r="C412"/>
      <c r="D412"/>
      <c r="E412"/>
      <c r="F412"/>
      <c r="G412"/>
      <c r="H412"/>
      <c r="I412"/>
      <c r="J412" s="2"/>
    </row>
    <row r="413" spans="1:10" x14ac:dyDescent="0.25">
      <c r="A413"/>
      <c r="B413"/>
      <c r="C413"/>
      <c r="D413"/>
      <c r="E413"/>
      <c r="F413"/>
      <c r="G413"/>
      <c r="H413"/>
      <c r="I413"/>
      <c r="J413" s="2"/>
    </row>
    <row r="414" spans="1:10" x14ac:dyDescent="0.25">
      <c r="A414"/>
      <c r="B414"/>
      <c r="C414"/>
      <c r="D414"/>
      <c r="E414"/>
      <c r="F414"/>
      <c r="G414"/>
      <c r="H414"/>
      <c r="I414"/>
      <c r="J414" s="2"/>
    </row>
    <row r="415" spans="1:10" x14ac:dyDescent="0.25">
      <c r="A415"/>
      <c r="B415"/>
      <c r="C415"/>
      <c r="D415"/>
      <c r="E415"/>
      <c r="F415"/>
      <c r="G415"/>
      <c r="H415"/>
      <c r="I415"/>
      <c r="J415" s="2"/>
    </row>
    <row r="416" spans="1:10" x14ac:dyDescent="0.25">
      <c r="A416"/>
      <c r="B416"/>
      <c r="C416"/>
      <c r="D416"/>
      <c r="E416"/>
      <c r="F416"/>
      <c r="G416"/>
      <c r="H416"/>
      <c r="I416"/>
      <c r="J416" s="2"/>
    </row>
    <row r="417" spans="1:10" x14ac:dyDescent="0.25">
      <c r="A417"/>
      <c r="B417"/>
      <c r="C417"/>
      <c r="D417"/>
      <c r="E417"/>
      <c r="F417"/>
      <c r="G417"/>
      <c r="H417"/>
      <c r="I417"/>
      <c r="J417" s="2"/>
    </row>
    <row r="418" spans="1:10" x14ac:dyDescent="0.25">
      <c r="A418"/>
      <c r="B418"/>
      <c r="C418"/>
      <c r="D418"/>
      <c r="E418"/>
      <c r="F418"/>
      <c r="G418"/>
      <c r="H418"/>
      <c r="I418"/>
      <c r="J418" s="2"/>
    </row>
    <row r="419" spans="1:10" x14ac:dyDescent="0.25">
      <c r="A419"/>
      <c r="B419"/>
      <c r="C419"/>
      <c r="D419"/>
      <c r="E419"/>
      <c r="F419"/>
      <c r="G419"/>
      <c r="H419"/>
      <c r="I419"/>
      <c r="J419" s="2"/>
    </row>
    <row r="420" spans="1:10" x14ac:dyDescent="0.25">
      <c r="A420"/>
      <c r="B420"/>
      <c r="C420"/>
      <c r="D420"/>
      <c r="E420"/>
      <c r="F420"/>
      <c r="G420"/>
      <c r="H420"/>
      <c r="I420"/>
      <c r="J420" s="2"/>
    </row>
    <row r="421" spans="1:10" x14ac:dyDescent="0.25">
      <c r="A421"/>
      <c r="B421"/>
      <c r="C421"/>
      <c r="D421"/>
      <c r="E421"/>
      <c r="F421"/>
      <c r="G421"/>
      <c r="H421"/>
      <c r="I421"/>
      <c r="J421" s="2"/>
    </row>
    <row r="422" spans="1:10" x14ac:dyDescent="0.25">
      <c r="A422"/>
      <c r="B422"/>
      <c r="C422"/>
      <c r="D422"/>
      <c r="E422"/>
      <c r="F422"/>
      <c r="G422"/>
      <c r="H422"/>
      <c r="I422"/>
      <c r="J422" s="2"/>
    </row>
    <row r="423" spans="1:10" x14ac:dyDescent="0.25">
      <c r="A423"/>
      <c r="B423"/>
      <c r="C423"/>
      <c r="D423"/>
      <c r="E423"/>
      <c r="F423"/>
      <c r="G423"/>
      <c r="H423"/>
      <c r="I423"/>
      <c r="J423" s="2"/>
    </row>
    <row r="424" spans="1:10" x14ac:dyDescent="0.25">
      <c r="A424"/>
      <c r="B424"/>
      <c r="C424"/>
      <c r="D424"/>
      <c r="E424"/>
      <c r="F424"/>
      <c r="G424"/>
      <c r="H424"/>
      <c r="I424"/>
      <c r="J424" s="2"/>
    </row>
    <row r="425" spans="1:10" x14ac:dyDescent="0.25">
      <c r="A425"/>
      <c r="B425"/>
      <c r="C425"/>
      <c r="D425"/>
      <c r="E425"/>
      <c r="F425"/>
      <c r="G425"/>
      <c r="H425"/>
      <c r="I425"/>
      <c r="J425" s="2"/>
    </row>
    <row r="426" spans="1:10" x14ac:dyDescent="0.25">
      <c r="A426"/>
      <c r="B426"/>
      <c r="C426"/>
      <c r="D426"/>
      <c r="E426"/>
      <c r="F426"/>
      <c r="G426"/>
      <c r="H426"/>
      <c r="I426"/>
      <c r="J426" s="2"/>
    </row>
    <row r="427" spans="1:10" x14ac:dyDescent="0.25">
      <c r="A427"/>
      <c r="B427"/>
      <c r="C427"/>
      <c r="D427"/>
      <c r="E427"/>
      <c r="F427"/>
      <c r="G427"/>
      <c r="H427"/>
      <c r="I427"/>
      <c r="J427" s="2"/>
    </row>
    <row r="428" spans="1:10" x14ac:dyDescent="0.25">
      <c r="A428"/>
      <c r="B428"/>
      <c r="C428"/>
      <c r="D428"/>
      <c r="E428"/>
      <c r="F428"/>
      <c r="G428"/>
      <c r="H428"/>
      <c r="I428"/>
      <c r="J428" s="2"/>
    </row>
    <row r="429" spans="1:10" x14ac:dyDescent="0.25">
      <c r="A429"/>
      <c r="B429"/>
      <c r="C429"/>
      <c r="D429"/>
      <c r="E429"/>
      <c r="F429"/>
      <c r="G429"/>
      <c r="H429"/>
      <c r="I429"/>
      <c r="J429" s="2"/>
    </row>
    <row r="430" spans="1:10" x14ac:dyDescent="0.25">
      <c r="A430"/>
      <c r="B430"/>
      <c r="C430"/>
      <c r="D430"/>
      <c r="E430"/>
      <c r="F430"/>
      <c r="G430"/>
      <c r="H430"/>
      <c r="I430"/>
      <c r="J430" s="2"/>
    </row>
    <row r="431" spans="1:10" x14ac:dyDescent="0.25">
      <c r="A431"/>
      <c r="B431"/>
      <c r="C431"/>
      <c r="D431"/>
      <c r="E431"/>
      <c r="F431"/>
      <c r="G431"/>
      <c r="H431"/>
      <c r="I431"/>
      <c r="J431" s="2"/>
    </row>
    <row r="432" spans="1:10" x14ac:dyDescent="0.25">
      <c r="A432"/>
      <c r="B432"/>
      <c r="C432"/>
      <c r="D432"/>
      <c r="E432"/>
      <c r="F432"/>
      <c r="G432"/>
      <c r="H432"/>
      <c r="I432"/>
      <c r="J432" s="2"/>
    </row>
    <row r="433" spans="1:10" x14ac:dyDescent="0.25">
      <c r="A433"/>
      <c r="B433"/>
      <c r="C433"/>
      <c r="D433"/>
      <c r="E433"/>
      <c r="F433"/>
      <c r="G433"/>
      <c r="H433"/>
      <c r="I433"/>
      <c r="J433" s="2"/>
    </row>
    <row r="434" spans="1:10" x14ac:dyDescent="0.25">
      <c r="A434"/>
      <c r="B434"/>
      <c r="C434"/>
      <c r="D434"/>
      <c r="E434"/>
      <c r="F434"/>
      <c r="G434"/>
      <c r="H434"/>
      <c r="I434"/>
      <c r="J434" s="2"/>
    </row>
    <row r="435" spans="1:10" x14ac:dyDescent="0.25">
      <c r="A435"/>
      <c r="B435"/>
      <c r="C435"/>
      <c r="D435"/>
      <c r="E435"/>
      <c r="F435"/>
      <c r="G435"/>
      <c r="H435"/>
      <c r="I435"/>
      <c r="J435" s="2"/>
    </row>
    <row r="436" spans="1:10" x14ac:dyDescent="0.25">
      <c r="A436"/>
      <c r="B436"/>
      <c r="C436"/>
      <c r="D436"/>
      <c r="E436"/>
      <c r="F436"/>
      <c r="G436"/>
      <c r="H436"/>
      <c r="I436"/>
      <c r="J436" s="2"/>
    </row>
    <row r="437" spans="1:10" x14ac:dyDescent="0.25">
      <c r="A437"/>
      <c r="B437"/>
      <c r="C437"/>
      <c r="D437"/>
      <c r="E437"/>
      <c r="F437"/>
      <c r="G437"/>
      <c r="H437"/>
      <c r="I437"/>
      <c r="J437" s="2"/>
    </row>
    <row r="438" spans="1:10" x14ac:dyDescent="0.25">
      <c r="A438"/>
      <c r="B438"/>
      <c r="C438"/>
      <c r="D438"/>
      <c r="E438"/>
      <c r="F438"/>
      <c r="G438"/>
      <c r="H438"/>
      <c r="I438"/>
      <c r="J438" s="2"/>
    </row>
    <row r="439" spans="1:10" x14ac:dyDescent="0.25">
      <c r="A439"/>
      <c r="B439"/>
      <c r="C439"/>
      <c r="D439"/>
      <c r="E439"/>
      <c r="F439"/>
      <c r="G439"/>
      <c r="H439"/>
      <c r="I439"/>
      <c r="J439" s="2"/>
    </row>
    <row r="440" spans="1:10" x14ac:dyDescent="0.25">
      <c r="A440"/>
      <c r="B440"/>
      <c r="C440"/>
      <c r="D440"/>
      <c r="E440"/>
      <c r="F440"/>
      <c r="G440"/>
      <c r="H440"/>
      <c r="I440"/>
      <c r="J440" s="2"/>
    </row>
    <row r="441" spans="1:10" x14ac:dyDescent="0.25">
      <c r="A441"/>
      <c r="B441"/>
      <c r="C441"/>
      <c r="D441"/>
      <c r="E441"/>
      <c r="F441"/>
      <c r="G441"/>
      <c r="H441"/>
      <c r="I441"/>
      <c r="J441" s="2"/>
    </row>
    <row r="442" spans="1:10" x14ac:dyDescent="0.25">
      <c r="A442"/>
      <c r="B442"/>
      <c r="C442"/>
      <c r="D442"/>
      <c r="E442"/>
      <c r="F442"/>
      <c r="G442"/>
      <c r="H442"/>
      <c r="I442"/>
      <c r="J442" s="2"/>
    </row>
    <row r="443" spans="1:10" x14ac:dyDescent="0.25">
      <c r="A443"/>
      <c r="B443"/>
      <c r="C443"/>
      <c r="D443"/>
      <c r="E443"/>
      <c r="F443"/>
      <c r="G443"/>
      <c r="H443"/>
      <c r="I443"/>
      <c r="J443" s="2"/>
    </row>
    <row r="444" spans="1:10" x14ac:dyDescent="0.25">
      <c r="A444"/>
      <c r="B444"/>
      <c r="C444"/>
      <c r="D444"/>
      <c r="E444"/>
      <c r="F444"/>
      <c r="G444"/>
      <c r="H444"/>
      <c r="I444"/>
      <c r="J444" s="2"/>
    </row>
    <row r="445" spans="1:10" x14ac:dyDescent="0.25">
      <c r="A445"/>
      <c r="B445"/>
      <c r="C445"/>
      <c r="D445"/>
      <c r="E445"/>
      <c r="F445"/>
      <c r="G445"/>
      <c r="H445"/>
      <c r="I445"/>
      <c r="J445" s="2"/>
    </row>
    <row r="446" spans="1:10" x14ac:dyDescent="0.25">
      <c r="A446"/>
      <c r="B446"/>
      <c r="C446"/>
      <c r="D446"/>
      <c r="E446"/>
      <c r="F446"/>
      <c r="G446"/>
      <c r="H446"/>
      <c r="I446"/>
      <c r="J446" s="2"/>
    </row>
    <row r="447" spans="1:10" x14ac:dyDescent="0.25">
      <c r="A447"/>
      <c r="B447"/>
      <c r="C447"/>
      <c r="D447"/>
      <c r="E447"/>
      <c r="F447"/>
      <c r="G447"/>
      <c r="H447"/>
      <c r="I447"/>
      <c r="J447" s="2"/>
    </row>
    <row r="448" spans="1:10" x14ac:dyDescent="0.25">
      <c r="A448"/>
      <c r="B448"/>
      <c r="C448"/>
      <c r="D448"/>
      <c r="E448"/>
      <c r="F448"/>
      <c r="G448"/>
      <c r="H448"/>
      <c r="I448"/>
      <c r="J448" s="2"/>
    </row>
    <row r="449" spans="1:10" x14ac:dyDescent="0.25">
      <c r="A449"/>
      <c r="B449"/>
      <c r="C449"/>
      <c r="D449"/>
      <c r="E449"/>
      <c r="F449"/>
      <c r="G449"/>
      <c r="H449"/>
      <c r="I449"/>
      <c r="J449" s="2"/>
    </row>
    <row r="450" spans="1:10" x14ac:dyDescent="0.25">
      <c r="A450"/>
      <c r="B450"/>
      <c r="C450"/>
      <c r="D450"/>
      <c r="E450"/>
      <c r="F450"/>
      <c r="G450"/>
      <c r="H450"/>
      <c r="I450"/>
      <c r="J450" s="2"/>
    </row>
    <row r="451" spans="1:10" x14ac:dyDescent="0.25">
      <c r="A451"/>
      <c r="B451"/>
      <c r="C451"/>
      <c r="D451"/>
      <c r="E451"/>
      <c r="F451"/>
      <c r="G451"/>
      <c r="H451"/>
      <c r="I451"/>
      <c r="J451" s="2"/>
    </row>
    <row r="452" spans="1:10" x14ac:dyDescent="0.25">
      <c r="A452"/>
      <c r="B452"/>
      <c r="C452"/>
      <c r="D452"/>
      <c r="E452"/>
      <c r="F452"/>
      <c r="G452"/>
      <c r="H452"/>
      <c r="I452"/>
      <c r="J452" s="2"/>
    </row>
    <row r="453" spans="1:10" x14ac:dyDescent="0.25">
      <c r="A453"/>
      <c r="B453"/>
      <c r="C453"/>
      <c r="D453"/>
      <c r="E453"/>
      <c r="F453"/>
      <c r="G453"/>
      <c r="H453"/>
      <c r="I453"/>
      <c r="J453" s="2"/>
    </row>
    <row r="454" spans="1:10" x14ac:dyDescent="0.25">
      <c r="A454"/>
      <c r="B454"/>
      <c r="C454"/>
      <c r="D454"/>
      <c r="E454"/>
      <c r="F454"/>
      <c r="G454"/>
      <c r="H454"/>
      <c r="I454"/>
      <c r="J454" s="2"/>
    </row>
    <row r="455" spans="1:10" x14ac:dyDescent="0.25">
      <c r="A455"/>
      <c r="B455"/>
      <c r="C455"/>
      <c r="D455"/>
      <c r="E455"/>
      <c r="F455"/>
      <c r="G455"/>
      <c r="H455"/>
      <c r="I455"/>
      <c r="J455" s="2"/>
    </row>
    <row r="456" spans="1:10" x14ac:dyDescent="0.25">
      <c r="A456"/>
      <c r="B456"/>
      <c r="C456"/>
      <c r="D456"/>
      <c r="E456"/>
      <c r="F456"/>
      <c r="G456"/>
      <c r="H456"/>
      <c r="I456"/>
      <c r="J456" s="2"/>
    </row>
    <row r="457" spans="1:10" x14ac:dyDescent="0.25">
      <c r="A457"/>
      <c r="B457"/>
      <c r="C457"/>
      <c r="D457"/>
      <c r="E457"/>
      <c r="F457"/>
      <c r="G457"/>
      <c r="H457"/>
      <c r="I457"/>
      <c r="J457" s="2"/>
    </row>
    <row r="458" spans="1:10" x14ac:dyDescent="0.25">
      <c r="A458"/>
      <c r="B458"/>
      <c r="C458"/>
      <c r="D458"/>
      <c r="E458"/>
      <c r="F458"/>
      <c r="G458"/>
      <c r="H458"/>
      <c r="I458"/>
      <c r="J458" s="2"/>
    </row>
    <row r="459" spans="1:10" x14ac:dyDescent="0.25">
      <c r="A459"/>
      <c r="B459"/>
      <c r="C459"/>
      <c r="D459"/>
      <c r="E459"/>
      <c r="F459"/>
      <c r="G459"/>
      <c r="H459"/>
      <c r="I459"/>
      <c r="J459" s="2"/>
    </row>
    <row r="460" spans="1:10" x14ac:dyDescent="0.25">
      <c r="A460"/>
      <c r="B460"/>
      <c r="C460"/>
      <c r="D460"/>
      <c r="E460"/>
      <c r="F460"/>
      <c r="G460"/>
      <c r="H460"/>
      <c r="I460"/>
      <c r="J460" s="2"/>
    </row>
    <row r="461" spans="1:10" x14ac:dyDescent="0.25">
      <c r="A461"/>
      <c r="B461"/>
      <c r="C461"/>
      <c r="D461"/>
      <c r="E461"/>
      <c r="F461"/>
      <c r="G461"/>
      <c r="H461"/>
      <c r="I461"/>
      <c r="J461" s="2"/>
    </row>
    <row r="462" spans="1:10" x14ac:dyDescent="0.25">
      <c r="A462"/>
      <c r="B462"/>
      <c r="C462"/>
      <c r="D462"/>
      <c r="E462"/>
      <c r="F462"/>
      <c r="G462"/>
      <c r="H462"/>
      <c r="I462"/>
      <c r="J462" s="2"/>
    </row>
    <row r="463" spans="1:10" x14ac:dyDescent="0.25">
      <c r="A463"/>
      <c r="B463"/>
      <c r="C463"/>
      <c r="D463"/>
      <c r="E463"/>
      <c r="F463"/>
      <c r="G463"/>
      <c r="H463"/>
      <c r="I463"/>
      <c r="J463" s="2"/>
    </row>
    <row r="464" spans="1:10" x14ac:dyDescent="0.25">
      <c r="A464"/>
      <c r="B464"/>
      <c r="C464"/>
      <c r="D464"/>
      <c r="E464"/>
      <c r="F464"/>
      <c r="G464"/>
      <c r="H464"/>
      <c r="I464"/>
      <c r="J464" s="2"/>
    </row>
    <row r="465" spans="1:10" x14ac:dyDescent="0.25">
      <c r="A465"/>
      <c r="B465"/>
      <c r="C465"/>
      <c r="D465"/>
      <c r="E465"/>
      <c r="F465"/>
      <c r="G465"/>
      <c r="H465"/>
      <c r="I465"/>
      <c r="J465" s="2"/>
    </row>
    <row r="466" spans="1:10" x14ac:dyDescent="0.25">
      <c r="A466"/>
      <c r="B466"/>
      <c r="C466"/>
      <c r="D466"/>
      <c r="E466"/>
      <c r="F466"/>
      <c r="G466"/>
      <c r="H466"/>
      <c r="I466"/>
      <c r="J466" s="2"/>
    </row>
    <row r="467" spans="1:10" x14ac:dyDescent="0.25">
      <c r="A467"/>
      <c r="B467"/>
      <c r="C467"/>
      <c r="D467"/>
      <c r="E467"/>
      <c r="F467"/>
      <c r="G467"/>
      <c r="H467"/>
      <c r="I467"/>
      <c r="J467" s="2"/>
    </row>
    <row r="468" spans="1:10" x14ac:dyDescent="0.25">
      <c r="A468"/>
      <c r="B468"/>
      <c r="C468"/>
      <c r="D468"/>
      <c r="E468"/>
      <c r="F468"/>
      <c r="G468"/>
      <c r="H468"/>
      <c r="I468"/>
      <c r="J468" s="2"/>
    </row>
    <row r="469" spans="1:10" x14ac:dyDescent="0.25">
      <c r="A469"/>
      <c r="B469"/>
      <c r="C469"/>
      <c r="D469"/>
      <c r="E469"/>
      <c r="F469"/>
      <c r="G469"/>
      <c r="H469"/>
      <c r="I469"/>
      <c r="J469" s="2"/>
    </row>
    <row r="470" spans="1:10" x14ac:dyDescent="0.25">
      <c r="A470"/>
      <c r="B470"/>
      <c r="C470"/>
      <c r="D470"/>
      <c r="E470"/>
      <c r="F470"/>
      <c r="G470"/>
      <c r="H470"/>
      <c r="I470"/>
      <c r="J470" s="2"/>
    </row>
    <row r="471" spans="1:10" x14ac:dyDescent="0.25">
      <c r="A471"/>
      <c r="B471"/>
      <c r="C471"/>
      <c r="D471"/>
      <c r="E471"/>
      <c r="F471"/>
      <c r="G471"/>
      <c r="H471"/>
      <c r="I471"/>
      <c r="J471" s="2"/>
    </row>
    <row r="472" spans="1:10" x14ac:dyDescent="0.25">
      <c r="A472"/>
      <c r="B472"/>
      <c r="C472"/>
      <c r="D472"/>
      <c r="E472"/>
      <c r="F472"/>
      <c r="G472"/>
      <c r="H472"/>
      <c r="I472"/>
      <c r="J472" s="2"/>
    </row>
    <row r="473" spans="1:10" x14ac:dyDescent="0.25">
      <c r="A473"/>
      <c r="B473"/>
      <c r="C473"/>
      <c r="D473"/>
      <c r="E473"/>
      <c r="F473"/>
      <c r="G473"/>
      <c r="H473"/>
      <c r="I473"/>
      <c r="J473" s="2"/>
    </row>
    <row r="474" spans="1:10" x14ac:dyDescent="0.25">
      <c r="A474"/>
      <c r="B474"/>
      <c r="C474"/>
      <c r="D474"/>
      <c r="E474"/>
      <c r="F474"/>
      <c r="G474"/>
      <c r="H474"/>
      <c r="I474"/>
      <c r="J474" s="2"/>
    </row>
    <row r="475" spans="1:10" x14ac:dyDescent="0.25">
      <c r="A475"/>
      <c r="B475"/>
      <c r="C475"/>
      <c r="D475"/>
      <c r="E475"/>
      <c r="F475"/>
      <c r="G475"/>
      <c r="H475"/>
      <c r="I475"/>
      <c r="J475" s="2"/>
    </row>
    <row r="476" spans="1:10" x14ac:dyDescent="0.25">
      <c r="A476"/>
      <c r="B476"/>
      <c r="C476"/>
      <c r="D476"/>
      <c r="E476"/>
      <c r="F476"/>
      <c r="G476"/>
      <c r="H476"/>
      <c r="I476"/>
      <c r="J476" s="2"/>
    </row>
    <row r="477" spans="1:10" x14ac:dyDescent="0.25">
      <c r="A477"/>
      <c r="B477"/>
      <c r="C477"/>
      <c r="D477"/>
      <c r="E477"/>
      <c r="F477"/>
      <c r="G477"/>
      <c r="H477"/>
      <c r="I477"/>
      <c r="J477" s="2"/>
    </row>
    <row r="478" spans="1:10" x14ac:dyDescent="0.25">
      <c r="A478"/>
      <c r="B478"/>
      <c r="C478"/>
      <c r="D478"/>
      <c r="E478"/>
      <c r="F478"/>
      <c r="G478"/>
      <c r="H478"/>
      <c r="I478"/>
      <c r="J478" s="2"/>
    </row>
    <row r="479" spans="1:10" x14ac:dyDescent="0.25">
      <c r="A479"/>
      <c r="B479"/>
      <c r="C479"/>
      <c r="D479"/>
      <c r="E479"/>
      <c r="F479"/>
      <c r="G479"/>
      <c r="H479"/>
      <c r="I479"/>
      <c r="J479" s="2"/>
    </row>
    <row r="480" spans="1:10" x14ac:dyDescent="0.25">
      <c r="A480"/>
      <c r="B480"/>
      <c r="C480"/>
      <c r="D480"/>
      <c r="E480"/>
      <c r="F480"/>
      <c r="G480"/>
      <c r="H480"/>
      <c r="I480"/>
      <c r="J480" s="2"/>
    </row>
    <row r="481" spans="1:10" x14ac:dyDescent="0.25">
      <c r="A481"/>
      <c r="B481"/>
      <c r="C481"/>
      <c r="D481"/>
      <c r="E481"/>
      <c r="F481"/>
      <c r="G481"/>
      <c r="H481"/>
      <c r="I481"/>
      <c r="J481" s="2"/>
    </row>
    <row r="482" spans="1:10" x14ac:dyDescent="0.25">
      <c r="A482"/>
      <c r="B482"/>
      <c r="C482"/>
      <c r="D482"/>
      <c r="E482"/>
      <c r="F482"/>
      <c r="G482"/>
      <c r="H482"/>
      <c r="I482"/>
      <c r="J482" s="2"/>
    </row>
    <row r="483" spans="1:10" x14ac:dyDescent="0.25">
      <c r="A483"/>
      <c r="B483"/>
      <c r="C483"/>
      <c r="D483"/>
      <c r="E483"/>
      <c r="F483"/>
      <c r="G483"/>
      <c r="H483"/>
      <c r="I483"/>
      <c r="J483" s="2"/>
    </row>
    <row r="484" spans="1:10" x14ac:dyDescent="0.25">
      <c r="A484"/>
      <c r="B484"/>
      <c r="C484"/>
      <c r="D484"/>
      <c r="E484"/>
      <c r="F484"/>
      <c r="G484"/>
      <c r="H484"/>
      <c r="I484"/>
      <c r="J484" s="2"/>
    </row>
    <row r="485" spans="1:10" x14ac:dyDescent="0.25">
      <c r="A485"/>
      <c r="B485"/>
      <c r="C485"/>
      <c r="D485"/>
      <c r="E485"/>
      <c r="F485"/>
      <c r="G485"/>
      <c r="H485"/>
      <c r="I485"/>
      <c r="J485" s="2"/>
    </row>
    <row r="486" spans="1:10" x14ac:dyDescent="0.25">
      <c r="A486"/>
      <c r="B486"/>
      <c r="C486"/>
      <c r="D486"/>
      <c r="E486"/>
      <c r="F486"/>
      <c r="G486"/>
      <c r="H486"/>
      <c r="I486"/>
      <c r="J486" s="2"/>
    </row>
    <row r="487" spans="1:10" x14ac:dyDescent="0.25">
      <c r="A487"/>
      <c r="B487"/>
      <c r="C487"/>
      <c r="D487"/>
      <c r="E487"/>
      <c r="F487"/>
      <c r="G487"/>
      <c r="H487"/>
      <c r="I487"/>
      <c r="J487" s="2"/>
    </row>
    <row r="488" spans="1:10" x14ac:dyDescent="0.25">
      <c r="A488"/>
      <c r="B488"/>
      <c r="C488"/>
      <c r="D488"/>
      <c r="E488"/>
      <c r="F488"/>
      <c r="G488"/>
      <c r="H488"/>
      <c r="I488"/>
      <c r="J488" s="2"/>
    </row>
    <row r="489" spans="1:10" x14ac:dyDescent="0.25">
      <c r="A489"/>
      <c r="B489"/>
      <c r="C489"/>
      <c r="D489"/>
      <c r="E489"/>
      <c r="F489"/>
      <c r="G489"/>
      <c r="H489"/>
      <c r="I489"/>
      <c r="J489" s="2"/>
    </row>
    <row r="490" spans="1:10" x14ac:dyDescent="0.25">
      <c r="A490"/>
      <c r="B490"/>
      <c r="C490"/>
      <c r="D490"/>
      <c r="E490"/>
      <c r="F490"/>
      <c r="G490"/>
      <c r="H490"/>
      <c r="I490"/>
      <c r="J490" s="2"/>
    </row>
    <row r="491" spans="1:10" x14ac:dyDescent="0.25">
      <c r="A491"/>
      <c r="B491"/>
      <c r="C491"/>
      <c r="D491"/>
      <c r="E491"/>
      <c r="F491"/>
      <c r="G491"/>
      <c r="H491"/>
      <c r="I491"/>
      <c r="J491" s="2"/>
    </row>
    <row r="492" spans="1:10" x14ac:dyDescent="0.25">
      <c r="A492"/>
      <c r="B492"/>
      <c r="C492"/>
      <c r="D492"/>
      <c r="E492"/>
      <c r="F492"/>
      <c r="G492"/>
      <c r="H492"/>
      <c r="I492"/>
      <c r="J492" s="2"/>
    </row>
    <row r="493" spans="1:10" x14ac:dyDescent="0.25">
      <c r="A493"/>
      <c r="B493"/>
      <c r="C493"/>
      <c r="D493"/>
      <c r="E493"/>
      <c r="F493"/>
      <c r="G493"/>
      <c r="H493"/>
      <c r="I493"/>
      <c r="J493" s="2"/>
    </row>
    <row r="494" spans="1:10" x14ac:dyDescent="0.25">
      <c r="A494"/>
      <c r="B494"/>
      <c r="C494"/>
      <c r="D494"/>
      <c r="E494"/>
      <c r="F494"/>
      <c r="G494"/>
      <c r="H494"/>
      <c r="I494"/>
      <c r="J494" s="2"/>
    </row>
    <row r="495" spans="1:10" x14ac:dyDescent="0.25">
      <c r="A495"/>
      <c r="B495"/>
      <c r="C495"/>
      <c r="D495"/>
      <c r="E495"/>
      <c r="F495"/>
      <c r="G495"/>
      <c r="H495"/>
      <c r="I495"/>
      <c r="J495" s="2"/>
    </row>
    <row r="496" spans="1:10" x14ac:dyDescent="0.25">
      <c r="A496"/>
      <c r="B496"/>
      <c r="C496"/>
      <c r="D496"/>
      <c r="E496"/>
      <c r="F496"/>
      <c r="G496"/>
      <c r="H496"/>
      <c r="I496"/>
      <c r="J496" s="2"/>
    </row>
    <row r="497" spans="1:10" x14ac:dyDescent="0.25">
      <c r="A497"/>
      <c r="B497"/>
      <c r="C497"/>
      <c r="D497"/>
      <c r="E497"/>
      <c r="F497"/>
      <c r="G497"/>
      <c r="H497"/>
      <c r="I497"/>
      <c r="J497" s="2"/>
    </row>
    <row r="498" spans="1:10" x14ac:dyDescent="0.25">
      <c r="A498"/>
      <c r="B498"/>
      <c r="C498"/>
      <c r="D498"/>
      <c r="E498"/>
      <c r="F498"/>
      <c r="G498"/>
      <c r="H498"/>
      <c r="I498"/>
      <c r="J498" s="2"/>
    </row>
    <row r="499" spans="1:10" x14ac:dyDescent="0.25">
      <c r="A499"/>
      <c r="B499"/>
      <c r="C499"/>
      <c r="D499"/>
      <c r="E499"/>
      <c r="F499"/>
      <c r="G499"/>
      <c r="H499"/>
      <c r="I499"/>
      <c r="J499" s="2"/>
    </row>
    <row r="500" spans="1:10" x14ac:dyDescent="0.25">
      <c r="A500"/>
      <c r="B500"/>
      <c r="C500"/>
      <c r="D500"/>
      <c r="E500"/>
      <c r="F500"/>
      <c r="G500"/>
      <c r="H500"/>
      <c r="I500"/>
      <c r="J500" s="2"/>
    </row>
    <row r="501" spans="1:10" x14ac:dyDescent="0.25">
      <c r="A501"/>
      <c r="B501"/>
      <c r="C501"/>
      <c r="D501"/>
      <c r="E501"/>
      <c r="F501"/>
      <c r="G501"/>
      <c r="H501"/>
      <c r="I501"/>
      <c r="J501" s="2"/>
    </row>
    <row r="502" spans="1:10" x14ac:dyDescent="0.25">
      <c r="A502"/>
      <c r="B502"/>
      <c r="C502"/>
      <c r="D502"/>
      <c r="E502"/>
      <c r="F502"/>
      <c r="G502"/>
      <c r="H502"/>
      <c r="I502"/>
      <c r="J502" s="2"/>
    </row>
    <row r="503" spans="1:10" x14ac:dyDescent="0.25">
      <c r="A503"/>
      <c r="B503"/>
      <c r="C503"/>
      <c r="D503"/>
      <c r="E503"/>
      <c r="F503"/>
      <c r="G503"/>
      <c r="H503"/>
      <c r="I503"/>
      <c r="J503" s="2"/>
    </row>
    <row r="504" spans="1:10" x14ac:dyDescent="0.25">
      <c r="A504" s="2"/>
      <c r="B504" s="2"/>
      <c r="C504" s="2"/>
      <c r="D504" s="2"/>
      <c r="E504" s="4"/>
      <c r="F504" s="4"/>
      <c r="G504" s="4"/>
      <c r="H504" s="2"/>
      <c r="I504" s="2"/>
      <c r="J504" s="2"/>
    </row>
    <row r="505" spans="1:10" x14ac:dyDescent="0.25">
      <c r="A505" s="2"/>
      <c r="B505" s="2"/>
      <c r="C505" s="2"/>
      <c r="D505" s="2"/>
      <c r="E505" s="4"/>
      <c r="F505" s="4"/>
      <c r="G505" s="4"/>
      <c r="H505" s="2"/>
      <c r="I505" s="2"/>
      <c r="J505" s="2"/>
    </row>
    <row r="506" spans="1:10" x14ac:dyDescent="0.25">
      <c r="A506" s="2"/>
      <c r="B506" s="2"/>
      <c r="C506" s="2"/>
      <c r="D506" s="2"/>
      <c r="E506" s="4"/>
      <c r="F506" s="4"/>
      <c r="G506" s="4"/>
      <c r="H506" s="2"/>
      <c r="I506" s="2"/>
      <c r="J506" s="2"/>
    </row>
    <row r="507" spans="1:10" x14ac:dyDescent="0.25">
      <c r="A507" s="2"/>
      <c r="B507" s="2"/>
      <c r="C507" s="2"/>
      <c r="D507" s="2"/>
      <c r="E507" s="4"/>
      <c r="F507" s="4"/>
      <c r="G507" s="4"/>
      <c r="H507" s="2"/>
      <c r="I507" s="2"/>
      <c r="J507" s="2"/>
    </row>
    <row r="508" spans="1:10" x14ac:dyDescent="0.25">
      <c r="A508" s="2"/>
      <c r="B508" s="2"/>
      <c r="C508" s="2"/>
      <c r="D508" s="2"/>
      <c r="E508" s="4"/>
      <c r="F508" s="4"/>
      <c r="G508" s="4"/>
      <c r="H508" s="2"/>
      <c r="I508" s="2"/>
      <c r="J508" s="2"/>
    </row>
    <row r="509" spans="1:10" x14ac:dyDescent="0.25">
      <c r="A509" s="2"/>
      <c r="B509" s="2"/>
      <c r="C509" s="2"/>
      <c r="D509" s="2"/>
      <c r="E509" s="4"/>
      <c r="F509" s="4"/>
      <c r="G509" s="4"/>
      <c r="H509" s="2"/>
      <c r="I509" s="2"/>
      <c r="J509" s="2"/>
    </row>
    <row r="510" spans="1:10" x14ac:dyDescent="0.25">
      <c r="A510" s="2"/>
      <c r="B510" s="2"/>
      <c r="C510" s="2"/>
      <c r="D510" s="2"/>
      <c r="E510" s="4"/>
      <c r="F510" s="4"/>
      <c r="G510" s="4"/>
      <c r="H510" s="2"/>
      <c r="I510" s="2"/>
      <c r="J510" s="2"/>
    </row>
    <row r="511" spans="1:10" x14ac:dyDescent="0.25">
      <c r="A511" s="2"/>
      <c r="B511" s="2"/>
      <c r="C511" s="2"/>
      <c r="D511" s="2"/>
      <c r="E511" s="4"/>
      <c r="F511" s="4"/>
      <c r="G511" s="4"/>
      <c r="H511" s="2"/>
      <c r="I511" s="2"/>
      <c r="J511" s="2"/>
    </row>
    <row r="512" spans="1:10" x14ac:dyDescent="0.25">
      <c r="A512" s="2"/>
      <c r="B512" s="2"/>
      <c r="C512" s="2"/>
      <c r="D512" s="2"/>
      <c r="E512" s="4"/>
      <c r="F512" s="4"/>
      <c r="G512" s="4"/>
      <c r="H512" s="2"/>
      <c r="I512" s="2"/>
      <c r="J512" s="2"/>
    </row>
    <row r="513" spans="1:10" x14ac:dyDescent="0.25">
      <c r="A513" s="2"/>
      <c r="B513" s="2"/>
      <c r="C513" s="2"/>
      <c r="D513" s="2"/>
      <c r="E513" s="4"/>
      <c r="F513" s="4"/>
      <c r="G513" s="4"/>
      <c r="H513" s="2"/>
      <c r="I513" s="2"/>
      <c r="J513" s="2"/>
    </row>
    <row r="514" spans="1:10" x14ac:dyDescent="0.25">
      <c r="A514" s="2"/>
      <c r="B514" s="2"/>
      <c r="C514" s="2"/>
      <c r="D514" s="2"/>
      <c r="E514" s="4"/>
      <c r="F514" s="4"/>
      <c r="G514" s="4"/>
      <c r="H514" s="2"/>
      <c r="I514" s="2"/>
      <c r="J514" s="2"/>
    </row>
    <row r="515" spans="1:10" x14ac:dyDescent="0.25">
      <c r="A515" s="2"/>
      <c r="B515" s="2"/>
      <c r="C515" s="2"/>
      <c r="D515" s="2"/>
      <c r="E515" s="4"/>
      <c r="F515" s="4"/>
      <c r="G515" s="4"/>
      <c r="H515" s="2"/>
      <c r="I515" s="2"/>
      <c r="J515" s="2"/>
    </row>
    <row r="516" spans="1:10" x14ac:dyDescent="0.25">
      <c r="A516" s="2"/>
      <c r="B516" s="2"/>
      <c r="C516" s="2"/>
      <c r="D516" s="2"/>
      <c r="E516" s="4"/>
      <c r="F516" s="4"/>
      <c r="G516" s="4"/>
      <c r="H516" s="2"/>
      <c r="I516" s="2"/>
      <c r="J516" s="2"/>
    </row>
    <row r="517" spans="1:10" x14ac:dyDescent="0.25">
      <c r="A517" s="2"/>
      <c r="B517" s="2"/>
      <c r="C517" s="2"/>
      <c r="D517" s="2"/>
      <c r="E517" s="4"/>
      <c r="F517" s="4"/>
      <c r="G517" s="4"/>
      <c r="H517" s="2"/>
      <c r="I517" s="2"/>
      <c r="J517" s="2"/>
    </row>
    <row r="518" spans="1:10" x14ac:dyDescent="0.25">
      <c r="A518" s="2"/>
      <c r="B518" s="2"/>
      <c r="C518" s="2"/>
      <c r="D518" s="2"/>
      <c r="E518" s="4"/>
      <c r="F518" s="4"/>
      <c r="G518" s="4"/>
      <c r="H518" s="2"/>
      <c r="I518" s="2"/>
      <c r="J518" s="2"/>
    </row>
    <row r="519" spans="1:10" x14ac:dyDescent="0.25">
      <c r="A519" s="2"/>
      <c r="B519" s="2"/>
      <c r="C519" s="2"/>
      <c r="D519" s="2"/>
      <c r="E519" s="4"/>
      <c r="F519" s="4"/>
      <c r="G519" s="4"/>
      <c r="H519" s="2"/>
      <c r="I519" s="2"/>
      <c r="J519" s="2"/>
    </row>
    <row r="520" spans="1:10" x14ac:dyDescent="0.25">
      <c r="A520" s="2"/>
      <c r="B520" s="2"/>
      <c r="C520" s="2"/>
      <c r="D520" s="2"/>
      <c r="E520" s="4"/>
      <c r="F520" s="4"/>
      <c r="G520" s="4"/>
      <c r="H520" s="2"/>
      <c r="I520" s="2"/>
      <c r="J520" s="2"/>
    </row>
    <row r="521" spans="1:10" x14ac:dyDescent="0.25">
      <c r="A521" s="2"/>
      <c r="B521" s="2"/>
      <c r="C521" s="2"/>
      <c r="D521" s="2"/>
      <c r="E521" s="4"/>
      <c r="F521" s="4"/>
      <c r="G521" s="4"/>
      <c r="H521" s="2"/>
      <c r="I521" s="2"/>
      <c r="J521" s="2"/>
    </row>
    <row r="522" spans="1:10" x14ac:dyDescent="0.25">
      <c r="A522" s="2"/>
      <c r="B522" s="2"/>
      <c r="C522" s="2"/>
      <c r="D522" s="2"/>
      <c r="E522" s="4"/>
      <c r="F522" s="4"/>
      <c r="G522" s="4"/>
      <c r="H522" s="2"/>
      <c r="I522" s="2"/>
      <c r="J522" s="2"/>
    </row>
    <row r="523" spans="1:10" x14ac:dyDescent="0.25">
      <c r="A523" s="2"/>
      <c r="B523" s="2"/>
      <c r="C523" s="2"/>
      <c r="D523" s="2"/>
      <c r="E523" s="4"/>
      <c r="F523" s="4"/>
      <c r="G523" s="4"/>
      <c r="H523" s="2"/>
      <c r="I523" s="2"/>
      <c r="J523" s="2"/>
    </row>
    <row r="524" spans="1:10" x14ac:dyDescent="0.25">
      <c r="A524" s="2"/>
      <c r="B524" s="2"/>
      <c r="C524" s="2"/>
      <c r="D524" s="2"/>
      <c r="E524" s="4"/>
      <c r="F524" s="4"/>
      <c r="G524" s="4"/>
      <c r="H524" s="2"/>
      <c r="I524" s="2"/>
      <c r="J524" s="2"/>
    </row>
    <row r="525" spans="1:10" x14ac:dyDescent="0.25">
      <c r="A525" s="2"/>
      <c r="B525" s="2"/>
      <c r="C525" s="2"/>
      <c r="D525" s="2"/>
      <c r="E525" s="4"/>
      <c r="F525" s="4"/>
      <c r="G525" s="4"/>
      <c r="H525" s="2"/>
      <c r="I525" s="2"/>
      <c r="J525" s="2"/>
    </row>
    <row r="526" spans="1:10" x14ac:dyDescent="0.25">
      <c r="A526" s="2"/>
      <c r="B526" s="2"/>
      <c r="C526" s="2"/>
      <c r="D526" s="2"/>
      <c r="E526" s="4"/>
      <c r="F526" s="4"/>
      <c r="G526" s="4"/>
      <c r="H526" s="2"/>
      <c r="I526" s="2"/>
      <c r="J526" s="2"/>
    </row>
    <row r="527" spans="1:10" x14ac:dyDescent="0.25">
      <c r="A527" s="2"/>
      <c r="B527" s="2"/>
      <c r="C527" s="2"/>
      <c r="D527" s="2"/>
      <c r="E527" s="4"/>
      <c r="F527" s="4"/>
      <c r="G527" s="4"/>
      <c r="H527" s="2"/>
      <c r="I527" s="2"/>
      <c r="J527" s="2"/>
    </row>
    <row r="528" spans="1:10" x14ac:dyDescent="0.25">
      <c r="A528" s="2"/>
      <c r="B528" s="2"/>
      <c r="C528" s="2"/>
      <c r="D528" s="2"/>
      <c r="E528" s="4"/>
      <c r="F528" s="4"/>
      <c r="G528" s="4"/>
      <c r="H528" s="2"/>
      <c r="I528" s="2"/>
      <c r="J528" s="2"/>
    </row>
    <row r="529" spans="1:10" x14ac:dyDescent="0.25">
      <c r="A529" s="2"/>
      <c r="B529" s="2"/>
      <c r="C529" s="2"/>
      <c r="D529" s="2"/>
      <c r="E529" s="4"/>
      <c r="F529" s="4"/>
      <c r="G529" s="4"/>
      <c r="H529" s="2"/>
      <c r="I529" s="2"/>
      <c r="J529" s="2"/>
    </row>
    <row r="530" spans="1:10" x14ac:dyDescent="0.25">
      <c r="A530" s="2"/>
      <c r="B530" s="2"/>
      <c r="C530" s="2"/>
      <c r="D530" s="2"/>
      <c r="E530" s="4"/>
      <c r="F530" s="4"/>
      <c r="G530" s="4"/>
      <c r="H530" s="2"/>
      <c r="I530" s="2"/>
      <c r="J530" s="2"/>
    </row>
    <row r="531" spans="1:10" x14ac:dyDescent="0.25">
      <c r="A531" s="2"/>
      <c r="B531" s="2"/>
      <c r="C531" s="2"/>
      <c r="D531" s="2"/>
      <c r="E531" s="4"/>
      <c r="F531" s="4"/>
      <c r="G531" s="4"/>
      <c r="H531" s="2"/>
      <c r="I531" s="2"/>
      <c r="J531" s="2"/>
    </row>
    <row r="532" spans="1:10" x14ac:dyDescent="0.25">
      <c r="A532" s="2"/>
      <c r="B532" s="2"/>
      <c r="C532" s="2"/>
      <c r="D532" s="2"/>
      <c r="E532" s="4"/>
      <c r="F532" s="4"/>
      <c r="G532" s="4"/>
      <c r="H532" s="2"/>
      <c r="I532" s="2"/>
      <c r="J532" s="2"/>
    </row>
    <row r="533" spans="1:10" x14ac:dyDescent="0.25">
      <c r="A533" s="2"/>
      <c r="B533" s="2"/>
      <c r="C533" s="2"/>
      <c r="D533" s="2"/>
      <c r="E533" s="4"/>
      <c r="F533" s="4"/>
      <c r="G533" s="4"/>
      <c r="H533" s="2"/>
      <c r="I533" s="2"/>
      <c r="J533" s="2"/>
    </row>
    <row r="534" spans="1:10" x14ac:dyDescent="0.25">
      <c r="A534" s="2"/>
      <c r="B534" s="2"/>
      <c r="C534" s="2"/>
      <c r="D534" s="2"/>
      <c r="E534" s="4"/>
      <c r="F534" s="4"/>
      <c r="G534" s="4"/>
      <c r="H534" s="2"/>
      <c r="I534" s="2"/>
      <c r="J534" s="2"/>
    </row>
    <row r="535" spans="1:10" x14ac:dyDescent="0.25">
      <c r="A535" s="2"/>
      <c r="B535" s="2"/>
      <c r="C535" s="2"/>
      <c r="D535" s="2"/>
      <c r="E535" s="4"/>
      <c r="F535" s="4"/>
      <c r="G535" s="4"/>
      <c r="H535" s="2"/>
      <c r="I535" s="2"/>
      <c r="J535" s="2"/>
    </row>
    <row r="536" spans="1:10" x14ac:dyDescent="0.25">
      <c r="A536" s="2"/>
      <c r="B536" s="2"/>
      <c r="C536" s="2"/>
      <c r="D536" s="2"/>
      <c r="E536" s="4"/>
      <c r="F536" s="4"/>
      <c r="G536" s="4"/>
      <c r="H536" s="2"/>
      <c r="I536" s="2"/>
      <c r="J536" s="2"/>
    </row>
    <row r="537" spans="1:10" x14ac:dyDescent="0.25">
      <c r="A537" s="2"/>
      <c r="B537" s="2"/>
      <c r="C537" s="2"/>
      <c r="D537" s="2"/>
      <c r="E537" s="4"/>
      <c r="F537" s="4"/>
      <c r="G537" s="4"/>
      <c r="H537" s="2"/>
      <c r="I537" s="2"/>
      <c r="J537" s="2"/>
    </row>
    <row r="538" spans="1:10" x14ac:dyDescent="0.25">
      <c r="A538" s="2"/>
      <c r="B538" s="2"/>
      <c r="C538" s="2"/>
      <c r="D538" s="2"/>
      <c r="E538" s="4"/>
      <c r="F538" s="4"/>
      <c r="G538" s="4"/>
      <c r="H538" s="2"/>
      <c r="I538" s="2"/>
      <c r="J538" s="2"/>
    </row>
    <row r="539" spans="1:10" x14ac:dyDescent="0.25">
      <c r="A539" s="2"/>
      <c r="B539" s="2"/>
      <c r="C539" s="2"/>
      <c r="D539" s="2"/>
      <c r="E539" s="4"/>
      <c r="F539" s="4"/>
      <c r="G539" s="4"/>
      <c r="H539" s="2"/>
      <c r="I539" s="2"/>
      <c r="J539" s="2"/>
    </row>
    <row r="540" spans="1:10" x14ac:dyDescent="0.25">
      <c r="A540" s="2"/>
      <c r="B540" s="2"/>
      <c r="C540" s="2"/>
      <c r="D540" s="2"/>
      <c r="E540" s="4"/>
      <c r="F540" s="4"/>
      <c r="G540" s="4"/>
      <c r="H540" s="2"/>
      <c r="I540" s="2"/>
      <c r="J540" s="2"/>
    </row>
    <row r="541" spans="1:10" x14ac:dyDescent="0.25">
      <c r="A541" s="2"/>
      <c r="B541" s="2"/>
      <c r="C541" s="2"/>
      <c r="D541" s="2"/>
      <c r="E541" s="4"/>
      <c r="F541" s="4"/>
      <c r="G541" s="4"/>
      <c r="H541" s="2"/>
      <c r="I541" s="2"/>
      <c r="J541" s="2"/>
    </row>
    <row r="542" spans="1:10" x14ac:dyDescent="0.25">
      <c r="A542" s="2"/>
      <c r="B542" s="2"/>
      <c r="C542" s="2"/>
      <c r="D542" s="2"/>
      <c r="E542" s="4"/>
      <c r="F542" s="4"/>
      <c r="G542" s="4"/>
      <c r="H542" s="2"/>
      <c r="I542" s="2"/>
      <c r="J542" s="2"/>
    </row>
    <row r="543" spans="1:10" x14ac:dyDescent="0.25">
      <c r="A543" s="2"/>
      <c r="B543" s="2"/>
      <c r="C543" s="2"/>
      <c r="D543" s="2"/>
      <c r="E543" s="4"/>
      <c r="F543" s="4"/>
      <c r="G543" s="4"/>
      <c r="H543" s="2"/>
      <c r="I543" s="2"/>
      <c r="J543" s="2"/>
    </row>
    <row r="544" spans="1:10" x14ac:dyDescent="0.25">
      <c r="A544" s="2"/>
      <c r="B544" s="2"/>
      <c r="C544" s="2"/>
      <c r="D544" s="2"/>
      <c r="E544" s="4"/>
      <c r="F544" s="4"/>
      <c r="G544" s="4"/>
      <c r="H544" s="2"/>
      <c r="I544" s="2"/>
      <c r="J544" s="2"/>
    </row>
    <row r="545" spans="1:10" x14ac:dyDescent="0.25">
      <c r="A545" s="2"/>
      <c r="B545" s="2"/>
      <c r="C545" s="2"/>
      <c r="D545" s="2"/>
      <c r="E545" s="4"/>
      <c r="F545" s="4"/>
      <c r="G545" s="4"/>
      <c r="H545" s="2"/>
      <c r="I545" s="2"/>
      <c r="J545" s="2"/>
    </row>
    <row r="546" spans="1:10" x14ac:dyDescent="0.25">
      <c r="A546" s="2"/>
      <c r="B546" s="2"/>
      <c r="C546" s="2"/>
      <c r="D546" s="2"/>
      <c r="E546" s="4"/>
      <c r="F546" s="4"/>
      <c r="G546" s="4"/>
      <c r="H546" s="2"/>
      <c r="I546" s="2"/>
      <c r="J546" s="2"/>
    </row>
    <row r="547" spans="1:10" x14ac:dyDescent="0.25">
      <c r="A547" s="2"/>
      <c r="B547" s="2"/>
      <c r="C547" s="2"/>
      <c r="D547" s="2"/>
      <c r="E547" s="4"/>
      <c r="F547" s="4"/>
      <c r="G547" s="4"/>
      <c r="H547" s="2"/>
      <c r="I547" s="2"/>
      <c r="J547" s="2"/>
    </row>
    <row r="548" spans="1:10" x14ac:dyDescent="0.25">
      <c r="A548" s="2"/>
      <c r="B548" s="2"/>
      <c r="C548" s="2"/>
      <c r="D548" s="2"/>
      <c r="E548" s="4"/>
      <c r="F548" s="4"/>
      <c r="G548" s="4"/>
      <c r="H548" s="2"/>
      <c r="I548" s="2"/>
      <c r="J548" s="2"/>
    </row>
    <row r="549" spans="1:10" x14ac:dyDescent="0.25">
      <c r="A549" s="2"/>
      <c r="B549" s="2"/>
      <c r="C549" s="2"/>
      <c r="D549" s="2"/>
      <c r="E549" s="4"/>
      <c r="F549" s="4"/>
      <c r="G549" s="4"/>
      <c r="H549" s="2"/>
      <c r="I549" s="2"/>
      <c r="J549" s="2"/>
    </row>
    <row r="550" spans="1:10" x14ac:dyDescent="0.25">
      <c r="A550" s="2"/>
      <c r="B550" s="2"/>
      <c r="C550" s="2"/>
      <c r="D550" s="2"/>
      <c r="E550" s="4"/>
      <c r="F550" s="4"/>
      <c r="G550" s="4"/>
      <c r="H550" s="2"/>
      <c r="I550" s="2"/>
      <c r="J550" s="2"/>
    </row>
    <row r="551" spans="1:10" x14ac:dyDescent="0.25">
      <c r="A551" s="2"/>
      <c r="B551" s="2"/>
      <c r="C551" s="2"/>
      <c r="D551" s="2"/>
      <c r="E551" s="4"/>
      <c r="F551" s="4"/>
      <c r="G551" s="4"/>
      <c r="H551" s="2"/>
      <c r="I551" s="2"/>
      <c r="J551" s="2"/>
    </row>
    <row r="552" spans="1:10" x14ac:dyDescent="0.25">
      <c r="A552" s="2"/>
      <c r="B552" s="2"/>
      <c r="C552" s="2"/>
      <c r="D552" s="2"/>
      <c r="E552" s="4"/>
      <c r="F552" s="4"/>
      <c r="G552" s="4"/>
      <c r="H552" s="2"/>
      <c r="I552" s="2"/>
      <c r="J552" s="2"/>
    </row>
    <row r="553" spans="1:10" x14ac:dyDescent="0.25">
      <c r="A553" s="2"/>
      <c r="B553" s="2"/>
      <c r="C553" s="2"/>
      <c r="D553" s="2"/>
      <c r="E553" s="4"/>
      <c r="F553" s="4"/>
      <c r="G553" s="4"/>
      <c r="H553" s="2"/>
      <c r="I553" s="2"/>
      <c r="J553" s="2"/>
    </row>
    <row r="554" spans="1:10" x14ac:dyDescent="0.25">
      <c r="A554" s="2"/>
      <c r="B554" s="2"/>
      <c r="C554" s="2"/>
      <c r="D554" s="2"/>
      <c r="E554" s="4"/>
      <c r="F554" s="4"/>
      <c r="G554" s="4"/>
      <c r="H554" s="2"/>
      <c r="I554" s="2"/>
      <c r="J554" s="2"/>
    </row>
    <row r="555" spans="1:10" x14ac:dyDescent="0.25">
      <c r="A555" s="2"/>
      <c r="B555" s="2"/>
      <c r="C555" s="2"/>
      <c r="D555" s="2"/>
      <c r="E555" s="4"/>
      <c r="F555" s="4"/>
      <c r="G555" s="4"/>
      <c r="H555" s="2"/>
      <c r="I555" s="2"/>
      <c r="J555" s="2"/>
    </row>
    <row r="556" spans="1:10" x14ac:dyDescent="0.25">
      <c r="A556" s="2"/>
      <c r="B556" s="2"/>
      <c r="C556" s="2"/>
      <c r="D556" s="2"/>
      <c r="E556" s="4"/>
      <c r="F556" s="4"/>
      <c r="G556" s="4"/>
      <c r="H556" s="2"/>
      <c r="I556" s="2"/>
      <c r="J556" s="2"/>
    </row>
    <row r="557" spans="1:10" x14ac:dyDescent="0.25">
      <c r="A557" s="2"/>
      <c r="B557" s="2"/>
      <c r="C557" s="2"/>
      <c r="D557" s="2"/>
      <c r="E557" s="4"/>
      <c r="F557" s="4"/>
      <c r="G557" s="4"/>
      <c r="H557" s="2"/>
      <c r="I557" s="2"/>
      <c r="J557" s="2"/>
    </row>
    <row r="558" spans="1:10" x14ac:dyDescent="0.25">
      <c r="A558" s="2"/>
      <c r="B558" s="2"/>
      <c r="C558" s="2"/>
      <c r="D558" s="2"/>
      <c r="E558" s="4"/>
      <c r="F558" s="4"/>
      <c r="G558" s="4"/>
      <c r="H558" s="2"/>
      <c r="I558" s="2"/>
      <c r="J558" s="2"/>
    </row>
    <row r="559" spans="1:10" x14ac:dyDescent="0.25">
      <c r="A559" s="2"/>
      <c r="B559" s="2"/>
      <c r="C559" s="2"/>
      <c r="D559" s="2"/>
      <c r="E559" s="4"/>
      <c r="F559" s="4"/>
      <c r="G559" s="4"/>
      <c r="H559" s="2"/>
      <c r="I559" s="2"/>
      <c r="J559" s="2"/>
    </row>
    <row r="560" spans="1:10" x14ac:dyDescent="0.25">
      <c r="A560" s="2"/>
      <c r="B560" s="2"/>
      <c r="C560" s="2"/>
      <c r="D560" s="2"/>
      <c r="E560" s="4"/>
      <c r="F560" s="4"/>
      <c r="G560" s="4"/>
      <c r="H560" s="2"/>
      <c r="I560" s="2"/>
      <c r="J560" s="2"/>
    </row>
    <row r="561" spans="1:10" x14ac:dyDescent="0.25">
      <c r="A561" s="2"/>
      <c r="B561" s="2"/>
      <c r="C561" s="2"/>
      <c r="D561" s="2"/>
      <c r="E561" s="4"/>
      <c r="F561" s="4"/>
      <c r="G561" s="4"/>
      <c r="H561" s="2"/>
      <c r="I561" s="2"/>
      <c r="J561" s="2"/>
    </row>
    <row r="562" spans="1:10" x14ac:dyDescent="0.25">
      <c r="A562" s="2"/>
      <c r="B562" s="2"/>
      <c r="C562" s="2"/>
      <c r="D562" s="2"/>
      <c r="E562" s="4"/>
      <c r="F562" s="4"/>
      <c r="G562" s="4"/>
      <c r="H562" s="2"/>
      <c r="I562" s="2"/>
      <c r="J562" s="2"/>
    </row>
    <row r="563" spans="1:10" x14ac:dyDescent="0.25">
      <c r="A563" s="2"/>
      <c r="B563" s="2"/>
      <c r="C563" s="2"/>
      <c r="D563" s="2"/>
      <c r="E563" s="4"/>
      <c r="F563" s="4"/>
      <c r="G563" s="4"/>
      <c r="H563" s="2"/>
      <c r="I563" s="2"/>
      <c r="J563" s="2"/>
    </row>
    <row r="564" spans="1:10" x14ac:dyDescent="0.25">
      <c r="A564" s="2"/>
      <c r="B564" s="2"/>
      <c r="C564" s="2"/>
      <c r="D564" s="2"/>
      <c r="E564" s="4"/>
      <c r="F564" s="4"/>
      <c r="G564" s="4"/>
      <c r="H564" s="2"/>
      <c r="I564" s="2"/>
      <c r="J564" s="2"/>
    </row>
    <row r="565" spans="1:10" x14ac:dyDescent="0.25">
      <c r="A565" s="2"/>
      <c r="B565" s="2"/>
      <c r="C565" s="2"/>
      <c r="D565" s="2"/>
      <c r="E565" s="4"/>
      <c r="F565" s="4"/>
      <c r="G565" s="4"/>
      <c r="H565" s="2"/>
      <c r="I565" s="2"/>
      <c r="J565" s="2"/>
    </row>
    <row r="566" spans="1:10" x14ac:dyDescent="0.25">
      <c r="A566" s="2"/>
      <c r="B566" s="2"/>
      <c r="C566" s="2"/>
      <c r="D566" s="2"/>
      <c r="E566" s="4"/>
      <c r="F566" s="4"/>
      <c r="G566" s="4"/>
      <c r="H566" s="2"/>
      <c r="I566" s="2"/>
      <c r="J566" s="2"/>
    </row>
    <row r="567" spans="1:10" x14ac:dyDescent="0.25">
      <c r="A567" s="2"/>
      <c r="B567" s="2"/>
      <c r="C567" s="2"/>
      <c r="D567" s="2"/>
      <c r="E567" s="4"/>
      <c r="F567" s="4"/>
      <c r="G567" s="4"/>
      <c r="H567" s="2"/>
      <c r="I567" s="2"/>
      <c r="J567" s="2"/>
    </row>
    <row r="568" spans="1:10" x14ac:dyDescent="0.25">
      <c r="A568" s="2"/>
      <c r="B568" s="2"/>
      <c r="C568" s="2"/>
      <c r="D568" s="2"/>
      <c r="E568" s="4"/>
      <c r="F568" s="4"/>
      <c r="G568" s="4"/>
      <c r="H568" s="2"/>
      <c r="I568" s="2"/>
      <c r="J568" s="2"/>
    </row>
    <row r="569" spans="1:10" x14ac:dyDescent="0.25">
      <c r="A569" s="2"/>
      <c r="B569" s="2"/>
      <c r="C569" s="2"/>
      <c r="D569" s="2"/>
      <c r="E569" s="4"/>
      <c r="F569" s="4"/>
      <c r="G569" s="4"/>
      <c r="H569" s="2"/>
      <c r="I569" s="2"/>
      <c r="J569" s="2"/>
    </row>
    <row r="570" spans="1:10" x14ac:dyDescent="0.25">
      <c r="A570" s="2"/>
      <c r="B570" s="2"/>
      <c r="C570" s="2"/>
      <c r="D570" s="2"/>
      <c r="E570" s="4"/>
      <c r="F570" s="4"/>
      <c r="G570" s="4"/>
      <c r="H570" s="2"/>
      <c r="I570" s="2"/>
      <c r="J570" s="2"/>
    </row>
    <row r="571" spans="1:10" x14ac:dyDescent="0.25">
      <c r="A571" s="2"/>
      <c r="B571" s="2"/>
      <c r="C571" s="2"/>
      <c r="D571" s="2"/>
      <c r="E571" s="4"/>
      <c r="F571" s="4"/>
      <c r="G571" s="4"/>
      <c r="H571" s="2"/>
      <c r="I571" s="2"/>
      <c r="J571" s="2"/>
    </row>
    <row r="572" spans="1:10" x14ac:dyDescent="0.25">
      <c r="A572" s="2"/>
      <c r="B572" s="2"/>
      <c r="C572" s="2"/>
      <c r="D572" s="2"/>
      <c r="E572" s="4"/>
      <c r="F572" s="4"/>
      <c r="G572" s="4"/>
      <c r="H572" s="2"/>
      <c r="I572" s="2"/>
      <c r="J572" s="2"/>
    </row>
    <row r="573" spans="1:10" x14ac:dyDescent="0.25">
      <c r="A573" s="2"/>
      <c r="B573" s="2"/>
      <c r="C573" s="2"/>
      <c r="D573" s="2"/>
      <c r="E573" s="4"/>
      <c r="F573" s="4"/>
      <c r="G573" s="4"/>
      <c r="H573" s="2"/>
      <c r="I573" s="2"/>
      <c r="J573" s="2"/>
    </row>
    <row r="574" spans="1:10" x14ac:dyDescent="0.25">
      <c r="A574" s="2"/>
      <c r="B574" s="2"/>
      <c r="C574" s="2"/>
      <c r="D574" s="2"/>
      <c r="E574" s="4"/>
      <c r="F574" s="4"/>
      <c r="G574" s="4"/>
      <c r="H574" s="2"/>
      <c r="I574" s="2"/>
      <c r="J574" s="2"/>
    </row>
    <row r="575" spans="1:10" x14ac:dyDescent="0.25">
      <c r="A575" s="2"/>
      <c r="B575" s="2"/>
      <c r="C575" s="2"/>
      <c r="D575" s="2"/>
      <c r="E575" s="4"/>
      <c r="F575" s="4"/>
      <c r="G575" s="4"/>
      <c r="H575" s="2"/>
      <c r="I575" s="2"/>
      <c r="J575" s="2"/>
    </row>
    <row r="576" spans="1:10" x14ac:dyDescent="0.25">
      <c r="A576" s="2"/>
      <c r="B576" s="2"/>
      <c r="C576" s="2"/>
      <c r="D576" s="2"/>
      <c r="E576" s="4"/>
      <c r="F576" s="4"/>
      <c r="G576" s="4"/>
      <c r="H576" s="2"/>
      <c r="I576" s="2"/>
      <c r="J576" s="2"/>
    </row>
    <row r="577" spans="1:10" x14ac:dyDescent="0.25">
      <c r="A577" s="2"/>
      <c r="B577" s="2"/>
      <c r="C577" s="2"/>
      <c r="D577" s="2"/>
      <c r="E577" s="4"/>
      <c r="F577" s="4"/>
      <c r="G577" s="4"/>
      <c r="H577" s="2"/>
      <c r="I577" s="2"/>
      <c r="J577" s="2"/>
    </row>
    <row r="578" spans="1:10" x14ac:dyDescent="0.25">
      <c r="A578" s="2"/>
      <c r="B578" s="2"/>
      <c r="C578" s="2"/>
      <c r="D578" s="2"/>
      <c r="E578" s="4"/>
      <c r="F578" s="4"/>
      <c r="G578" s="4"/>
      <c r="H578" s="2"/>
      <c r="I578" s="2"/>
      <c r="J578" s="2"/>
    </row>
    <row r="579" spans="1:10" x14ac:dyDescent="0.25">
      <c r="A579" s="2"/>
      <c r="B579" s="2"/>
      <c r="C579" s="2"/>
      <c r="D579" s="2"/>
      <c r="E579" s="4"/>
      <c r="F579" s="4"/>
      <c r="G579" s="4"/>
      <c r="H579" s="2"/>
      <c r="I579" s="2"/>
      <c r="J579" s="2"/>
    </row>
    <row r="580" spans="1:10" x14ac:dyDescent="0.25">
      <c r="A580" s="2"/>
      <c r="B580" s="2"/>
      <c r="C580" s="2"/>
      <c r="D580" s="2"/>
      <c r="E580" s="4"/>
      <c r="F580" s="4"/>
      <c r="G580" s="4"/>
      <c r="H580" s="2"/>
      <c r="I580" s="2"/>
      <c r="J580" s="2"/>
    </row>
    <row r="581" spans="1:10" x14ac:dyDescent="0.25">
      <c r="A581" s="2"/>
      <c r="B581" s="2"/>
      <c r="C581" s="2"/>
      <c r="D581" s="2"/>
      <c r="E581" s="4"/>
      <c r="F581" s="4"/>
      <c r="G581" s="4"/>
      <c r="H581" s="2"/>
      <c r="I581" s="2"/>
      <c r="J581" s="2"/>
    </row>
    <row r="582" spans="1:10" x14ac:dyDescent="0.25">
      <c r="A582" s="2"/>
      <c r="B582" s="2"/>
      <c r="C582" s="2"/>
      <c r="D582" s="2"/>
      <c r="E582" s="4"/>
      <c r="F582" s="4"/>
      <c r="G582" s="4"/>
      <c r="H582" s="2"/>
      <c r="I582" s="2"/>
      <c r="J582" s="2"/>
    </row>
    <row r="583" spans="1:10" x14ac:dyDescent="0.25">
      <c r="A583" s="2"/>
      <c r="B583" s="2"/>
      <c r="C583" s="2"/>
      <c r="D583" s="2"/>
      <c r="E583" s="4"/>
      <c r="F583" s="4"/>
      <c r="G583" s="4"/>
      <c r="H583" s="2"/>
      <c r="I583" s="2"/>
      <c r="J583" s="2"/>
    </row>
    <row r="584" spans="1:10" x14ac:dyDescent="0.25">
      <c r="A584" s="2"/>
      <c r="B584" s="2"/>
      <c r="C584" s="2"/>
      <c r="D584" s="2"/>
      <c r="E584" s="4"/>
      <c r="F584" s="4"/>
      <c r="G584" s="4"/>
      <c r="H584" s="2"/>
      <c r="I584" s="2"/>
      <c r="J584" s="2"/>
    </row>
    <row r="585" spans="1:10" x14ac:dyDescent="0.25">
      <c r="A585" s="2"/>
      <c r="B585" s="2"/>
      <c r="C585" s="2"/>
      <c r="D585" s="2"/>
      <c r="E585" s="4"/>
      <c r="F585" s="4"/>
      <c r="G585" s="4"/>
      <c r="H585" s="2"/>
      <c r="I585" s="2"/>
      <c r="J585" s="2"/>
    </row>
    <row r="586" spans="1:10" x14ac:dyDescent="0.25">
      <c r="A586" s="2"/>
      <c r="B586" s="2"/>
      <c r="C586" s="2"/>
      <c r="D586" s="2"/>
      <c r="E586" s="4"/>
      <c r="F586" s="4"/>
      <c r="G586" s="4"/>
      <c r="H586" s="2"/>
      <c r="I586" s="2"/>
      <c r="J586" s="2"/>
    </row>
    <row r="587" spans="1:10" x14ac:dyDescent="0.25">
      <c r="A587" s="2"/>
      <c r="B587" s="2"/>
      <c r="C587" s="2"/>
      <c r="D587" s="2"/>
      <c r="E587" s="4"/>
      <c r="F587" s="4"/>
      <c r="G587" s="4"/>
      <c r="H587" s="2"/>
      <c r="I587" s="2"/>
      <c r="J587" s="2"/>
    </row>
    <row r="588" spans="1:10" x14ac:dyDescent="0.25">
      <c r="A588" s="2"/>
      <c r="B588" s="2"/>
      <c r="C588" s="2"/>
      <c r="D588" s="2"/>
      <c r="E588" s="4"/>
      <c r="F588" s="4"/>
      <c r="G588" s="4"/>
      <c r="H588" s="2"/>
      <c r="I588" s="2"/>
      <c r="J588" s="2"/>
    </row>
    <row r="589" spans="1:10" x14ac:dyDescent="0.25">
      <c r="A589" s="2"/>
      <c r="B589" s="2"/>
      <c r="C589" s="2"/>
      <c r="D589" s="2"/>
      <c r="E589" s="4"/>
      <c r="F589" s="4"/>
      <c r="G589" s="4"/>
      <c r="H589" s="2"/>
      <c r="I589" s="2"/>
      <c r="J589" s="2"/>
    </row>
    <row r="590" spans="1:10" x14ac:dyDescent="0.25">
      <c r="A590" s="2"/>
      <c r="B590" s="2"/>
      <c r="C590" s="2"/>
      <c r="D590" s="2"/>
      <c r="E590" s="4"/>
      <c r="F590" s="4"/>
      <c r="G590" s="4"/>
      <c r="H590" s="2"/>
      <c r="I590" s="2"/>
      <c r="J590" s="2"/>
    </row>
    <row r="591" spans="1:10" x14ac:dyDescent="0.25">
      <c r="A591" s="2"/>
      <c r="B591" s="2"/>
      <c r="C591" s="2"/>
      <c r="D591" s="2"/>
      <c r="E591" s="4"/>
      <c r="F591" s="4"/>
      <c r="G591" s="4"/>
      <c r="H591" s="2"/>
      <c r="I591" s="2"/>
      <c r="J591" s="2"/>
    </row>
    <row r="592" spans="1:10" x14ac:dyDescent="0.25">
      <c r="A592" s="2"/>
      <c r="B592" s="2"/>
      <c r="C592" s="2"/>
      <c r="D592" s="2"/>
      <c r="E592" s="4"/>
      <c r="F592" s="4"/>
      <c r="G592" s="4"/>
      <c r="H592" s="2"/>
      <c r="I592" s="2"/>
      <c r="J592" s="2"/>
    </row>
    <row r="593" spans="1:10" x14ac:dyDescent="0.25">
      <c r="A593" s="2"/>
      <c r="B593" s="2"/>
      <c r="C593" s="2"/>
      <c r="D593" s="2"/>
      <c r="E593" s="4"/>
      <c r="F593" s="4"/>
      <c r="G593" s="4"/>
      <c r="H593" s="2"/>
      <c r="I593" s="2"/>
      <c r="J593" s="2"/>
    </row>
    <row r="594" spans="1:10" x14ac:dyDescent="0.25">
      <c r="A594" s="2"/>
      <c r="B594" s="2"/>
      <c r="C594" s="2"/>
      <c r="D594" s="2"/>
      <c r="E594" s="4"/>
      <c r="F594" s="4"/>
      <c r="G594" s="4"/>
      <c r="H594" s="2"/>
      <c r="I594" s="2"/>
      <c r="J594" s="2"/>
    </row>
    <row r="595" spans="1:10" x14ac:dyDescent="0.25">
      <c r="A595" s="2"/>
      <c r="B595" s="2"/>
      <c r="C595" s="2"/>
      <c r="D595" s="2"/>
      <c r="E595" s="4"/>
      <c r="F595" s="4"/>
      <c r="G595" s="4"/>
      <c r="H595" s="2"/>
      <c r="I595" s="2"/>
      <c r="J595" s="2"/>
    </row>
    <row r="596" spans="1:10" x14ac:dyDescent="0.25">
      <c r="A596" s="2"/>
      <c r="B596" s="2"/>
      <c r="C596" s="2"/>
      <c r="D596" s="2"/>
      <c r="E596" s="4"/>
      <c r="F596" s="4"/>
      <c r="G596" s="4"/>
      <c r="H596" s="2"/>
      <c r="I596" s="2"/>
      <c r="J596" s="2"/>
    </row>
    <row r="597" spans="1:10" x14ac:dyDescent="0.25">
      <c r="A597" s="2"/>
      <c r="B597" s="2"/>
      <c r="C597" s="2"/>
      <c r="D597" s="2"/>
      <c r="E597" s="4"/>
      <c r="F597" s="4"/>
      <c r="G597" s="4"/>
      <c r="H597" s="2"/>
      <c r="I597" s="2"/>
      <c r="J597" s="2"/>
    </row>
    <row r="598" spans="1:10" x14ac:dyDescent="0.25">
      <c r="A598" s="2"/>
      <c r="B598" s="2"/>
      <c r="C598" s="2"/>
      <c r="D598" s="2"/>
      <c r="E598" s="4"/>
      <c r="F598" s="4"/>
      <c r="G598" s="4"/>
      <c r="H598" s="2"/>
      <c r="I598" s="2"/>
      <c r="J598" s="2"/>
    </row>
    <row r="599" spans="1:10" x14ac:dyDescent="0.25">
      <c r="A599" s="2"/>
      <c r="B599" s="2"/>
      <c r="C599" s="2"/>
      <c r="D599" s="2"/>
      <c r="E599" s="4"/>
      <c r="F599" s="4"/>
      <c r="G599" s="4"/>
      <c r="H599" s="2"/>
      <c r="I599" s="2"/>
      <c r="J599" s="2"/>
    </row>
    <row r="600" spans="1:10" x14ac:dyDescent="0.25">
      <c r="A600" s="2"/>
      <c r="B600" s="2"/>
      <c r="C600" s="2"/>
      <c r="D600" s="2"/>
      <c r="E600" s="4"/>
      <c r="F600" s="4"/>
      <c r="G600" s="4"/>
      <c r="H600" s="2"/>
      <c r="I600" s="2"/>
      <c r="J600" s="2"/>
    </row>
    <row r="601" spans="1:10" x14ac:dyDescent="0.25">
      <c r="A601" s="2"/>
      <c r="B601" s="2"/>
      <c r="C601" s="2"/>
      <c r="D601" s="2"/>
      <c r="E601" s="4"/>
      <c r="F601" s="4"/>
      <c r="G601" s="4"/>
      <c r="H601" s="2"/>
      <c r="I601" s="2"/>
      <c r="J601" s="2"/>
    </row>
    <row r="602" spans="1:10" x14ac:dyDescent="0.25">
      <c r="A602" s="2"/>
      <c r="B602" s="2"/>
      <c r="C602" s="2"/>
      <c r="D602" s="2"/>
      <c r="E602" s="4"/>
      <c r="F602" s="4"/>
      <c r="G602" s="4"/>
      <c r="H602" s="2"/>
      <c r="I602" s="2"/>
      <c r="J602" s="2"/>
    </row>
    <row r="603" spans="1:10" x14ac:dyDescent="0.25">
      <c r="A603" s="2"/>
      <c r="B603" s="2"/>
      <c r="C603" s="2"/>
      <c r="D603" s="2"/>
      <c r="E603" s="4"/>
      <c r="F603" s="4"/>
      <c r="G603" s="4"/>
      <c r="H603" s="2"/>
      <c r="I603" s="2"/>
      <c r="J603" s="2"/>
    </row>
    <row r="604" spans="1:10" x14ac:dyDescent="0.25">
      <c r="A604" s="2"/>
      <c r="B604" s="2"/>
      <c r="C604" s="2"/>
      <c r="D604" s="2"/>
      <c r="E604" s="4"/>
      <c r="F604" s="4"/>
      <c r="G604" s="4"/>
      <c r="H604" s="2"/>
      <c r="I604" s="2"/>
      <c r="J604" s="2"/>
    </row>
    <row r="605" spans="1:10" x14ac:dyDescent="0.25">
      <c r="A605" s="2"/>
      <c r="B605" s="2"/>
      <c r="C605" s="2"/>
      <c r="D605" s="2"/>
      <c r="E605" s="4"/>
      <c r="F605" s="4"/>
      <c r="G605" s="4"/>
      <c r="H605" s="2"/>
      <c r="I605" s="2"/>
      <c r="J605" s="2"/>
    </row>
    <row r="606" spans="1:10" x14ac:dyDescent="0.25">
      <c r="A606" s="2"/>
      <c r="B606" s="2"/>
      <c r="C606" s="2"/>
      <c r="D606" s="2"/>
      <c r="E606" s="4"/>
      <c r="F606" s="4"/>
      <c r="G606" s="4"/>
      <c r="H606" s="2"/>
      <c r="I606" s="2"/>
      <c r="J606" s="2"/>
    </row>
    <row r="607" spans="1:10" x14ac:dyDescent="0.25">
      <c r="A607" s="2"/>
      <c r="B607" s="2"/>
      <c r="C607" s="2"/>
      <c r="D607" s="2"/>
      <c r="E607" s="4"/>
      <c r="F607" s="4"/>
      <c r="G607" s="4"/>
      <c r="H607" s="2"/>
      <c r="I607" s="2"/>
      <c r="J607" s="2"/>
    </row>
  </sheetData>
  <sheetProtection formatRows="0" autoFilter="0"/>
  <mergeCells count="12">
    <mergeCell ref="BP1:BT1"/>
    <mergeCell ref="BW1:BY1"/>
    <mergeCell ref="BP6:BT7"/>
    <mergeCell ref="BW6:BY7"/>
    <mergeCell ref="H13:K13"/>
    <mergeCell ref="L13:N13"/>
    <mergeCell ref="A1:N4"/>
    <mergeCell ref="A6:C6"/>
    <mergeCell ref="A8:C8"/>
    <mergeCell ref="A9:C9"/>
    <mergeCell ref="A7:C7"/>
    <mergeCell ref="BP9:BR9"/>
  </mergeCells>
  <pageMargins left="0.1" right="0.1" top="0.25" bottom="0.25" header="0.3" footer="0.3"/>
  <pageSetup paperSize="5" scale="46" orientation="landscape" r:id="rId2"/>
  <drawing r:id="rId3"/>
  <legacyDrawing r:id="rId4"/>
  <extLst>
    <ext xmlns:x14="http://schemas.microsoft.com/office/spreadsheetml/2009/9/main" uri="{A8765BA9-456A-4dab-B4F3-ACF838C121DE}">
      <x14:slicerList>
        <x14:slicer r:id="rId5"/>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43291-4861-4815-8AE4-F5F544780E7B}">
  <dimension ref="A1:O607"/>
  <sheetViews>
    <sheetView showGridLines="0" zoomScale="90" zoomScaleNormal="90" workbookViewId="0">
      <pane ySplit="15" topLeftCell="A21" activePane="bottomLeft" state="frozenSplit"/>
      <selection pane="bottomLeft" activeCell="B22" sqref="B22"/>
    </sheetView>
  </sheetViews>
  <sheetFormatPr defaultColWidth="9.140625" defaultRowHeight="15" x14ac:dyDescent="0.25"/>
  <cols>
    <col min="1" max="1" width="19" style="1" customWidth="1"/>
    <col min="2" max="2" width="16.42578125" style="1" customWidth="1"/>
    <col min="3" max="3" width="28.85546875" style="1" customWidth="1"/>
    <col min="4" max="4" width="15.140625" style="1" bestFit="1" customWidth="1"/>
    <col min="5" max="5" width="12.42578125" style="3" bestFit="1" customWidth="1"/>
    <col min="6" max="6" width="19.42578125" style="3" customWidth="1"/>
    <col min="7" max="7" width="14.5703125" style="3" bestFit="1" customWidth="1"/>
    <col min="8" max="14" width="19.28515625" style="1" customWidth="1"/>
    <col min="15" max="16384" width="9.140625" style="1"/>
  </cols>
  <sheetData>
    <row r="1" spans="1:15" ht="15" customHeight="1" x14ac:dyDescent="0.25">
      <c r="A1" s="155" t="str">
        <f ca="1">CONCATENATE(ADMIN!B5," Capital Improvement Request Summary 
(includes updates from the originally submitted ",ADMIN!B7,"departmental requests)")</f>
        <v>2027 Capital Improvement Request Summary 
(includes updates from the originally submitted July 15th departmental requests)</v>
      </c>
      <c r="B1" s="155"/>
      <c r="C1" s="155"/>
      <c r="D1" s="155"/>
      <c r="E1" s="155"/>
      <c r="F1" s="155"/>
      <c r="G1" s="155"/>
      <c r="H1" s="155"/>
      <c r="I1" s="155"/>
      <c r="J1" s="155"/>
      <c r="K1" s="155"/>
      <c r="L1" s="155"/>
      <c r="M1" s="155"/>
      <c r="N1" s="155"/>
    </row>
    <row r="2" spans="1:15" ht="15" customHeight="1" x14ac:dyDescent="0.25">
      <c r="A2" s="155"/>
      <c r="B2" s="155"/>
      <c r="C2" s="155"/>
      <c r="D2" s="155"/>
      <c r="E2" s="155"/>
      <c r="F2" s="155"/>
      <c r="G2" s="155"/>
      <c r="H2" s="155"/>
      <c r="I2" s="155"/>
      <c r="J2" s="155"/>
      <c r="K2" s="155"/>
      <c r="L2" s="155"/>
      <c r="M2" s="155"/>
      <c r="N2" s="155"/>
    </row>
    <row r="3" spans="1:15" ht="15" customHeight="1" x14ac:dyDescent="0.25">
      <c r="A3" s="155"/>
      <c r="B3" s="155"/>
      <c r="C3" s="155"/>
      <c r="D3" s="155"/>
      <c r="E3" s="155"/>
      <c r="F3" s="155"/>
      <c r="G3" s="155"/>
      <c r="H3" s="155"/>
      <c r="I3" s="155"/>
      <c r="J3" s="155"/>
      <c r="K3" s="155"/>
      <c r="L3" s="155"/>
      <c r="M3" s="155"/>
      <c r="N3" s="155"/>
    </row>
    <row r="4" spans="1:15" ht="15" customHeight="1" x14ac:dyDescent="0.25">
      <c r="A4" s="155"/>
      <c r="B4" s="155"/>
      <c r="C4" s="155"/>
      <c r="D4" s="155"/>
      <c r="E4" s="155"/>
      <c r="F4" s="155"/>
      <c r="G4" s="155"/>
      <c r="H4" s="155"/>
      <c r="I4" s="155"/>
      <c r="J4" s="155"/>
      <c r="K4" s="155"/>
      <c r="L4" s="155"/>
      <c r="M4" s="155"/>
      <c r="N4" s="155"/>
    </row>
    <row r="5" spans="1:15" x14ac:dyDescent="0.25">
      <c r="A5" s="5" t="s">
        <v>804</v>
      </c>
    </row>
    <row r="6" spans="1:15" ht="14.45" customHeight="1" x14ac:dyDescent="0.25">
      <c r="A6" s="161" t="s">
        <v>805</v>
      </c>
      <c r="B6" s="161"/>
      <c r="C6" s="161"/>
      <c r="D6" s="161"/>
      <c r="E6" s="161"/>
      <c r="F6" s="161"/>
      <c r="G6" s="161"/>
      <c r="H6" s="161"/>
      <c r="I6" s="161"/>
    </row>
    <row r="7" spans="1:15" ht="14.45" customHeight="1" x14ac:dyDescent="0.25">
      <c r="A7" s="161" t="s">
        <v>808</v>
      </c>
      <c r="B7" s="161"/>
      <c r="C7" s="161"/>
      <c r="D7" s="161"/>
      <c r="E7" s="161"/>
      <c r="F7" s="161"/>
      <c r="G7" s="161"/>
      <c r="H7" s="161"/>
      <c r="I7" s="161"/>
    </row>
    <row r="8" spans="1:15" ht="14.45" customHeight="1" x14ac:dyDescent="0.25">
      <c r="A8" s="161" t="s">
        <v>806</v>
      </c>
      <c r="B8" s="161"/>
      <c r="C8" s="161"/>
    </row>
    <row r="9" spans="1:15" x14ac:dyDescent="0.25">
      <c r="A9" s="161" t="s">
        <v>809</v>
      </c>
      <c r="B9" s="161"/>
      <c r="C9" s="161"/>
      <c r="D9" s="161"/>
      <c r="E9" s="161"/>
      <c r="F9" s="161"/>
      <c r="G9" s="161"/>
      <c r="H9" s="161"/>
      <c r="I9" s="161"/>
      <c r="J9" s="161"/>
    </row>
    <row r="10" spans="1:15" hidden="1" x14ac:dyDescent="0.25"/>
    <row r="12" spans="1:15" s="5" customFormat="1" ht="30" x14ac:dyDescent="0.25">
      <c r="A12" s="98" t="s">
        <v>738</v>
      </c>
      <c r="B12" s="99" t="s">
        <v>24</v>
      </c>
      <c r="C12" t="s">
        <v>803</v>
      </c>
      <c r="O12" s="1"/>
    </row>
    <row r="13" spans="1:15" s="5" customFormat="1" x14ac:dyDescent="0.25">
      <c r="E13" s="6"/>
      <c r="F13" s="152" t="str">
        <f ca="1">CONCATENATE("YR 1 (",ADMIN!B5,")--Excluding AIRPORT")</f>
        <v>YR 1 (2027)--Excluding AIRPORT</v>
      </c>
      <c r="G13" s="152"/>
      <c r="H13" s="152"/>
      <c r="I13" s="152"/>
      <c r="J13" s="153" t="str">
        <f ca="1">CONCATENATE("YRS 2 - 5 (",ADMIN!B5+1," - ",ADMIN!B5+4,")--Excluding Airport")</f>
        <v>YRS 2 - 5 (2028 - 2031)--Excluding Airport</v>
      </c>
      <c r="K13" s="154"/>
      <c r="L13" s="154"/>
      <c r="O13" s="1"/>
    </row>
    <row r="14" spans="1:15" s="7" customFormat="1" hidden="1" x14ac:dyDescent="0.25">
      <c r="A14" s="106"/>
      <c r="B14" s="107"/>
      <c r="C14" s="107"/>
      <c r="D14" s="107"/>
      <c r="E14" s="108" t="s">
        <v>199</v>
      </c>
      <c r="F14" s="109"/>
      <c r="G14" s="109"/>
      <c r="H14" s="109"/>
      <c r="I14" s="109"/>
      <c r="J14" s="123"/>
      <c r="K14" s="121"/>
      <c r="L14" s="122"/>
      <c r="M14"/>
      <c r="N14"/>
      <c r="O14" s="1"/>
    </row>
    <row r="15" spans="1:15" s="7" customFormat="1" ht="45" x14ac:dyDescent="0.25">
      <c r="A15" s="106" t="s">
        <v>0</v>
      </c>
      <c r="B15" s="106" t="s">
        <v>1</v>
      </c>
      <c r="C15" s="106" t="s">
        <v>9</v>
      </c>
      <c r="D15" s="106" t="s">
        <v>204</v>
      </c>
      <c r="E15" s="133" t="s">
        <v>206</v>
      </c>
      <c r="F15" s="114" t="s">
        <v>203</v>
      </c>
      <c r="G15" s="110" t="s">
        <v>200</v>
      </c>
      <c r="H15" s="110" t="s">
        <v>201</v>
      </c>
      <c r="I15" s="110" t="s">
        <v>205</v>
      </c>
      <c r="J15" s="134" t="s">
        <v>207</v>
      </c>
      <c r="K15" s="135" t="s">
        <v>208</v>
      </c>
      <c r="L15" s="136" t="s">
        <v>209</v>
      </c>
      <c r="M15"/>
      <c r="N15"/>
    </row>
    <row r="16" spans="1:15" x14ac:dyDescent="0.25">
      <c r="A16" s="100" t="s">
        <v>89</v>
      </c>
      <c r="B16" s="100" t="s">
        <v>1799</v>
      </c>
      <c r="C16" s="100" t="s">
        <v>1800</v>
      </c>
      <c r="D16" s="100" t="s">
        <v>90</v>
      </c>
      <c r="E16" s="118">
        <v>1</v>
      </c>
      <c r="F16" s="115">
        <v>360000</v>
      </c>
      <c r="G16" s="104">
        <v>0</v>
      </c>
      <c r="H16" s="104">
        <v>360000</v>
      </c>
      <c r="I16" s="104">
        <v>0</v>
      </c>
      <c r="J16" s="124">
        <v>0</v>
      </c>
      <c r="K16" s="127">
        <v>0</v>
      </c>
      <c r="L16" s="130">
        <v>0</v>
      </c>
      <c r="M16"/>
      <c r="N16"/>
    </row>
    <row r="17" spans="1:14" ht="30" x14ac:dyDescent="0.25">
      <c r="A17" s="101" t="s">
        <v>89</v>
      </c>
      <c r="B17" s="100" t="s">
        <v>1757</v>
      </c>
      <c r="C17" s="100" t="s">
        <v>1758</v>
      </c>
      <c r="D17" s="100" t="s">
        <v>90</v>
      </c>
      <c r="E17" s="118">
        <v>1</v>
      </c>
      <c r="F17" s="115">
        <v>7403650</v>
      </c>
      <c r="G17" s="104">
        <v>0</v>
      </c>
      <c r="H17" s="104">
        <v>925456</v>
      </c>
      <c r="I17" s="104">
        <v>6478194</v>
      </c>
      <c r="J17" s="124">
        <v>0</v>
      </c>
      <c r="K17" s="127">
        <v>0</v>
      </c>
      <c r="L17" s="130">
        <v>0</v>
      </c>
      <c r="M17"/>
      <c r="N17"/>
    </row>
    <row r="18" spans="1:14" ht="30" x14ac:dyDescent="0.25">
      <c r="A18" s="101" t="s">
        <v>89</v>
      </c>
      <c r="B18" s="100" t="s">
        <v>1741</v>
      </c>
      <c r="C18" s="100" t="s">
        <v>1742</v>
      </c>
      <c r="D18" s="100" t="s">
        <v>90</v>
      </c>
      <c r="E18" s="118">
        <v>1</v>
      </c>
      <c r="F18" s="115">
        <v>1898080</v>
      </c>
      <c r="G18" s="104">
        <v>0</v>
      </c>
      <c r="H18" s="104">
        <v>1898080</v>
      </c>
      <c r="I18" s="104">
        <v>0</v>
      </c>
      <c r="J18" s="124">
        <v>0</v>
      </c>
      <c r="K18" s="127">
        <v>0</v>
      </c>
      <c r="L18" s="130">
        <v>0</v>
      </c>
      <c r="M18"/>
      <c r="N18"/>
    </row>
    <row r="19" spans="1:14" ht="30" x14ac:dyDescent="0.25">
      <c r="A19" s="101" t="s">
        <v>89</v>
      </c>
      <c r="B19" s="100" t="s">
        <v>1734</v>
      </c>
      <c r="C19" s="100" t="s">
        <v>1735</v>
      </c>
      <c r="D19" s="100" t="s">
        <v>90</v>
      </c>
      <c r="E19" s="118">
        <v>1</v>
      </c>
      <c r="F19" s="115">
        <v>3713700</v>
      </c>
      <c r="G19" s="104">
        <v>3713700</v>
      </c>
      <c r="H19" s="104">
        <v>0</v>
      </c>
      <c r="I19" s="104">
        <v>0</v>
      </c>
      <c r="J19" s="124">
        <v>0</v>
      </c>
      <c r="K19" s="127">
        <v>0</v>
      </c>
      <c r="L19" s="130">
        <v>0</v>
      </c>
      <c r="M19"/>
      <c r="N19"/>
    </row>
    <row r="20" spans="1:14" ht="30" x14ac:dyDescent="0.25">
      <c r="A20" s="101" t="s">
        <v>89</v>
      </c>
      <c r="B20" s="100" t="s">
        <v>575</v>
      </c>
      <c r="C20" s="100" t="s">
        <v>576</v>
      </c>
      <c r="D20" s="100" t="s">
        <v>90</v>
      </c>
      <c r="E20" s="118">
        <v>1</v>
      </c>
      <c r="F20" s="115">
        <v>756000</v>
      </c>
      <c r="G20" s="104">
        <v>0</v>
      </c>
      <c r="H20" s="104">
        <v>756000</v>
      </c>
      <c r="I20" s="104">
        <v>0</v>
      </c>
      <c r="J20" s="124">
        <v>0</v>
      </c>
      <c r="K20" s="127">
        <v>0</v>
      </c>
      <c r="L20" s="130">
        <v>0</v>
      </c>
      <c r="M20"/>
      <c r="N20"/>
    </row>
    <row r="21" spans="1:14" ht="45" x14ac:dyDescent="0.25">
      <c r="A21" s="101" t="s">
        <v>89</v>
      </c>
      <c r="B21" s="100" t="s">
        <v>1750</v>
      </c>
      <c r="C21" s="100" t="s">
        <v>1751</v>
      </c>
      <c r="D21" s="100" t="s">
        <v>90</v>
      </c>
      <c r="E21" s="118">
        <v>1</v>
      </c>
      <c r="F21" s="115">
        <v>12866210</v>
      </c>
      <c r="G21" s="104">
        <v>1608276</v>
      </c>
      <c r="H21" s="104">
        <v>0</v>
      </c>
      <c r="I21" s="104">
        <v>11257934</v>
      </c>
      <c r="J21" s="124">
        <v>0</v>
      </c>
      <c r="K21" s="127">
        <v>0</v>
      </c>
      <c r="L21" s="130">
        <v>0</v>
      </c>
      <c r="M21"/>
      <c r="N21"/>
    </row>
    <row r="22" spans="1:14" ht="30" x14ac:dyDescent="0.25">
      <c r="A22" s="101" t="s">
        <v>89</v>
      </c>
      <c r="B22" s="100" t="s">
        <v>1767</v>
      </c>
      <c r="C22" s="100" t="s">
        <v>1768</v>
      </c>
      <c r="D22" s="100" t="s">
        <v>90</v>
      </c>
      <c r="E22" s="118">
        <v>1</v>
      </c>
      <c r="F22" s="115">
        <v>1416000</v>
      </c>
      <c r="G22" s="104">
        <v>0</v>
      </c>
      <c r="H22" s="104">
        <v>1416000</v>
      </c>
      <c r="I22" s="104">
        <v>0</v>
      </c>
      <c r="J22" s="124">
        <v>0</v>
      </c>
      <c r="K22" s="127">
        <v>0</v>
      </c>
      <c r="L22" s="130">
        <v>0</v>
      </c>
      <c r="M22"/>
      <c r="N22"/>
    </row>
    <row r="23" spans="1:14" ht="45" x14ac:dyDescent="0.25">
      <c r="A23" s="101" t="s">
        <v>89</v>
      </c>
      <c r="B23" s="100" t="s">
        <v>1778</v>
      </c>
      <c r="C23" s="100" t="s">
        <v>1779</v>
      </c>
      <c r="D23" s="100" t="s">
        <v>90</v>
      </c>
      <c r="E23" s="118">
        <v>1</v>
      </c>
      <c r="F23" s="115">
        <v>16402650</v>
      </c>
      <c r="G23" s="104">
        <v>16402650</v>
      </c>
      <c r="H23" s="104">
        <v>0</v>
      </c>
      <c r="I23" s="104">
        <v>0</v>
      </c>
      <c r="J23" s="124">
        <v>0</v>
      </c>
      <c r="K23" s="127">
        <v>0</v>
      </c>
      <c r="L23" s="130">
        <v>0</v>
      </c>
      <c r="M23"/>
      <c r="N23"/>
    </row>
    <row r="24" spans="1:14" ht="45" x14ac:dyDescent="0.25">
      <c r="A24" s="101" t="s">
        <v>89</v>
      </c>
      <c r="B24" s="100" t="s">
        <v>1786</v>
      </c>
      <c r="C24" s="100" t="s">
        <v>1787</v>
      </c>
      <c r="D24" s="100" t="s">
        <v>90</v>
      </c>
      <c r="E24" s="118">
        <v>1</v>
      </c>
      <c r="F24" s="115">
        <v>352100</v>
      </c>
      <c r="G24" s="104">
        <v>0</v>
      </c>
      <c r="H24" s="104">
        <v>352100</v>
      </c>
      <c r="I24" s="104">
        <v>0</v>
      </c>
      <c r="J24" s="124">
        <v>3371640</v>
      </c>
      <c r="K24" s="127">
        <v>3371640</v>
      </c>
      <c r="L24" s="130">
        <v>0</v>
      </c>
      <c r="M24"/>
      <c r="N24"/>
    </row>
    <row r="25" spans="1:14" ht="30" x14ac:dyDescent="0.25">
      <c r="A25" s="101" t="s">
        <v>89</v>
      </c>
      <c r="B25" s="100" t="s">
        <v>1794</v>
      </c>
      <c r="C25" s="100" t="s">
        <v>1795</v>
      </c>
      <c r="D25" s="100" t="s">
        <v>90</v>
      </c>
      <c r="E25" s="118">
        <v>1</v>
      </c>
      <c r="F25" s="115">
        <v>811500</v>
      </c>
      <c r="G25" s="104">
        <v>0</v>
      </c>
      <c r="H25" s="104">
        <v>811500</v>
      </c>
      <c r="I25" s="104">
        <v>0</v>
      </c>
      <c r="J25" s="124">
        <v>0</v>
      </c>
      <c r="K25" s="127">
        <v>0</v>
      </c>
      <c r="L25" s="130">
        <v>0</v>
      </c>
      <c r="M25"/>
      <c r="N25"/>
    </row>
    <row r="26" spans="1:14" ht="45" x14ac:dyDescent="0.25">
      <c r="A26" s="101" t="s">
        <v>89</v>
      </c>
      <c r="B26" s="100" t="s">
        <v>1808</v>
      </c>
      <c r="C26" s="100" t="s">
        <v>1809</v>
      </c>
      <c r="D26" s="100" t="s">
        <v>90</v>
      </c>
      <c r="E26" s="118">
        <v>1</v>
      </c>
      <c r="F26" s="115">
        <v>1099250</v>
      </c>
      <c r="G26" s="104">
        <v>0</v>
      </c>
      <c r="H26" s="104">
        <v>27481</v>
      </c>
      <c r="I26" s="104">
        <v>1071769</v>
      </c>
      <c r="J26" s="124">
        <v>0</v>
      </c>
      <c r="K26" s="127">
        <v>0</v>
      </c>
      <c r="L26" s="130">
        <v>0</v>
      </c>
      <c r="M26"/>
      <c r="N26"/>
    </row>
    <row r="27" spans="1:14" x14ac:dyDescent="0.25">
      <c r="A27" s="111" t="s">
        <v>184</v>
      </c>
      <c r="B27" s="112"/>
      <c r="C27" s="112"/>
      <c r="D27" s="112"/>
      <c r="E27" s="119">
        <v>11</v>
      </c>
      <c r="F27" s="116">
        <v>47079140</v>
      </c>
      <c r="G27" s="113">
        <v>21724626</v>
      </c>
      <c r="H27" s="113">
        <v>6546617</v>
      </c>
      <c r="I27" s="113">
        <v>18807897</v>
      </c>
      <c r="J27" s="125">
        <v>3371640</v>
      </c>
      <c r="K27" s="128">
        <v>3371640</v>
      </c>
      <c r="L27" s="131">
        <v>0</v>
      </c>
      <c r="M27"/>
      <c r="N27"/>
    </row>
    <row r="28" spans="1:14" x14ac:dyDescent="0.25">
      <c r="A28" s="102" t="s">
        <v>183</v>
      </c>
      <c r="B28" s="103"/>
      <c r="C28" s="103"/>
      <c r="D28" s="103"/>
      <c r="E28" s="120">
        <v>11</v>
      </c>
      <c r="F28" s="117">
        <v>47079140</v>
      </c>
      <c r="G28" s="105">
        <v>21724626</v>
      </c>
      <c r="H28" s="105">
        <v>6546617</v>
      </c>
      <c r="I28" s="105">
        <v>18807897</v>
      </c>
      <c r="J28" s="126">
        <v>3371640</v>
      </c>
      <c r="K28" s="129">
        <v>3371640</v>
      </c>
      <c r="L28" s="132">
        <v>0</v>
      </c>
      <c r="M28"/>
      <c r="N28"/>
    </row>
    <row r="29" spans="1:14" x14ac:dyDescent="0.25">
      <c r="A29"/>
      <c r="B29"/>
      <c r="C29"/>
      <c r="D29"/>
      <c r="E29"/>
      <c r="F29"/>
      <c r="G29"/>
      <c r="H29"/>
      <c r="I29"/>
      <c r="J29"/>
      <c r="K29"/>
      <c r="L29"/>
      <c r="M29"/>
      <c r="N29"/>
    </row>
    <row r="30" spans="1:14" x14ac:dyDescent="0.25">
      <c r="A30"/>
      <c r="B30"/>
      <c r="C30"/>
      <c r="D30"/>
      <c r="E30"/>
      <c r="F30"/>
      <c r="G30"/>
      <c r="H30"/>
      <c r="I30"/>
      <c r="J30"/>
      <c r="K30"/>
      <c r="L30"/>
      <c r="M30"/>
      <c r="N30"/>
    </row>
    <row r="31" spans="1:14" x14ac:dyDescent="0.25">
      <c r="A31"/>
      <c r="B31"/>
      <c r="C31"/>
      <c r="D31"/>
      <c r="E31"/>
      <c r="F31"/>
      <c r="G31"/>
      <c r="H31"/>
      <c r="I31"/>
      <c r="J31"/>
      <c r="K31"/>
      <c r="L31"/>
      <c r="M31"/>
      <c r="N31"/>
    </row>
    <row r="32" spans="1:14" x14ac:dyDescent="0.25">
      <c r="A32"/>
      <c r="B32"/>
      <c r="C32"/>
      <c r="D32"/>
      <c r="E32"/>
      <c r="F32"/>
      <c r="G32"/>
      <c r="H32"/>
      <c r="I32"/>
      <c r="J32"/>
      <c r="K32"/>
      <c r="L32"/>
      <c r="M32"/>
      <c r="N32"/>
    </row>
    <row r="33" spans="1:14" x14ac:dyDescent="0.25">
      <c r="A33"/>
      <c r="B33"/>
      <c r="C33"/>
      <c r="D33"/>
      <c r="E33"/>
      <c r="F33"/>
      <c r="G33"/>
      <c r="H33"/>
      <c r="I33"/>
      <c r="J33"/>
      <c r="K33"/>
      <c r="L33"/>
      <c r="M33"/>
      <c r="N33"/>
    </row>
    <row r="34" spans="1:14" x14ac:dyDescent="0.25">
      <c r="A34"/>
      <c r="B34"/>
      <c r="C34"/>
      <c r="D34"/>
      <c r="E34"/>
      <c r="F34"/>
      <c r="G34"/>
      <c r="H34"/>
      <c r="I34"/>
      <c r="J34"/>
      <c r="K34"/>
      <c r="L34"/>
      <c r="M34"/>
      <c r="N34"/>
    </row>
    <row r="35" spans="1:14" x14ac:dyDescent="0.25">
      <c r="A35"/>
      <c r="B35"/>
      <c r="C35"/>
      <c r="D35"/>
      <c r="E35"/>
      <c r="F35"/>
      <c r="G35"/>
      <c r="H35"/>
      <c r="I35"/>
      <c r="J35"/>
      <c r="K35"/>
      <c r="L35"/>
      <c r="M35"/>
      <c r="N35"/>
    </row>
    <row r="36" spans="1:14" x14ac:dyDescent="0.25">
      <c r="A36"/>
      <c r="B36"/>
      <c r="C36"/>
      <c r="D36"/>
      <c r="E36"/>
      <c r="F36"/>
      <c r="G36"/>
      <c r="H36"/>
      <c r="I36"/>
      <c r="J36"/>
      <c r="K36"/>
      <c r="L36"/>
      <c r="M36"/>
      <c r="N36"/>
    </row>
    <row r="37" spans="1:14" x14ac:dyDescent="0.25">
      <c r="A37"/>
      <c r="B37"/>
      <c r="C37"/>
      <c r="D37"/>
      <c r="E37"/>
      <c r="F37"/>
      <c r="G37"/>
      <c r="H37"/>
      <c r="I37"/>
      <c r="J37"/>
      <c r="K37"/>
      <c r="L37"/>
      <c r="M37"/>
      <c r="N37"/>
    </row>
    <row r="38" spans="1:14" x14ac:dyDescent="0.25">
      <c r="A38"/>
      <c r="B38"/>
      <c r="C38"/>
      <c r="D38"/>
      <c r="E38"/>
      <c r="F38"/>
      <c r="G38"/>
      <c r="H38"/>
      <c r="I38"/>
      <c r="J38"/>
      <c r="K38"/>
      <c r="L38"/>
      <c r="M38"/>
      <c r="N38"/>
    </row>
    <row r="39" spans="1:14" x14ac:dyDescent="0.25">
      <c r="A39"/>
      <c r="B39"/>
      <c r="C39"/>
      <c r="D39"/>
      <c r="E39"/>
      <c r="F39"/>
      <c r="G39"/>
      <c r="H39"/>
      <c r="I39"/>
      <c r="J39"/>
      <c r="K39"/>
      <c r="L39"/>
      <c r="M39"/>
      <c r="N39"/>
    </row>
    <row r="40" spans="1:14" x14ac:dyDescent="0.25">
      <c r="A40"/>
      <c r="B40"/>
      <c r="C40"/>
      <c r="D40"/>
      <c r="E40"/>
      <c r="F40"/>
      <c r="G40"/>
      <c r="H40"/>
      <c r="I40"/>
      <c r="J40"/>
      <c r="K40"/>
      <c r="L40"/>
      <c r="M40"/>
      <c r="N40"/>
    </row>
    <row r="41" spans="1:14" x14ac:dyDescent="0.25">
      <c r="A41"/>
      <c r="B41"/>
      <c r="C41"/>
      <c r="D41"/>
      <c r="E41"/>
      <c r="F41"/>
      <c r="G41"/>
      <c r="H41"/>
      <c r="I41"/>
      <c r="J41"/>
      <c r="K41"/>
      <c r="L41"/>
      <c r="M41"/>
      <c r="N41"/>
    </row>
    <row r="42" spans="1:14" x14ac:dyDescent="0.25">
      <c r="A42"/>
      <c r="B42"/>
      <c r="C42"/>
      <c r="D42"/>
      <c r="E42"/>
      <c r="F42"/>
      <c r="G42"/>
      <c r="H42"/>
      <c r="I42"/>
      <c r="J42"/>
      <c r="K42"/>
      <c r="L42"/>
      <c r="M42"/>
      <c r="N42"/>
    </row>
    <row r="43" spans="1:14" x14ac:dyDescent="0.25">
      <c r="A43"/>
      <c r="B43"/>
      <c r="C43"/>
      <c r="D43"/>
      <c r="E43"/>
      <c r="F43"/>
      <c r="G43"/>
      <c r="H43"/>
      <c r="I43"/>
      <c r="J43"/>
      <c r="K43"/>
      <c r="L43"/>
      <c r="M43"/>
      <c r="N43"/>
    </row>
    <row r="44" spans="1:14" x14ac:dyDescent="0.25">
      <c r="A44"/>
      <c r="B44"/>
      <c r="C44"/>
      <c r="D44"/>
      <c r="E44"/>
      <c r="F44"/>
      <c r="G44"/>
      <c r="H44"/>
      <c r="I44"/>
      <c r="J44"/>
      <c r="K44"/>
      <c r="L44"/>
      <c r="M44"/>
      <c r="N44"/>
    </row>
    <row r="45" spans="1:14" x14ac:dyDescent="0.25">
      <c r="A45"/>
      <c r="B45"/>
      <c r="C45"/>
      <c r="D45"/>
      <c r="E45"/>
      <c r="F45"/>
      <c r="G45"/>
      <c r="H45"/>
      <c r="I45"/>
      <c r="J45"/>
      <c r="K45"/>
      <c r="L45"/>
      <c r="M45"/>
      <c r="N45"/>
    </row>
    <row r="46" spans="1:14" x14ac:dyDescent="0.25">
      <c r="A46"/>
      <c r="B46"/>
      <c r="C46"/>
      <c r="D46"/>
      <c r="E46"/>
      <c r="F46"/>
      <c r="G46"/>
      <c r="H46"/>
      <c r="I46"/>
      <c r="J46"/>
      <c r="K46"/>
      <c r="L46"/>
      <c r="M46"/>
      <c r="N46"/>
    </row>
    <row r="47" spans="1:14" x14ac:dyDescent="0.25">
      <c r="A47"/>
      <c r="B47"/>
      <c r="C47"/>
      <c r="D47"/>
      <c r="E47"/>
      <c r="F47"/>
      <c r="G47"/>
      <c r="H47"/>
      <c r="I47"/>
      <c r="J47"/>
      <c r="K47"/>
      <c r="L47"/>
      <c r="M47"/>
      <c r="N47"/>
    </row>
    <row r="48" spans="1:14" x14ac:dyDescent="0.25">
      <c r="A48"/>
      <c r="B48"/>
      <c r="C48"/>
      <c r="D48"/>
      <c r="E48"/>
      <c r="F48"/>
      <c r="G48"/>
      <c r="H48"/>
      <c r="I48"/>
      <c r="J48"/>
      <c r="K48"/>
      <c r="L48"/>
      <c r="M48"/>
      <c r="N48"/>
    </row>
    <row r="49" spans="1:14" x14ac:dyDescent="0.25">
      <c r="A49"/>
      <c r="B49"/>
      <c r="C49"/>
      <c r="D49"/>
      <c r="E49"/>
      <c r="F49"/>
      <c r="G49"/>
      <c r="H49"/>
      <c r="I49"/>
      <c r="J49"/>
      <c r="K49"/>
      <c r="L49"/>
      <c r="M49"/>
      <c r="N49"/>
    </row>
    <row r="50" spans="1:14" x14ac:dyDescent="0.25">
      <c r="A50"/>
      <c r="B50"/>
      <c r="C50"/>
      <c r="D50"/>
      <c r="E50"/>
      <c r="F50"/>
      <c r="G50"/>
      <c r="H50"/>
      <c r="I50"/>
      <c r="J50"/>
      <c r="K50"/>
      <c r="L50"/>
      <c r="M50"/>
      <c r="N50"/>
    </row>
    <row r="51" spans="1:14" x14ac:dyDescent="0.25">
      <c r="A51"/>
      <c r="B51"/>
      <c r="C51"/>
      <c r="D51"/>
      <c r="E51"/>
      <c r="F51"/>
      <c r="G51"/>
      <c r="H51"/>
      <c r="I51"/>
      <c r="J51"/>
      <c r="K51"/>
      <c r="L51"/>
      <c r="M51"/>
      <c r="N51"/>
    </row>
    <row r="52" spans="1:14" x14ac:dyDescent="0.25">
      <c r="A52"/>
      <c r="B52"/>
      <c r="C52"/>
      <c r="D52"/>
      <c r="E52"/>
      <c r="F52"/>
      <c r="G52"/>
      <c r="H52"/>
      <c r="I52"/>
      <c r="J52"/>
      <c r="K52"/>
      <c r="L52"/>
      <c r="M52"/>
      <c r="N52"/>
    </row>
    <row r="53" spans="1:14" x14ac:dyDescent="0.25">
      <c r="A53"/>
      <c r="B53"/>
      <c r="C53"/>
      <c r="D53"/>
      <c r="E53"/>
      <c r="F53"/>
      <c r="G53"/>
      <c r="H53"/>
      <c r="I53"/>
      <c r="J53"/>
      <c r="K53"/>
      <c r="L53"/>
      <c r="M53"/>
      <c r="N53"/>
    </row>
    <row r="54" spans="1:14" x14ac:dyDescent="0.25">
      <c r="A54"/>
      <c r="B54"/>
      <c r="C54"/>
      <c r="D54"/>
      <c r="E54"/>
      <c r="F54"/>
      <c r="G54"/>
      <c r="H54"/>
      <c r="I54"/>
      <c r="J54"/>
      <c r="K54"/>
      <c r="L54"/>
      <c r="M54"/>
      <c r="N54"/>
    </row>
    <row r="55" spans="1:14" x14ac:dyDescent="0.25">
      <c r="A55"/>
      <c r="B55"/>
      <c r="C55"/>
      <c r="D55"/>
      <c r="E55"/>
      <c r="F55"/>
      <c r="G55"/>
      <c r="H55"/>
      <c r="I55"/>
      <c r="J55"/>
      <c r="K55"/>
      <c r="L55"/>
      <c r="M55"/>
      <c r="N55"/>
    </row>
    <row r="56" spans="1:14" x14ac:dyDescent="0.25">
      <c r="A56"/>
      <c r="B56"/>
      <c r="C56"/>
      <c r="D56"/>
      <c r="E56"/>
      <c r="F56"/>
      <c r="G56"/>
      <c r="H56"/>
      <c r="I56"/>
      <c r="J56"/>
      <c r="K56"/>
      <c r="L56"/>
      <c r="M56"/>
      <c r="N56"/>
    </row>
    <row r="57" spans="1:14" x14ac:dyDescent="0.25">
      <c r="A57"/>
      <c r="B57"/>
      <c r="C57"/>
      <c r="D57"/>
      <c r="E57"/>
      <c r="F57"/>
      <c r="G57"/>
      <c r="H57"/>
      <c r="I57"/>
      <c r="J57"/>
      <c r="K57"/>
      <c r="L57"/>
      <c r="M57"/>
      <c r="N57"/>
    </row>
    <row r="58" spans="1:14" x14ac:dyDescent="0.25">
      <c r="A58"/>
      <c r="B58"/>
      <c r="C58"/>
      <c r="D58"/>
      <c r="E58"/>
      <c r="F58"/>
      <c r="G58"/>
      <c r="H58"/>
      <c r="I58"/>
      <c r="J58"/>
      <c r="K58"/>
      <c r="L58"/>
      <c r="M58"/>
      <c r="N58"/>
    </row>
    <row r="59" spans="1:14" x14ac:dyDescent="0.25">
      <c r="A59"/>
      <c r="B59"/>
      <c r="C59"/>
      <c r="D59"/>
      <c r="E59"/>
      <c r="F59"/>
      <c r="G59"/>
      <c r="H59"/>
      <c r="I59"/>
      <c r="J59"/>
      <c r="K59"/>
      <c r="L59"/>
      <c r="M59"/>
      <c r="N59"/>
    </row>
    <row r="60" spans="1:14" x14ac:dyDescent="0.25">
      <c r="A60"/>
      <c r="B60"/>
      <c r="C60"/>
      <c r="D60"/>
      <c r="E60"/>
      <c r="F60"/>
      <c r="G60"/>
      <c r="H60"/>
      <c r="I60"/>
      <c r="J60"/>
      <c r="K60"/>
      <c r="L60"/>
      <c r="M60"/>
      <c r="N60"/>
    </row>
    <row r="61" spans="1:14" x14ac:dyDescent="0.25">
      <c r="A61"/>
      <c r="B61"/>
      <c r="C61"/>
      <c r="D61"/>
      <c r="E61"/>
      <c r="F61"/>
      <c r="G61"/>
      <c r="H61"/>
      <c r="I61"/>
      <c r="J61"/>
      <c r="K61"/>
      <c r="L61"/>
      <c r="M61"/>
      <c r="N61"/>
    </row>
    <row r="62" spans="1:14" x14ac:dyDescent="0.25">
      <c r="A62"/>
      <c r="B62"/>
      <c r="C62"/>
      <c r="D62"/>
      <c r="E62"/>
      <c r="F62"/>
      <c r="G62"/>
      <c r="H62"/>
      <c r="I62"/>
      <c r="J62"/>
      <c r="K62"/>
      <c r="L62"/>
      <c r="M62"/>
      <c r="N62"/>
    </row>
    <row r="63" spans="1:14" x14ac:dyDescent="0.25">
      <c r="A63"/>
      <c r="B63"/>
      <c r="C63"/>
      <c r="D63"/>
      <c r="E63"/>
      <c r="F63"/>
      <c r="G63"/>
      <c r="H63"/>
      <c r="I63"/>
      <c r="J63"/>
      <c r="K63"/>
      <c r="L63"/>
      <c r="M63"/>
      <c r="N63"/>
    </row>
    <row r="64" spans="1:14" x14ac:dyDescent="0.25">
      <c r="A64"/>
      <c r="B64"/>
      <c r="C64"/>
      <c r="D64"/>
      <c r="E64"/>
      <c r="F64"/>
      <c r="G64"/>
      <c r="H64"/>
      <c r="I64"/>
      <c r="J64"/>
      <c r="K64"/>
      <c r="L64"/>
      <c r="M64"/>
      <c r="N64"/>
    </row>
    <row r="65" spans="1:14" x14ac:dyDescent="0.25">
      <c r="A65"/>
      <c r="B65"/>
      <c r="C65"/>
      <c r="D65"/>
      <c r="E65"/>
      <c r="F65"/>
      <c r="G65"/>
      <c r="H65"/>
      <c r="I65"/>
      <c r="J65"/>
      <c r="K65"/>
      <c r="L65"/>
      <c r="M65"/>
      <c r="N65"/>
    </row>
    <row r="66" spans="1:14" x14ac:dyDescent="0.25">
      <c r="A66"/>
      <c r="B66"/>
      <c r="C66"/>
      <c r="D66"/>
      <c r="E66"/>
      <c r="F66"/>
      <c r="G66"/>
      <c r="H66"/>
      <c r="I66"/>
      <c r="J66"/>
      <c r="K66"/>
      <c r="L66"/>
      <c r="M66"/>
      <c r="N66"/>
    </row>
    <row r="67" spans="1:14" x14ac:dyDescent="0.25">
      <c r="A67"/>
      <c r="B67"/>
      <c r="C67"/>
      <c r="D67"/>
      <c r="E67"/>
      <c r="F67"/>
      <c r="G67"/>
      <c r="H67"/>
      <c r="I67"/>
      <c r="J67"/>
      <c r="K67"/>
      <c r="L67"/>
      <c r="M67"/>
      <c r="N67"/>
    </row>
    <row r="68" spans="1:14" x14ac:dyDescent="0.25">
      <c r="A68"/>
      <c r="B68"/>
      <c r="C68"/>
      <c r="D68"/>
      <c r="E68"/>
      <c r="F68"/>
      <c r="G68"/>
      <c r="H68"/>
      <c r="I68"/>
      <c r="J68"/>
      <c r="K68"/>
      <c r="L68"/>
      <c r="M68"/>
      <c r="N68"/>
    </row>
    <row r="69" spans="1:14" x14ac:dyDescent="0.25">
      <c r="A69"/>
      <c r="B69"/>
      <c r="C69"/>
      <c r="D69"/>
      <c r="E69"/>
      <c r="F69"/>
      <c r="G69"/>
      <c r="H69"/>
      <c r="I69"/>
      <c r="J69"/>
      <c r="K69"/>
      <c r="L69"/>
      <c r="M69"/>
      <c r="N69"/>
    </row>
    <row r="70" spans="1:14" x14ac:dyDescent="0.25">
      <c r="A70"/>
      <c r="B70"/>
      <c r="C70"/>
      <c r="D70"/>
      <c r="E70"/>
      <c r="F70"/>
      <c r="G70"/>
      <c r="H70"/>
      <c r="I70"/>
      <c r="J70"/>
      <c r="K70"/>
      <c r="L70"/>
      <c r="M70"/>
      <c r="N70"/>
    </row>
    <row r="71" spans="1:14" x14ac:dyDescent="0.25">
      <c r="A71"/>
      <c r="B71"/>
      <c r="C71"/>
      <c r="D71"/>
      <c r="E71"/>
      <c r="F71"/>
      <c r="G71"/>
      <c r="H71"/>
      <c r="I71"/>
      <c r="J71"/>
      <c r="K71"/>
      <c r="L71"/>
      <c r="M71"/>
      <c r="N71"/>
    </row>
    <row r="72" spans="1:14" x14ac:dyDescent="0.25">
      <c r="A72"/>
      <c r="B72"/>
      <c r="C72"/>
      <c r="D72"/>
      <c r="E72"/>
      <c r="F72"/>
      <c r="G72"/>
      <c r="H72"/>
      <c r="I72"/>
      <c r="J72"/>
      <c r="K72"/>
      <c r="L72"/>
      <c r="M72"/>
      <c r="N72"/>
    </row>
    <row r="73" spans="1:14" x14ac:dyDescent="0.25">
      <c r="A73"/>
      <c r="B73"/>
      <c r="C73"/>
      <c r="D73"/>
      <c r="E73"/>
      <c r="F73"/>
      <c r="G73"/>
      <c r="H73"/>
      <c r="I73"/>
      <c r="J73"/>
      <c r="K73"/>
      <c r="L73"/>
      <c r="M73"/>
      <c r="N73"/>
    </row>
    <row r="74" spans="1:14" x14ac:dyDescent="0.25">
      <c r="A74"/>
      <c r="B74"/>
      <c r="C74"/>
      <c r="D74"/>
      <c r="E74"/>
      <c r="F74"/>
      <c r="G74"/>
      <c r="H74"/>
      <c r="I74"/>
      <c r="J74"/>
      <c r="K74"/>
      <c r="L74"/>
      <c r="M74"/>
      <c r="N74"/>
    </row>
    <row r="75" spans="1:14" x14ac:dyDescent="0.25">
      <c r="A75"/>
      <c r="B75"/>
      <c r="C75"/>
      <c r="D75"/>
      <c r="E75"/>
      <c r="F75"/>
      <c r="G75"/>
      <c r="H75"/>
      <c r="I75"/>
      <c r="J75"/>
      <c r="K75"/>
      <c r="L75"/>
      <c r="M75"/>
      <c r="N75"/>
    </row>
    <row r="76" spans="1:14" x14ac:dyDescent="0.25">
      <c r="A76"/>
      <c r="B76"/>
      <c r="C76"/>
      <c r="D76"/>
      <c r="E76"/>
      <c r="F76"/>
      <c r="G76"/>
      <c r="H76"/>
      <c r="I76"/>
      <c r="J76"/>
      <c r="K76"/>
      <c r="L76"/>
      <c r="M76"/>
      <c r="N76"/>
    </row>
    <row r="77" spans="1:14" x14ac:dyDescent="0.25">
      <c r="A77"/>
      <c r="B77"/>
      <c r="C77"/>
      <c r="D77"/>
      <c r="E77"/>
      <c r="F77"/>
      <c r="G77"/>
      <c r="H77"/>
      <c r="I77"/>
      <c r="J77"/>
      <c r="K77"/>
      <c r="L77"/>
      <c r="M77"/>
      <c r="N77"/>
    </row>
    <row r="78" spans="1:14" x14ac:dyDescent="0.25">
      <c r="A78"/>
      <c r="B78"/>
      <c r="C78"/>
      <c r="D78"/>
      <c r="E78"/>
      <c r="F78"/>
      <c r="G78"/>
      <c r="H78"/>
      <c r="I78"/>
      <c r="J78"/>
      <c r="K78"/>
      <c r="L78"/>
      <c r="M78"/>
      <c r="N78"/>
    </row>
    <row r="79" spans="1:14" x14ac:dyDescent="0.25">
      <c r="A79"/>
      <c r="B79"/>
      <c r="C79"/>
      <c r="D79"/>
      <c r="E79"/>
      <c r="F79"/>
      <c r="G79"/>
      <c r="H79"/>
      <c r="I79"/>
      <c r="J79"/>
      <c r="K79"/>
      <c r="L79"/>
      <c r="M79"/>
      <c r="N79"/>
    </row>
    <row r="80" spans="1:14" x14ac:dyDescent="0.25">
      <c r="A80"/>
      <c r="B80"/>
      <c r="C80"/>
      <c r="D80"/>
      <c r="E80"/>
      <c r="F80"/>
      <c r="G80"/>
      <c r="H80"/>
      <c r="I80"/>
      <c r="J80"/>
      <c r="K80"/>
      <c r="L80"/>
      <c r="M80"/>
      <c r="N80"/>
    </row>
    <row r="81" spans="1:14" x14ac:dyDescent="0.25">
      <c r="A81"/>
      <c r="B81"/>
      <c r="C81"/>
      <c r="D81"/>
      <c r="E81"/>
      <c r="F81"/>
      <c r="G81"/>
      <c r="H81"/>
      <c r="I81"/>
      <c r="J81"/>
      <c r="K81"/>
      <c r="L81"/>
      <c r="M81"/>
      <c r="N81"/>
    </row>
    <row r="82" spans="1:14" x14ac:dyDescent="0.25">
      <c r="A82"/>
      <c r="B82"/>
      <c r="C82"/>
      <c r="D82"/>
      <c r="E82"/>
      <c r="F82"/>
      <c r="G82"/>
      <c r="H82"/>
      <c r="I82"/>
      <c r="J82"/>
      <c r="K82"/>
      <c r="L82"/>
      <c r="M82"/>
      <c r="N82"/>
    </row>
    <row r="83" spans="1:14" x14ac:dyDescent="0.25">
      <c r="A83"/>
      <c r="B83"/>
      <c r="C83"/>
      <c r="D83"/>
      <c r="E83"/>
      <c r="F83"/>
      <c r="G83"/>
      <c r="H83"/>
      <c r="I83"/>
      <c r="J83"/>
      <c r="K83"/>
      <c r="L83"/>
      <c r="M83"/>
      <c r="N83"/>
    </row>
    <row r="84" spans="1:14" x14ac:dyDescent="0.25">
      <c r="A84"/>
      <c r="B84"/>
      <c r="C84"/>
      <c r="D84"/>
      <c r="E84"/>
      <c r="F84"/>
      <c r="G84"/>
      <c r="H84"/>
      <c r="I84"/>
      <c r="J84"/>
      <c r="K84"/>
      <c r="L84"/>
      <c r="M84"/>
      <c r="N84"/>
    </row>
    <row r="85" spans="1:14" x14ac:dyDescent="0.25">
      <c r="A85"/>
      <c r="B85"/>
      <c r="C85"/>
      <c r="D85"/>
      <c r="E85"/>
      <c r="F85"/>
      <c r="G85"/>
      <c r="H85"/>
      <c r="I85"/>
      <c r="J85"/>
      <c r="K85"/>
      <c r="L85"/>
      <c r="M85"/>
      <c r="N85"/>
    </row>
    <row r="86" spans="1:14" x14ac:dyDescent="0.25">
      <c r="A86"/>
      <c r="B86"/>
      <c r="C86"/>
      <c r="D86"/>
      <c r="E86"/>
      <c r="F86"/>
      <c r="G86"/>
      <c r="H86"/>
      <c r="I86"/>
      <c r="J86"/>
      <c r="K86"/>
      <c r="L86"/>
      <c r="M86"/>
      <c r="N86"/>
    </row>
    <row r="87" spans="1:14" x14ac:dyDescent="0.25">
      <c r="A87"/>
      <c r="B87"/>
      <c r="C87"/>
      <c r="D87"/>
      <c r="E87"/>
      <c r="F87"/>
      <c r="G87"/>
      <c r="H87"/>
      <c r="I87"/>
      <c r="J87"/>
      <c r="K87"/>
      <c r="L87"/>
      <c r="M87"/>
      <c r="N87"/>
    </row>
    <row r="88" spans="1:14" x14ac:dyDescent="0.25">
      <c r="A88"/>
      <c r="B88"/>
      <c r="C88"/>
      <c r="D88"/>
      <c r="E88"/>
      <c r="F88"/>
      <c r="G88"/>
      <c r="H88"/>
      <c r="I88"/>
      <c r="J88"/>
      <c r="K88"/>
      <c r="L88"/>
      <c r="M88"/>
      <c r="N88"/>
    </row>
    <row r="89" spans="1:14" x14ac:dyDescent="0.25">
      <c r="A89"/>
      <c r="B89"/>
      <c r="C89"/>
      <c r="D89"/>
      <c r="E89"/>
      <c r="F89"/>
      <c r="G89"/>
      <c r="H89"/>
      <c r="I89"/>
      <c r="J89"/>
      <c r="K89"/>
      <c r="L89"/>
      <c r="M89"/>
      <c r="N89"/>
    </row>
    <row r="90" spans="1:14" x14ac:dyDescent="0.25">
      <c r="A90"/>
      <c r="B90"/>
      <c r="C90"/>
      <c r="D90"/>
      <c r="E90"/>
      <c r="F90"/>
      <c r="G90"/>
      <c r="H90"/>
      <c r="I90"/>
      <c r="J90"/>
      <c r="K90"/>
      <c r="L90"/>
      <c r="M90"/>
      <c r="N90"/>
    </row>
    <row r="91" spans="1:14" x14ac:dyDescent="0.25">
      <c r="A91"/>
      <c r="B91"/>
      <c r="C91"/>
      <c r="D91"/>
      <c r="E91"/>
      <c r="F91"/>
      <c r="G91"/>
      <c r="H91"/>
      <c r="I91"/>
      <c r="J91"/>
      <c r="K91"/>
      <c r="L91"/>
      <c r="M91"/>
      <c r="N91"/>
    </row>
    <row r="92" spans="1:14" x14ac:dyDescent="0.25">
      <c r="A92"/>
      <c r="B92"/>
      <c r="C92"/>
      <c r="D92"/>
      <c r="E92"/>
      <c r="F92"/>
      <c r="G92"/>
      <c r="H92"/>
      <c r="I92"/>
      <c r="J92"/>
      <c r="K92"/>
      <c r="L92"/>
      <c r="M92"/>
      <c r="N92"/>
    </row>
    <row r="93" spans="1:14" x14ac:dyDescent="0.25">
      <c r="A93"/>
      <c r="B93"/>
      <c r="C93"/>
      <c r="D93"/>
      <c r="E93"/>
      <c r="F93"/>
      <c r="G93"/>
      <c r="H93"/>
      <c r="I93"/>
      <c r="J93"/>
      <c r="K93"/>
      <c r="L93"/>
      <c r="M93"/>
      <c r="N93"/>
    </row>
    <row r="94" spans="1:14" x14ac:dyDescent="0.25">
      <c r="A94"/>
      <c r="B94"/>
      <c r="C94"/>
      <c r="D94"/>
      <c r="E94"/>
      <c r="F94"/>
      <c r="G94"/>
      <c r="H94"/>
      <c r="I94"/>
      <c r="J94"/>
      <c r="K94"/>
      <c r="L94"/>
      <c r="M94"/>
      <c r="N94"/>
    </row>
    <row r="95" spans="1:14" x14ac:dyDescent="0.25">
      <c r="A95"/>
      <c r="B95"/>
      <c r="C95"/>
      <c r="D95"/>
      <c r="E95"/>
      <c r="F95"/>
      <c r="G95"/>
      <c r="H95"/>
      <c r="I95"/>
      <c r="J95"/>
      <c r="K95"/>
      <c r="L95"/>
      <c r="M95"/>
      <c r="N95"/>
    </row>
    <row r="96" spans="1:14" x14ac:dyDescent="0.25">
      <c r="A96"/>
      <c r="B96"/>
      <c r="C96"/>
      <c r="D96"/>
      <c r="E96"/>
      <c r="F96"/>
      <c r="G96"/>
      <c r="H96"/>
      <c r="I96"/>
      <c r="J96"/>
      <c r="K96"/>
      <c r="L96"/>
      <c r="M96"/>
      <c r="N96"/>
    </row>
    <row r="97" spans="1:14" x14ac:dyDescent="0.25">
      <c r="A97"/>
      <c r="B97"/>
      <c r="C97"/>
      <c r="D97"/>
      <c r="E97"/>
      <c r="F97"/>
      <c r="G97"/>
      <c r="H97"/>
      <c r="I97"/>
      <c r="J97"/>
      <c r="K97"/>
      <c r="L97"/>
      <c r="M97"/>
      <c r="N97"/>
    </row>
    <row r="98" spans="1:14" x14ac:dyDescent="0.25">
      <c r="A98"/>
      <c r="B98"/>
      <c r="C98"/>
      <c r="D98"/>
      <c r="E98"/>
      <c r="F98"/>
      <c r="G98"/>
      <c r="H98"/>
      <c r="I98"/>
      <c r="J98"/>
      <c r="K98"/>
      <c r="L98"/>
      <c r="M98"/>
      <c r="N98"/>
    </row>
    <row r="99" spans="1:14" x14ac:dyDescent="0.25">
      <c r="A99"/>
      <c r="B99"/>
      <c r="C99"/>
      <c r="D99"/>
      <c r="E99"/>
      <c r="F99"/>
      <c r="G99"/>
      <c r="H99"/>
      <c r="I99"/>
      <c r="J99"/>
      <c r="K99"/>
      <c r="L99"/>
      <c r="M99"/>
      <c r="N99"/>
    </row>
    <row r="100" spans="1:14" x14ac:dyDescent="0.25">
      <c r="A100"/>
      <c r="B100"/>
      <c r="C100"/>
      <c r="D100"/>
      <c r="E100"/>
      <c r="F100"/>
      <c r="G100"/>
      <c r="H100"/>
      <c r="I100"/>
      <c r="J100"/>
      <c r="K100"/>
      <c r="L100"/>
      <c r="M100"/>
      <c r="N100"/>
    </row>
    <row r="101" spans="1:14" x14ac:dyDescent="0.25">
      <c r="A101"/>
      <c r="B101"/>
      <c r="C101"/>
      <c r="D101"/>
      <c r="E101"/>
      <c r="F101"/>
      <c r="G101"/>
      <c r="H101"/>
      <c r="I101"/>
      <c r="J101"/>
      <c r="K101"/>
      <c r="L101"/>
      <c r="M101"/>
      <c r="N101"/>
    </row>
    <row r="102" spans="1:14" x14ac:dyDescent="0.25">
      <c r="A102"/>
      <c r="B102"/>
      <c r="C102"/>
      <c r="D102"/>
      <c r="E102"/>
      <c r="F102"/>
      <c r="G102"/>
      <c r="H102"/>
      <c r="I102"/>
      <c r="J102"/>
      <c r="K102"/>
      <c r="L102"/>
      <c r="M102"/>
      <c r="N102"/>
    </row>
    <row r="103" spans="1:14" x14ac:dyDescent="0.25">
      <c r="A103"/>
      <c r="B103"/>
      <c r="C103"/>
      <c r="D103"/>
      <c r="E103"/>
      <c r="F103"/>
      <c r="G103"/>
      <c r="H103"/>
      <c r="I103"/>
      <c r="J103"/>
      <c r="K103"/>
      <c r="L103"/>
      <c r="M103"/>
      <c r="N103"/>
    </row>
    <row r="104" spans="1:14" x14ac:dyDescent="0.25">
      <c r="A104"/>
      <c r="B104"/>
      <c r="C104"/>
      <c r="D104"/>
      <c r="E104"/>
      <c r="F104"/>
      <c r="G104"/>
      <c r="H104"/>
      <c r="I104"/>
      <c r="J104"/>
      <c r="K104"/>
      <c r="L104"/>
      <c r="M104"/>
      <c r="N104"/>
    </row>
    <row r="105" spans="1:14" x14ac:dyDescent="0.25">
      <c r="A105"/>
      <c r="B105"/>
      <c r="C105"/>
      <c r="D105"/>
      <c r="E105"/>
      <c r="F105"/>
      <c r="G105"/>
      <c r="H105"/>
      <c r="I105"/>
      <c r="J105"/>
      <c r="K105"/>
      <c r="L105"/>
      <c r="M105"/>
      <c r="N105"/>
    </row>
    <row r="106" spans="1:14" x14ac:dyDescent="0.25">
      <c r="A106"/>
      <c r="B106"/>
      <c r="C106"/>
      <c r="D106"/>
      <c r="E106"/>
      <c r="F106"/>
      <c r="G106"/>
      <c r="H106"/>
      <c r="I106"/>
      <c r="J106"/>
      <c r="K106"/>
      <c r="L106"/>
      <c r="M106"/>
      <c r="N106"/>
    </row>
    <row r="107" spans="1:14" x14ac:dyDescent="0.25">
      <c r="A107"/>
      <c r="B107"/>
      <c r="C107"/>
      <c r="D107"/>
      <c r="E107"/>
      <c r="F107"/>
      <c r="G107"/>
      <c r="H107"/>
      <c r="I107"/>
      <c r="J107"/>
      <c r="K107"/>
      <c r="L107"/>
      <c r="M107"/>
      <c r="N107"/>
    </row>
    <row r="108" spans="1:14" x14ac:dyDescent="0.25">
      <c r="A108"/>
      <c r="B108"/>
      <c r="C108"/>
      <c r="D108"/>
      <c r="E108"/>
      <c r="F108"/>
      <c r="G108"/>
      <c r="H108"/>
      <c r="I108"/>
      <c r="J108"/>
      <c r="K108"/>
      <c r="L108"/>
      <c r="M108"/>
      <c r="N108"/>
    </row>
    <row r="109" spans="1:14" x14ac:dyDescent="0.25">
      <c r="A109"/>
      <c r="B109"/>
      <c r="C109"/>
      <c r="D109"/>
      <c r="E109"/>
      <c r="F109"/>
      <c r="G109"/>
      <c r="H109"/>
      <c r="I109"/>
      <c r="J109"/>
      <c r="K109"/>
      <c r="L109"/>
      <c r="M109"/>
      <c r="N109"/>
    </row>
    <row r="110" spans="1:14" x14ac:dyDescent="0.25">
      <c r="A110"/>
      <c r="B110"/>
      <c r="C110"/>
      <c r="D110"/>
      <c r="E110"/>
      <c r="F110"/>
      <c r="G110"/>
      <c r="H110"/>
      <c r="I110"/>
      <c r="J110"/>
      <c r="K110"/>
      <c r="L110"/>
      <c r="M110"/>
      <c r="N110"/>
    </row>
    <row r="111" spans="1:14" x14ac:dyDescent="0.25">
      <c r="A111"/>
      <c r="B111"/>
      <c r="C111"/>
      <c r="D111"/>
      <c r="E111"/>
      <c r="F111"/>
      <c r="G111"/>
      <c r="H111"/>
      <c r="I111"/>
      <c r="J111"/>
      <c r="K111"/>
      <c r="L111"/>
      <c r="M111"/>
      <c r="N111"/>
    </row>
    <row r="112" spans="1:14" x14ac:dyDescent="0.25">
      <c r="A112"/>
      <c r="B112"/>
      <c r="C112"/>
      <c r="D112"/>
      <c r="E112"/>
      <c r="F112"/>
      <c r="G112"/>
      <c r="H112"/>
      <c r="I112"/>
      <c r="J112"/>
      <c r="K112"/>
      <c r="L112"/>
      <c r="M112"/>
      <c r="N112"/>
    </row>
    <row r="113" spans="1:14" x14ac:dyDescent="0.25">
      <c r="A113"/>
      <c r="B113"/>
      <c r="C113"/>
      <c r="D113"/>
      <c r="E113"/>
      <c r="F113"/>
      <c r="G113"/>
      <c r="H113"/>
      <c r="I113"/>
      <c r="J113"/>
      <c r="K113"/>
      <c r="L113"/>
      <c r="M113"/>
      <c r="N113"/>
    </row>
    <row r="114" spans="1:14" x14ac:dyDescent="0.25">
      <c r="A114"/>
      <c r="B114"/>
      <c r="C114"/>
      <c r="D114"/>
      <c r="E114"/>
      <c r="F114"/>
      <c r="G114"/>
      <c r="H114"/>
      <c r="I114"/>
      <c r="J114"/>
      <c r="K114"/>
      <c r="L114"/>
      <c r="M114"/>
      <c r="N114"/>
    </row>
    <row r="115" spans="1:14" x14ac:dyDescent="0.25">
      <c r="A115"/>
      <c r="B115"/>
      <c r="C115"/>
      <c r="D115"/>
      <c r="E115"/>
      <c r="F115"/>
      <c r="G115"/>
      <c r="H115"/>
      <c r="I115"/>
      <c r="J115"/>
      <c r="K115"/>
      <c r="L115"/>
      <c r="M115"/>
      <c r="N115"/>
    </row>
    <row r="116" spans="1:14" x14ac:dyDescent="0.25">
      <c r="A116"/>
      <c r="B116"/>
      <c r="C116"/>
      <c r="D116"/>
      <c r="E116"/>
      <c r="F116"/>
      <c r="G116"/>
      <c r="H116"/>
      <c r="I116"/>
      <c r="J116"/>
      <c r="K116"/>
      <c r="L116"/>
      <c r="M116"/>
      <c r="N116"/>
    </row>
    <row r="117" spans="1:14" x14ac:dyDescent="0.25">
      <c r="A117"/>
      <c r="B117"/>
      <c r="C117"/>
      <c r="D117"/>
      <c r="E117"/>
      <c r="F117"/>
      <c r="G117"/>
      <c r="H117"/>
      <c r="I117"/>
      <c r="J117"/>
      <c r="K117"/>
      <c r="L117"/>
      <c r="M117"/>
      <c r="N117"/>
    </row>
    <row r="118" spans="1:14" x14ac:dyDescent="0.25">
      <c r="A118"/>
      <c r="B118"/>
      <c r="C118"/>
      <c r="D118"/>
      <c r="E118"/>
      <c r="F118"/>
      <c r="G118"/>
      <c r="H118"/>
      <c r="I118"/>
      <c r="J118"/>
      <c r="K118"/>
      <c r="L118"/>
      <c r="M118"/>
      <c r="N118"/>
    </row>
    <row r="119" spans="1:14" x14ac:dyDescent="0.25">
      <c r="A119"/>
      <c r="B119"/>
      <c r="C119"/>
      <c r="D119"/>
      <c r="E119"/>
      <c r="F119"/>
      <c r="G119"/>
      <c r="H119"/>
      <c r="I119"/>
      <c r="J119"/>
      <c r="K119"/>
      <c r="L119"/>
      <c r="M119"/>
      <c r="N119"/>
    </row>
    <row r="120" spans="1:14" x14ac:dyDescent="0.25">
      <c r="A120"/>
      <c r="B120"/>
      <c r="C120"/>
      <c r="D120"/>
      <c r="E120"/>
      <c r="F120"/>
      <c r="G120"/>
      <c r="H120"/>
      <c r="I120"/>
      <c r="J120"/>
      <c r="K120"/>
      <c r="L120"/>
      <c r="M120"/>
      <c r="N120"/>
    </row>
    <row r="121" spans="1:14" x14ac:dyDescent="0.25">
      <c r="A121"/>
      <c r="B121"/>
      <c r="C121"/>
      <c r="D121"/>
      <c r="E121"/>
      <c r="F121"/>
      <c r="G121"/>
      <c r="H121"/>
      <c r="I121"/>
      <c r="J121"/>
      <c r="K121"/>
      <c r="L121"/>
      <c r="M121"/>
      <c r="N121"/>
    </row>
    <row r="122" spans="1:14" x14ac:dyDescent="0.25">
      <c r="A122"/>
      <c r="B122"/>
      <c r="C122"/>
      <c r="D122"/>
      <c r="E122"/>
      <c r="F122"/>
      <c r="G122"/>
      <c r="H122"/>
      <c r="I122"/>
      <c r="J122"/>
      <c r="K122"/>
      <c r="L122"/>
      <c r="M122"/>
      <c r="N122"/>
    </row>
    <row r="123" spans="1:14" x14ac:dyDescent="0.25">
      <c r="A123"/>
      <c r="B123"/>
      <c r="C123"/>
      <c r="D123"/>
      <c r="E123"/>
      <c r="F123"/>
      <c r="G123"/>
      <c r="H123"/>
      <c r="I123"/>
      <c r="J123"/>
      <c r="K123"/>
      <c r="L123"/>
      <c r="M123"/>
      <c r="N123"/>
    </row>
    <row r="124" spans="1:14" x14ac:dyDescent="0.25">
      <c r="A124"/>
      <c r="B124"/>
      <c r="C124"/>
      <c r="D124"/>
      <c r="E124"/>
      <c r="F124"/>
      <c r="G124"/>
      <c r="H124"/>
      <c r="I124"/>
      <c r="J124"/>
      <c r="K124"/>
      <c r="L124"/>
      <c r="M124"/>
      <c r="N124"/>
    </row>
    <row r="125" spans="1:14" x14ac:dyDescent="0.25">
      <c r="A125"/>
      <c r="B125"/>
      <c r="C125"/>
      <c r="D125"/>
      <c r="E125"/>
      <c r="F125"/>
      <c r="G125"/>
      <c r="H125"/>
      <c r="I125"/>
      <c r="J125"/>
      <c r="K125"/>
      <c r="L125"/>
      <c r="M125"/>
      <c r="N125"/>
    </row>
    <row r="126" spans="1:14" x14ac:dyDescent="0.25">
      <c r="A126"/>
      <c r="B126"/>
      <c r="C126"/>
      <c r="D126"/>
      <c r="E126"/>
      <c r="F126"/>
      <c r="G126"/>
      <c r="H126"/>
      <c r="I126"/>
      <c r="J126"/>
      <c r="K126"/>
      <c r="L126"/>
      <c r="M126"/>
      <c r="N126"/>
    </row>
    <row r="127" spans="1:14" x14ac:dyDescent="0.25">
      <c r="A127"/>
      <c r="B127"/>
      <c r="C127"/>
      <c r="D127"/>
      <c r="E127"/>
      <c r="F127"/>
      <c r="G127"/>
      <c r="H127"/>
      <c r="I127"/>
      <c r="J127"/>
      <c r="K127"/>
      <c r="L127"/>
      <c r="M127"/>
      <c r="N127"/>
    </row>
    <row r="128" spans="1:14" x14ac:dyDescent="0.25">
      <c r="A128"/>
      <c r="B128"/>
      <c r="C128"/>
      <c r="D128"/>
      <c r="E128"/>
      <c r="F128"/>
      <c r="G128"/>
      <c r="H128"/>
      <c r="I128"/>
      <c r="J128"/>
      <c r="K128"/>
      <c r="L128"/>
      <c r="M128"/>
      <c r="N128"/>
    </row>
    <row r="129" spans="1:14" x14ac:dyDescent="0.25">
      <c r="A129"/>
      <c r="B129"/>
      <c r="C129"/>
      <c r="D129"/>
      <c r="E129"/>
      <c r="F129"/>
      <c r="G129"/>
      <c r="H129"/>
      <c r="I129"/>
      <c r="J129"/>
      <c r="K129"/>
      <c r="L129"/>
      <c r="M129"/>
      <c r="N129"/>
    </row>
    <row r="130" spans="1:14" x14ac:dyDescent="0.25">
      <c r="A130"/>
      <c r="B130"/>
      <c r="C130"/>
      <c r="D130"/>
      <c r="E130"/>
      <c r="F130"/>
      <c r="G130"/>
      <c r="H130"/>
      <c r="I130"/>
      <c r="J130"/>
      <c r="K130"/>
      <c r="L130"/>
      <c r="M130"/>
      <c r="N130"/>
    </row>
    <row r="131" spans="1:14" x14ac:dyDescent="0.25">
      <c r="A131"/>
      <c r="B131"/>
      <c r="C131"/>
      <c r="D131"/>
      <c r="E131"/>
      <c r="F131"/>
      <c r="G131"/>
      <c r="H131"/>
      <c r="I131"/>
      <c r="J131"/>
      <c r="K131"/>
      <c r="L131"/>
      <c r="M131"/>
      <c r="N131"/>
    </row>
    <row r="132" spans="1:14" x14ac:dyDescent="0.25">
      <c r="A132"/>
      <c r="B132"/>
      <c r="C132"/>
      <c r="D132"/>
      <c r="E132"/>
      <c r="F132"/>
      <c r="G132"/>
      <c r="H132"/>
      <c r="I132"/>
      <c r="J132"/>
      <c r="K132"/>
      <c r="L132"/>
      <c r="M132"/>
      <c r="N132"/>
    </row>
    <row r="133" spans="1:14" x14ac:dyDescent="0.25">
      <c r="A133"/>
      <c r="B133"/>
      <c r="C133"/>
      <c r="D133"/>
      <c r="E133"/>
      <c r="F133"/>
      <c r="G133"/>
      <c r="H133"/>
      <c r="I133"/>
      <c r="J133"/>
      <c r="K133"/>
      <c r="L133"/>
      <c r="M133"/>
      <c r="N133"/>
    </row>
    <row r="134" spans="1:14" x14ac:dyDescent="0.25">
      <c r="A134"/>
      <c r="B134"/>
      <c r="C134"/>
      <c r="D134"/>
      <c r="E134"/>
      <c r="F134"/>
      <c r="G134"/>
      <c r="H134"/>
      <c r="I134"/>
      <c r="J134"/>
      <c r="K134"/>
      <c r="L134"/>
      <c r="M134"/>
      <c r="N134"/>
    </row>
    <row r="135" spans="1:14" x14ac:dyDescent="0.25">
      <c r="A135"/>
      <c r="B135"/>
      <c r="C135"/>
      <c r="D135"/>
      <c r="E135"/>
      <c r="F135"/>
      <c r="G135"/>
      <c r="H135"/>
      <c r="I135"/>
      <c r="J135"/>
      <c r="K135"/>
      <c r="L135"/>
      <c r="M135"/>
      <c r="N135"/>
    </row>
    <row r="136" spans="1:14" x14ac:dyDescent="0.25">
      <c r="A136"/>
      <c r="B136"/>
      <c r="C136"/>
      <c r="D136"/>
      <c r="E136"/>
      <c r="F136"/>
      <c r="G136"/>
      <c r="H136"/>
      <c r="I136"/>
      <c r="J136"/>
      <c r="K136"/>
      <c r="L136"/>
      <c r="M136"/>
      <c r="N136"/>
    </row>
    <row r="137" spans="1:14" x14ac:dyDescent="0.25">
      <c r="A137"/>
      <c r="B137"/>
      <c r="C137"/>
      <c r="D137"/>
      <c r="E137"/>
      <c r="F137"/>
      <c r="G137"/>
      <c r="H137"/>
      <c r="I137"/>
      <c r="J137"/>
      <c r="K137"/>
      <c r="L137"/>
      <c r="M137"/>
      <c r="N137"/>
    </row>
    <row r="138" spans="1:14" x14ac:dyDescent="0.25">
      <c r="A138"/>
      <c r="B138"/>
      <c r="C138"/>
      <c r="D138"/>
      <c r="E138"/>
      <c r="F138"/>
      <c r="G138"/>
      <c r="H138"/>
      <c r="I138"/>
      <c r="J138"/>
      <c r="K138"/>
      <c r="L138"/>
      <c r="M138"/>
      <c r="N138"/>
    </row>
    <row r="139" spans="1:14" x14ac:dyDescent="0.25">
      <c r="A139"/>
      <c r="B139"/>
      <c r="C139"/>
      <c r="D139"/>
      <c r="E139"/>
      <c r="F139"/>
      <c r="G139"/>
      <c r="H139"/>
      <c r="I139"/>
      <c r="J139"/>
      <c r="K139"/>
      <c r="L139"/>
      <c r="M139"/>
      <c r="N139"/>
    </row>
    <row r="140" spans="1:14" x14ac:dyDescent="0.25">
      <c r="A140"/>
      <c r="B140"/>
      <c r="C140"/>
      <c r="D140"/>
      <c r="E140"/>
      <c r="F140"/>
      <c r="G140"/>
      <c r="H140"/>
      <c r="I140"/>
      <c r="J140"/>
      <c r="K140"/>
      <c r="L140"/>
      <c r="M140"/>
      <c r="N140"/>
    </row>
    <row r="141" spans="1:14" x14ac:dyDescent="0.25">
      <c r="A141"/>
      <c r="B141"/>
      <c r="C141"/>
      <c r="D141"/>
      <c r="E141"/>
      <c r="F141"/>
      <c r="G141"/>
      <c r="H141"/>
      <c r="I141"/>
      <c r="J141"/>
      <c r="K141"/>
      <c r="L141"/>
      <c r="M141"/>
      <c r="N141"/>
    </row>
    <row r="142" spans="1:14" x14ac:dyDescent="0.25">
      <c r="A142"/>
      <c r="B142"/>
      <c r="C142"/>
      <c r="D142"/>
      <c r="E142"/>
      <c r="F142"/>
      <c r="G142"/>
      <c r="H142"/>
      <c r="I142"/>
      <c r="J142"/>
      <c r="K142"/>
      <c r="L142"/>
      <c r="M142"/>
      <c r="N142"/>
    </row>
    <row r="143" spans="1:14" x14ac:dyDescent="0.25">
      <c r="A143"/>
      <c r="B143"/>
      <c r="C143"/>
      <c r="D143"/>
      <c r="E143"/>
      <c r="F143"/>
      <c r="G143"/>
      <c r="H143"/>
      <c r="I143"/>
      <c r="J143"/>
      <c r="K143"/>
      <c r="L143"/>
      <c r="M143"/>
      <c r="N143"/>
    </row>
    <row r="144" spans="1:14" x14ac:dyDescent="0.25">
      <c r="A144"/>
      <c r="B144"/>
      <c r="C144"/>
      <c r="D144"/>
      <c r="E144"/>
      <c r="F144"/>
      <c r="G144"/>
      <c r="H144"/>
      <c r="I144"/>
      <c r="J144"/>
      <c r="K144"/>
      <c r="L144"/>
      <c r="M144"/>
      <c r="N144"/>
    </row>
    <row r="145" spans="1:14" x14ac:dyDescent="0.25">
      <c r="A145"/>
      <c r="B145"/>
      <c r="C145"/>
      <c r="D145"/>
      <c r="E145"/>
      <c r="F145"/>
      <c r="G145"/>
      <c r="H145"/>
      <c r="I145"/>
      <c r="J145"/>
      <c r="K145"/>
      <c r="L145"/>
      <c r="M145"/>
      <c r="N145"/>
    </row>
    <row r="146" spans="1:14" x14ac:dyDescent="0.25">
      <c r="A146"/>
      <c r="B146"/>
      <c r="C146"/>
      <c r="D146"/>
      <c r="E146"/>
      <c r="F146"/>
      <c r="G146"/>
      <c r="H146"/>
      <c r="I146"/>
      <c r="J146"/>
      <c r="K146"/>
      <c r="L146"/>
      <c r="M146"/>
      <c r="N146"/>
    </row>
    <row r="147" spans="1:14" x14ac:dyDescent="0.25">
      <c r="A147"/>
      <c r="B147"/>
      <c r="C147"/>
      <c r="D147"/>
      <c r="E147"/>
      <c r="F147"/>
      <c r="G147"/>
      <c r="H147"/>
      <c r="I147"/>
      <c r="J147"/>
      <c r="K147"/>
      <c r="L147"/>
      <c r="M147"/>
      <c r="N147"/>
    </row>
    <row r="148" spans="1:14" x14ac:dyDescent="0.25">
      <c r="A148"/>
      <c r="B148"/>
      <c r="C148"/>
      <c r="D148"/>
      <c r="E148"/>
      <c r="F148"/>
      <c r="G148"/>
      <c r="H148"/>
      <c r="I148"/>
      <c r="J148"/>
      <c r="K148"/>
      <c r="L148"/>
      <c r="M148"/>
      <c r="N148"/>
    </row>
    <row r="149" spans="1:14" x14ac:dyDescent="0.25">
      <c r="A149"/>
      <c r="B149"/>
      <c r="C149"/>
      <c r="D149"/>
      <c r="E149"/>
      <c r="F149"/>
      <c r="G149"/>
      <c r="H149"/>
      <c r="I149"/>
      <c r="J149"/>
      <c r="K149"/>
      <c r="L149"/>
      <c r="M149"/>
      <c r="N149"/>
    </row>
    <row r="150" spans="1:14" x14ac:dyDescent="0.25">
      <c r="A150"/>
      <c r="B150"/>
      <c r="C150"/>
      <c r="D150"/>
      <c r="E150"/>
      <c r="F150"/>
      <c r="G150"/>
      <c r="H150"/>
      <c r="I150"/>
      <c r="J150"/>
      <c r="K150"/>
      <c r="L150"/>
      <c r="M150"/>
      <c r="N150"/>
    </row>
    <row r="151" spans="1:14" x14ac:dyDescent="0.25">
      <c r="A151"/>
      <c r="B151"/>
      <c r="C151"/>
      <c r="D151"/>
      <c r="E151"/>
      <c r="F151"/>
      <c r="G151"/>
      <c r="H151"/>
      <c r="I151"/>
      <c r="J151"/>
      <c r="K151"/>
      <c r="L151"/>
      <c r="M151"/>
      <c r="N151"/>
    </row>
    <row r="152" spans="1:14" x14ac:dyDescent="0.25">
      <c r="A152"/>
      <c r="B152"/>
      <c r="C152"/>
      <c r="D152"/>
      <c r="E152"/>
      <c r="F152"/>
      <c r="G152"/>
      <c r="H152"/>
      <c r="I152"/>
      <c r="J152"/>
      <c r="K152"/>
      <c r="L152"/>
      <c r="M152"/>
      <c r="N152"/>
    </row>
    <row r="153" spans="1:14" x14ac:dyDescent="0.25">
      <c r="A153"/>
      <c r="B153"/>
      <c r="C153"/>
      <c r="D153"/>
      <c r="E153"/>
      <c r="F153"/>
      <c r="G153"/>
      <c r="H153"/>
      <c r="I153"/>
      <c r="J153"/>
      <c r="K153"/>
      <c r="L153"/>
      <c r="M153"/>
      <c r="N153"/>
    </row>
    <row r="154" spans="1:14" x14ac:dyDescent="0.25">
      <c r="A154"/>
      <c r="B154"/>
      <c r="C154"/>
      <c r="D154"/>
      <c r="E154"/>
      <c r="F154"/>
      <c r="G154"/>
      <c r="H154"/>
      <c r="I154"/>
      <c r="J154"/>
      <c r="K154"/>
      <c r="L154"/>
      <c r="M154"/>
      <c r="N154"/>
    </row>
    <row r="155" spans="1:14" x14ac:dyDescent="0.25">
      <c r="A155"/>
      <c r="B155"/>
      <c r="C155"/>
      <c r="D155"/>
      <c r="E155"/>
      <c r="F155"/>
      <c r="G155"/>
      <c r="H155"/>
      <c r="I155"/>
      <c r="J155"/>
      <c r="K155"/>
      <c r="L155"/>
      <c r="M155"/>
      <c r="N155"/>
    </row>
    <row r="156" spans="1:14" x14ac:dyDescent="0.25">
      <c r="A156"/>
      <c r="B156"/>
      <c r="C156"/>
      <c r="D156"/>
      <c r="E156"/>
      <c r="F156"/>
      <c r="G156"/>
      <c r="H156"/>
      <c r="I156"/>
      <c r="J156"/>
      <c r="K156"/>
      <c r="L156"/>
      <c r="M156"/>
      <c r="N156"/>
    </row>
    <row r="157" spans="1:14" x14ac:dyDescent="0.25">
      <c r="A157"/>
      <c r="B157"/>
      <c r="C157"/>
      <c r="D157"/>
      <c r="E157"/>
      <c r="F157"/>
      <c r="G157"/>
      <c r="H157"/>
      <c r="I157"/>
      <c r="J157"/>
      <c r="K157"/>
      <c r="L157"/>
      <c r="M157"/>
      <c r="N157"/>
    </row>
    <row r="158" spans="1:14" x14ac:dyDescent="0.25">
      <c r="A158"/>
      <c r="B158"/>
      <c r="C158"/>
      <c r="D158"/>
      <c r="E158"/>
      <c r="F158"/>
      <c r="G158"/>
      <c r="H158"/>
      <c r="I158"/>
      <c r="J158"/>
      <c r="K158"/>
      <c r="L158"/>
      <c r="M158"/>
      <c r="N158"/>
    </row>
    <row r="159" spans="1:14" x14ac:dyDescent="0.25">
      <c r="A159"/>
      <c r="B159"/>
      <c r="C159"/>
      <c r="D159"/>
      <c r="E159"/>
      <c r="F159"/>
      <c r="G159"/>
      <c r="H159"/>
      <c r="I159"/>
      <c r="J159"/>
      <c r="K159"/>
      <c r="L159"/>
      <c r="M159"/>
      <c r="N159"/>
    </row>
    <row r="160" spans="1:14" x14ac:dyDescent="0.25">
      <c r="A160"/>
      <c r="B160"/>
      <c r="C160"/>
      <c r="D160"/>
      <c r="E160"/>
      <c r="F160"/>
      <c r="G160"/>
      <c r="H160"/>
      <c r="I160"/>
      <c r="J160"/>
      <c r="K160"/>
      <c r="L160"/>
      <c r="M160"/>
      <c r="N160"/>
    </row>
    <row r="161" spans="1:14" x14ac:dyDescent="0.25">
      <c r="A161"/>
      <c r="B161"/>
      <c r="C161"/>
      <c r="D161"/>
      <c r="E161"/>
      <c r="F161"/>
      <c r="G161"/>
      <c r="H161"/>
      <c r="I161"/>
      <c r="J161"/>
      <c r="K161"/>
      <c r="L161"/>
      <c r="M161"/>
      <c r="N161"/>
    </row>
    <row r="162" spans="1:14" x14ac:dyDescent="0.25">
      <c r="A162"/>
      <c r="B162"/>
      <c r="C162"/>
      <c r="D162"/>
      <c r="E162"/>
      <c r="F162"/>
      <c r="G162"/>
      <c r="H162"/>
      <c r="I162"/>
      <c r="J162"/>
      <c r="K162"/>
      <c r="L162"/>
      <c r="M162"/>
      <c r="N162"/>
    </row>
    <row r="163" spans="1:14" x14ac:dyDescent="0.25">
      <c r="A163"/>
      <c r="B163"/>
      <c r="C163"/>
      <c r="D163"/>
      <c r="E163"/>
      <c r="F163"/>
      <c r="G163"/>
      <c r="H163"/>
      <c r="I163"/>
      <c r="J163"/>
      <c r="K163"/>
      <c r="L163"/>
      <c r="M163"/>
      <c r="N163"/>
    </row>
    <row r="164" spans="1:14" x14ac:dyDescent="0.25">
      <c r="A164"/>
      <c r="B164"/>
      <c r="C164"/>
      <c r="D164"/>
      <c r="E164"/>
      <c r="F164"/>
      <c r="G164"/>
      <c r="H164"/>
      <c r="I164"/>
      <c r="J164"/>
      <c r="K164"/>
      <c r="L164"/>
      <c r="M164"/>
      <c r="N164"/>
    </row>
    <row r="165" spans="1:14" x14ac:dyDescent="0.25">
      <c r="A165"/>
      <c r="B165"/>
      <c r="C165"/>
      <c r="D165"/>
      <c r="E165"/>
      <c r="F165"/>
      <c r="G165"/>
      <c r="H165"/>
      <c r="I165"/>
      <c r="J165"/>
      <c r="K165"/>
      <c r="L165"/>
      <c r="M165"/>
      <c r="N165"/>
    </row>
    <row r="166" spans="1:14" x14ac:dyDescent="0.25">
      <c r="A166"/>
      <c r="B166"/>
      <c r="C166"/>
      <c r="D166"/>
      <c r="E166"/>
      <c r="F166"/>
      <c r="G166"/>
      <c r="H166"/>
      <c r="I166"/>
      <c r="J166"/>
      <c r="K166"/>
      <c r="L166"/>
      <c r="M166"/>
      <c r="N166"/>
    </row>
    <row r="167" spans="1:14" x14ac:dyDescent="0.25">
      <c r="A167"/>
      <c r="B167"/>
      <c r="C167"/>
      <c r="D167"/>
      <c r="E167"/>
      <c r="F167"/>
      <c r="G167"/>
      <c r="H167"/>
      <c r="I167"/>
      <c r="J167"/>
      <c r="K167"/>
      <c r="L167"/>
      <c r="M167"/>
      <c r="N167"/>
    </row>
    <row r="168" spans="1:14" x14ac:dyDescent="0.25">
      <c r="A168"/>
      <c r="B168"/>
      <c r="C168"/>
      <c r="D168"/>
      <c r="E168"/>
      <c r="F168"/>
      <c r="G168"/>
      <c r="H168"/>
      <c r="I168"/>
      <c r="J168"/>
      <c r="K168"/>
      <c r="L168"/>
      <c r="M168"/>
      <c r="N168"/>
    </row>
    <row r="169" spans="1:14" x14ac:dyDescent="0.25">
      <c r="A169"/>
      <c r="B169"/>
      <c r="C169"/>
      <c r="D169"/>
      <c r="E169"/>
      <c r="F169"/>
      <c r="G169"/>
      <c r="H169"/>
      <c r="I169"/>
      <c r="J169"/>
      <c r="K169"/>
      <c r="L169"/>
      <c r="M169"/>
      <c r="N169"/>
    </row>
    <row r="170" spans="1:14" x14ac:dyDescent="0.25">
      <c r="A170"/>
      <c r="B170"/>
      <c r="C170"/>
      <c r="D170"/>
      <c r="E170"/>
      <c r="F170"/>
      <c r="G170"/>
      <c r="H170"/>
      <c r="I170"/>
      <c r="J170"/>
      <c r="K170"/>
      <c r="L170"/>
      <c r="M170"/>
      <c r="N170"/>
    </row>
    <row r="171" spans="1:14" x14ac:dyDescent="0.25">
      <c r="A171"/>
      <c r="B171"/>
      <c r="C171"/>
      <c r="D171"/>
      <c r="E171"/>
      <c r="F171"/>
      <c r="G171"/>
      <c r="H171"/>
      <c r="I171"/>
      <c r="J171"/>
      <c r="K171"/>
      <c r="L171"/>
      <c r="M171"/>
      <c r="N171"/>
    </row>
    <row r="172" spans="1:14" x14ac:dyDescent="0.25">
      <c r="A172"/>
      <c r="B172"/>
      <c r="C172"/>
      <c r="D172"/>
      <c r="E172"/>
      <c r="F172"/>
      <c r="G172"/>
      <c r="H172"/>
      <c r="I172"/>
      <c r="J172"/>
      <c r="K172"/>
      <c r="L172"/>
      <c r="M172"/>
      <c r="N172"/>
    </row>
    <row r="173" spans="1:14" x14ac:dyDescent="0.25">
      <c r="A173"/>
      <c r="B173"/>
      <c r="C173"/>
      <c r="D173"/>
      <c r="E173"/>
      <c r="F173"/>
      <c r="G173"/>
      <c r="H173"/>
      <c r="I173"/>
      <c r="J173"/>
      <c r="K173"/>
      <c r="L173"/>
      <c r="M173"/>
      <c r="N173"/>
    </row>
    <row r="174" spans="1:14" x14ac:dyDescent="0.25">
      <c r="A174"/>
      <c r="B174"/>
      <c r="C174"/>
      <c r="D174"/>
      <c r="E174"/>
      <c r="F174"/>
      <c r="G174"/>
      <c r="H174"/>
      <c r="I174"/>
      <c r="J174"/>
      <c r="K174"/>
      <c r="L174"/>
      <c r="M174"/>
      <c r="N174"/>
    </row>
    <row r="175" spans="1:14" x14ac:dyDescent="0.25">
      <c r="A175"/>
      <c r="B175"/>
      <c r="C175"/>
      <c r="D175"/>
      <c r="E175"/>
      <c r="F175"/>
      <c r="G175"/>
      <c r="H175"/>
      <c r="I175"/>
      <c r="J175"/>
      <c r="K175"/>
      <c r="L175"/>
      <c r="M175"/>
      <c r="N175"/>
    </row>
    <row r="176" spans="1:14" x14ac:dyDescent="0.25">
      <c r="A176"/>
      <c r="B176"/>
      <c r="C176"/>
      <c r="D176"/>
      <c r="E176"/>
      <c r="F176"/>
      <c r="G176"/>
      <c r="H176"/>
      <c r="I176"/>
      <c r="J176"/>
      <c r="K176"/>
      <c r="L176"/>
      <c r="M176"/>
      <c r="N176"/>
    </row>
    <row r="177" spans="1:14" x14ac:dyDescent="0.25">
      <c r="A177"/>
      <c r="B177"/>
      <c r="C177"/>
      <c r="D177"/>
      <c r="E177"/>
      <c r="F177"/>
      <c r="G177"/>
      <c r="H177"/>
      <c r="I177"/>
      <c r="J177"/>
      <c r="K177"/>
      <c r="L177"/>
      <c r="M177"/>
      <c r="N177"/>
    </row>
    <row r="178" spans="1:14" x14ac:dyDescent="0.25">
      <c r="A178"/>
      <c r="B178"/>
      <c r="C178"/>
      <c r="D178"/>
      <c r="E178"/>
      <c r="F178"/>
      <c r="G178"/>
      <c r="H178"/>
      <c r="I178"/>
      <c r="J178"/>
      <c r="K178"/>
      <c r="L178"/>
      <c r="M178"/>
      <c r="N178"/>
    </row>
    <row r="179" spans="1:14" x14ac:dyDescent="0.25">
      <c r="A179"/>
      <c r="B179"/>
      <c r="C179"/>
      <c r="D179"/>
      <c r="E179"/>
      <c r="F179"/>
      <c r="G179"/>
      <c r="H179"/>
      <c r="I179"/>
      <c r="J179"/>
      <c r="K179"/>
      <c r="L179"/>
      <c r="M179"/>
      <c r="N179"/>
    </row>
    <row r="180" spans="1:14" x14ac:dyDescent="0.25">
      <c r="A180"/>
      <c r="B180"/>
      <c r="C180"/>
      <c r="D180"/>
      <c r="E180"/>
      <c r="F180"/>
      <c r="G180"/>
      <c r="H180"/>
      <c r="I180"/>
      <c r="J180"/>
      <c r="K180"/>
      <c r="L180"/>
      <c r="M180"/>
      <c r="N180"/>
    </row>
    <row r="181" spans="1:14" x14ac:dyDescent="0.25">
      <c r="A181"/>
      <c r="B181"/>
      <c r="C181"/>
      <c r="D181"/>
      <c r="E181"/>
      <c r="F181"/>
      <c r="G181"/>
      <c r="H181"/>
      <c r="I181"/>
      <c r="J181"/>
      <c r="K181"/>
      <c r="L181"/>
      <c r="M181"/>
      <c r="N181"/>
    </row>
    <row r="182" spans="1:14" x14ac:dyDescent="0.25">
      <c r="A182"/>
      <c r="B182"/>
      <c r="C182"/>
      <c r="D182"/>
      <c r="E182"/>
      <c r="F182"/>
      <c r="G182"/>
      <c r="H182"/>
      <c r="I182"/>
      <c r="J182"/>
      <c r="K182"/>
      <c r="L182"/>
      <c r="M182"/>
      <c r="N182"/>
    </row>
    <row r="183" spans="1:14" x14ac:dyDescent="0.25">
      <c r="A183"/>
      <c r="B183"/>
      <c r="C183"/>
      <c r="D183"/>
      <c r="E183"/>
      <c r="F183"/>
      <c r="G183"/>
      <c r="H183"/>
      <c r="I183"/>
      <c r="J183"/>
      <c r="K183"/>
      <c r="L183"/>
      <c r="M183"/>
      <c r="N183"/>
    </row>
    <row r="184" spans="1:14" x14ac:dyDescent="0.25">
      <c r="A184"/>
      <c r="B184"/>
      <c r="C184"/>
      <c r="D184"/>
      <c r="E184"/>
      <c r="F184"/>
      <c r="G184"/>
      <c r="H184"/>
      <c r="I184"/>
      <c r="J184"/>
      <c r="K184"/>
      <c r="L184"/>
      <c r="M184"/>
      <c r="N184"/>
    </row>
    <row r="185" spans="1:14" x14ac:dyDescent="0.25">
      <c r="A185"/>
      <c r="B185"/>
      <c r="C185"/>
      <c r="D185"/>
      <c r="E185"/>
      <c r="F185"/>
      <c r="G185"/>
      <c r="H185"/>
      <c r="I185"/>
      <c r="J185"/>
      <c r="K185"/>
      <c r="L185"/>
      <c r="M185"/>
      <c r="N185"/>
    </row>
    <row r="186" spans="1:14" x14ac:dyDescent="0.25">
      <c r="A186"/>
      <c r="B186"/>
      <c r="C186"/>
      <c r="D186"/>
      <c r="E186"/>
      <c r="F186"/>
      <c r="G186"/>
      <c r="H186"/>
      <c r="I186"/>
      <c r="J186"/>
      <c r="K186"/>
      <c r="L186"/>
      <c r="M186"/>
      <c r="N186"/>
    </row>
    <row r="187" spans="1:14" x14ac:dyDescent="0.25">
      <c r="A187"/>
      <c r="B187"/>
      <c r="C187"/>
      <c r="D187"/>
      <c r="E187"/>
      <c r="F187"/>
      <c r="G187"/>
      <c r="H187"/>
      <c r="I187"/>
      <c r="J187"/>
      <c r="K187"/>
      <c r="L187"/>
      <c r="M187"/>
      <c r="N187"/>
    </row>
    <row r="188" spans="1:14" x14ac:dyDescent="0.25">
      <c r="A188"/>
      <c r="B188"/>
      <c r="C188"/>
      <c r="D188"/>
      <c r="E188"/>
      <c r="F188"/>
      <c r="G188"/>
      <c r="H188"/>
      <c r="I188"/>
      <c r="J188"/>
      <c r="K188"/>
      <c r="L188"/>
      <c r="M188"/>
      <c r="N188"/>
    </row>
    <row r="189" spans="1:14" x14ac:dyDescent="0.25">
      <c r="A189"/>
      <c r="B189"/>
      <c r="C189"/>
      <c r="D189"/>
      <c r="E189"/>
      <c r="F189"/>
      <c r="G189"/>
      <c r="H189"/>
      <c r="I189"/>
      <c r="J189"/>
      <c r="K189"/>
      <c r="L189"/>
      <c r="M189"/>
      <c r="N189"/>
    </row>
    <row r="190" spans="1:14" x14ac:dyDescent="0.25">
      <c r="A190"/>
      <c r="B190"/>
      <c r="C190"/>
      <c r="D190"/>
      <c r="E190"/>
      <c r="F190"/>
      <c r="G190"/>
      <c r="H190"/>
      <c r="I190"/>
      <c r="J190"/>
      <c r="K190"/>
      <c r="L190"/>
      <c r="M190"/>
      <c r="N190"/>
    </row>
    <row r="191" spans="1:14" x14ac:dyDescent="0.25">
      <c r="A191"/>
      <c r="B191"/>
      <c r="C191"/>
      <c r="D191"/>
      <c r="E191"/>
      <c r="F191"/>
      <c r="G191"/>
      <c r="H191"/>
      <c r="I191"/>
      <c r="J191"/>
      <c r="K191"/>
      <c r="L191"/>
      <c r="M191"/>
      <c r="N191"/>
    </row>
    <row r="192" spans="1:14" x14ac:dyDescent="0.25">
      <c r="A192"/>
      <c r="B192"/>
      <c r="C192"/>
      <c r="D192"/>
      <c r="E192"/>
      <c r="F192"/>
      <c r="G192"/>
      <c r="H192"/>
      <c r="I192"/>
      <c r="J192"/>
      <c r="K192"/>
      <c r="L192"/>
      <c r="M192"/>
      <c r="N192"/>
    </row>
    <row r="193" spans="1:14" x14ac:dyDescent="0.25">
      <c r="A193"/>
      <c r="B193"/>
      <c r="C193"/>
      <c r="D193"/>
      <c r="E193"/>
      <c r="F193"/>
      <c r="G193"/>
      <c r="H193"/>
      <c r="I193"/>
      <c r="J193"/>
      <c r="K193"/>
      <c r="L193"/>
      <c r="M193"/>
      <c r="N193"/>
    </row>
    <row r="194" spans="1:14" x14ac:dyDescent="0.25">
      <c r="A194"/>
      <c r="B194"/>
      <c r="C194"/>
      <c r="D194"/>
      <c r="E194"/>
      <c r="F194"/>
      <c r="G194"/>
      <c r="H194"/>
      <c r="I194"/>
      <c r="J194"/>
      <c r="K194"/>
      <c r="L194"/>
      <c r="M194"/>
      <c r="N194"/>
    </row>
    <row r="195" spans="1:14" x14ac:dyDescent="0.25">
      <c r="A195"/>
      <c r="B195"/>
      <c r="C195"/>
      <c r="D195"/>
      <c r="E195"/>
      <c r="F195"/>
      <c r="G195"/>
      <c r="H195"/>
      <c r="I195"/>
      <c r="J195"/>
      <c r="K195"/>
      <c r="L195"/>
      <c r="M195"/>
      <c r="N195"/>
    </row>
    <row r="196" spans="1:14" x14ac:dyDescent="0.25">
      <c r="A196"/>
      <c r="B196"/>
      <c r="C196"/>
      <c r="D196"/>
      <c r="E196"/>
      <c r="F196"/>
      <c r="G196"/>
      <c r="H196"/>
      <c r="I196"/>
      <c r="J196"/>
      <c r="K196"/>
      <c r="L196"/>
      <c r="M196"/>
      <c r="N196"/>
    </row>
    <row r="197" spans="1:14" x14ac:dyDescent="0.25">
      <c r="A197"/>
      <c r="B197"/>
      <c r="C197"/>
      <c r="D197"/>
      <c r="E197"/>
      <c r="F197"/>
      <c r="G197"/>
      <c r="H197"/>
      <c r="I197"/>
      <c r="J197"/>
      <c r="K197"/>
      <c r="L197"/>
      <c r="M197"/>
      <c r="N197"/>
    </row>
    <row r="198" spans="1:14" x14ac:dyDescent="0.25">
      <c r="A198"/>
      <c r="B198"/>
      <c r="C198"/>
      <c r="D198"/>
      <c r="E198"/>
      <c r="F198"/>
      <c r="G198"/>
      <c r="H198"/>
      <c r="I198"/>
      <c r="J198"/>
      <c r="K198"/>
      <c r="L198"/>
      <c r="M198"/>
      <c r="N198"/>
    </row>
    <row r="199" spans="1:14" x14ac:dyDescent="0.25">
      <c r="A199"/>
      <c r="B199"/>
      <c r="C199"/>
      <c r="D199"/>
      <c r="E199"/>
      <c r="F199"/>
      <c r="G199"/>
      <c r="H199"/>
      <c r="I199"/>
      <c r="J199"/>
      <c r="K199"/>
      <c r="L199"/>
      <c r="M199"/>
      <c r="N199"/>
    </row>
    <row r="200" spans="1:14" x14ac:dyDescent="0.25">
      <c r="A200"/>
      <c r="B200"/>
      <c r="C200"/>
      <c r="D200"/>
      <c r="E200"/>
      <c r="F200"/>
      <c r="G200"/>
      <c r="H200"/>
      <c r="I200"/>
      <c r="J200"/>
      <c r="K200"/>
      <c r="L200"/>
      <c r="M200"/>
      <c r="N200"/>
    </row>
    <row r="201" spans="1:14" x14ac:dyDescent="0.25">
      <c r="A201"/>
      <c r="B201"/>
      <c r="C201"/>
      <c r="D201"/>
      <c r="E201"/>
      <c r="F201"/>
      <c r="G201"/>
      <c r="H201"/>
      <c r="I201"/>
      <c r="J201"/>
      <c r="K201"/>
      <c r="L201"/>
      <c r="M201"/>
      <c r="N201"/>
    </row>
    <row r="202" spans="1:14" x14ac:dyDescent="0.25">
      <c r="A202"/>
      <c r="B202"/>
      <c r="C202"/>
      <c r="D202"/>
      <c r="E202"/>
      <c r="F202"/>
      <c r="G202"/>
      <c r="H202"/>
      <c r="I202"/>
      <c r="J202"/>
      <c r="K202"/>
      <c r="L202"/>
      <c r="M202"/>
      <c r="N202"/>
    </row>
    <row r="203" spans="1:14" x14ac:dyDescent="0.25">
      <c r="A203"/>
      <c r="B203"/>
      <c r="C203"/>
      <c r="D203"/>
      <c r="E203"/>
      <c r="F203"/>
      <c r="G203"/>
      <c r="H203"/>
      <c r="I203"/>
      <c r="J203"/>
      <c r="K203"/>
      <c r="L203"/>
      <c r="M203"/>
      <c r="N203"/>
    </row>
    <row r="204" spans="1:14" x14ac:dyDescent="0.25">
      <c r="A204"/>
      <c r="B204"/>
      <c r="C204"/>
      <c r="D204"/>
      <c r="E204"/>
      <c r="F204"/>
      <c r="G204"/>
      <c r="H204"/>
      <c r="I204"/>
      <c r="J204"/>
      <c r="K204"/>
      <c r="L204"/>
      <c r="M204"/>
      <c r="N204"/>
    </row>
    <row r="205" spans="1:14" x14ac:dyDescent="0.25">
      <c r="A205"/>
      <c r="B205"/>
      <c r="C205"/>
      <c r="D205"/>
      <c r="E205"/>
      <c r="F205"/>
      <c r="G205"/>
      <c r="H205"/>
      <c r="I205"/>
      <c r="J205"/>
      <c r="K205"/>
      <c r="L205"/>
      <c r="M205"/>
      <c r="N205"/>
    </row>
    <row r="206" spans="1:14" x14ac:dyDescent="0.25">
      <c r="A206"/>
      <c r="B206"/>
      <c r="C206"/>
      <c r="D206"/>
      <c r="E206"/>
      <c r="F206"/>
      <c r="G206"/>
      <c r="H206"/>
      <c r="I206"/>
      <c r="J206"/>
      <c r="K206"/>
      <c r="L206"/>
      <c r="M206"/>
      <c r="N206"/>
    </row>
    <row r="207" spans="1:14" x14ac:dyDescent="0.25">
      <c r="A207"/>
      <c r="B207"/>
      <c r="C207"/>
      <c r="D207"/>
      <c r="E207"/>
      <c r="F207"/>
      <c r="G207"/>
      <c r="H207"/>
      <c r="I207"/>
      <c r="J207"/>
      <c r="K207"/>
      <c r="L207"/>
      <c r="M207"/>
      <c r="N207"/>
    </row>
    <row r="208" spans="1:14" x14ac:dyDescent="0.25">
      <c r="A208"/>
      <c r="B208"/>
      <c r="C208"/>
      <c r="D208"/>
      <c r="E208"/>
      <c r="F208"/>
      <c r="G208"/>
      <c r="H208"/>
      <c r="I208"/>
      <c r="J208"/>
      <c r="K208"/>
      <c r="L208"/>
      <c r="M208"/>
      <c r="N208"/>
    </row>
    <row r="209" spans="1:14" x14ac:dyDescent="0.25">
      <c r="A209"/>
      <c r="B209"/>
      <c r="C209"/>
      <c r="D209"/>
      <c r="E209"/>
      <c r="F209"/>
      <c r="G209"/>
      <c r="H209"/>
      <c r="I209"/>
      <c r="J209"/>
      <c r="K209"/>
      <c r="L209"/>
      <c r="M209"/>
      <c r="N209"/>
    </row>
    <row r="210" spans="1:14" x14ac:dyDescent="0.25">
      <c r="A210"/>
      <c r="B210"/>
      <c r="C210"/>
      <c r="D210"/>
      <c r="E210"/>
      <c r="F210"/>
      <c r="G210"/>
      <c r="H210"/>
      <c r="I210"/>
      <c r="J210"/>
      <c r="K210"/>
      <c r="L210"/>
      <c r="M210"/>
      <c r="N210"/>
    </row>
    <row r="211" spans="1:14" x14ac:dyDescent="0.25">
      <c r="A211"/>
      <c r="B211"/>
      <c r="C211"/>
      <c r="D211"/>
      <c r="E211"/>
      <c r="F211"/>
      <c r="G211"/>
      <c r="H211"/>
      <c r="I211"/>
      <c r="J211"/>
      <c r="K211"/>
      <c r="L211"/>
      <c r="M211"/>
      <c r="N211"/>
    </row>
    <row r="212" spans="1:14" x14ac:dyDescent="0.25">
      <c r="A212"/>
      <c r="B212"/>
      <c r="C212"/>
      <c r="D212"/>
      <c r="E212"/>
      <c r="F212"/>
      <c r="G212"/>
      <c r="H212"/>
      <c r="I212"/>
      <c r="J212"/>
      <c r="K212"/>
      <c r="L212"/>
      <c r="M212"/>
      <c r="N212"/>
    </row>
    <row r="213" spans="1:14" x14ac:dyDescent="0.25">
      <c r="A213"/>
      <c r="B213"/>
      <c r="C213"/>
      <c r="D213"/>
      <c r="E213"/>
      <c r="F213"/>
      <c r="G213"/>
      <c r="H213"/>
      <c r="I213"/>
      <c r="J213"/>
      <c r="K213"/>
      <c r="L213"/>
      <c r="M213"/>
      <c r="N213"/>
    </row>
    <row r="214" spans="1:14" x14ac:dyDescent="0.25">
      <c r="A214"/>
      <c r="B214"/>
      <c r="C214"/>
      <c r="D214"/>
      <c r="E214"/>
      <c r="F214"/>
      <c r="G214"/>
      <c r="H214"/>
      <c r="I214"/>
      <c r="J214"/>
      <c r="K214"/>
      <c r="L214"/>
      <c r="M214"/>
      <c r="N214"/>
    </row>
    <row r="215" spans="1:14" x14ac:dyDescent="0.25">
      <c r="A215"/>
      <c r="B215"/>
      <c r="C215"/>
      <c r="D215"/>
      <c r="E215"/>
      <c r="F215"/>
      <c r="G215"/>
      <c r="H215"/>
      <c r="I215"/>
      <c r="J215"/>
      <c r="K215"/>
      <c r="L215"/>
      <c r="M215"/>
      <c r="N215"/>
    </row>
    <row r="216" spans="1:14" x14ac:dyDescent="0.25">
      <c r="A216"/>
      <c r="B216"/>
      <c r="C216"/>
      <c r="D216"/>
      <c r="E216"/>
      <c r="F216"/>
      <c r="G216"/>
      <c r="H216"/>
      <c r="I216"/>
      <c r="J216"/>
      <c r="K216"/>
      <c r="L216"/>
      <c r="M216"/>
      <c r="N216"/>
    </row>
    <row r="217" spans="1:14" x14ac:dyDescent="0.25">
      <c r="A217"/>
      <c r="B217"/>
      <c r="C217"/>
      <c r="D217"/>
      <c r="E217"/>
      <c r="F217"/>
      <c r="G217"/>
      <c r="H217"/>
      <c r="I217"/>
      <c r="J217"/>
      <c r="K217"/>
      <c r="L217"/>
      <c r="M217"/>
      <c r="N217"/>
    </row>
    <row r="218" spans="1:14" x14ac:dyDescent="0.25">
      <c r="A218"/>
      <c r="B218"/>
      <c r="C218"/>
      <c r="D218"/>
      <c r="E218"/>
      <c r="F218"/>
      <c r="G218"/>
      <c r="H218"/>
      <c r="I218"/>
      <c r="J218"/>
      <c r="K218"/>
      <c r="L218"/>
      <c r="M218"/>
      <c r="N218"/>
    </row>
    <row r="219" spans="1:14" x14ac:dyDescent="0.25">
      <c r="A219"/>
      <c r="B219"/>
      <c r="C219"/>
      <c r="D219"/>
      <c r="E219"/>
      <c r="F219"/>
      <c r="G219"/>
      <c r="H219"/>
      <c r="I219"/>
      <c r="J219"/>
      <c r="K219"/>
      <c r="L219"/>
      <c r="M219"/>
      <c r="N219"/>
    </row>
    <row r="220" spans="1:14" x14ac:dyDescent="0.25">
      <c r="A220"/>
      <c r="B220"/>
      <c r="C220"/>
      <c r="D220"/>
      <c r="E220"/>
      <c r="F220"/>
      <c r="G220"/>
      <c r="H220"/>
      <c r="I220"/>
      <c r="J220"/>
      <c r="K220"/>
      <c r="L220"/>
      <c r="M220"/>
      <c r="N220"/>
    </row>
    <row r="221" spans="1:14" x14ac:dyDescent="0.25">
      <c r="A221"/>
      <c r="B221"/>
      <c r="C221"/>
      <c r="D221"/>
      <c r="E221"/>
      <c r="F221"/>
      <c r="G221"/>
      <c r="H221"/>
      <c r="I221"/>
      <c r="J221"/>
      <c r="K221"/>
      <c r="L221"/>
      <c r="M221"/>
      <c r="N221"/>
    </row>
    <row r="222" spans="1:14" x14ac:dyDescent="0.25">
      <c r="A222"/>
      <c r="B222"/>
      <c r="C222"/>
      <c r="D222"/>
      <c r="E222"/>
      <c r="F222"/>
      <c r="G222"/>
      <c r="H222"/>
      <c r="I222"/>
      <c r="J222"/>
      <c r="K222"/>
      <c r="L222"/>
      <c r="M222"/>
      <c r="N222"/>
    </row>
    <row r="223" spans="1:14" x14ac:dyDescent="0.25">
      <c r="A223"/>
      <c r="B223"/>
      <c r="C223"/>
      <c r="D223"/>
      <c r="E223"/>
      <c r="F223"/>
      <c r="G223"/>
      <c r="H223"/>
      <c r="I223"/>
      <c r="J223"/>
      <c r="K223"/>
      <c r="L223"/>
      <c r="M223"/>
      <c r="N223"/>
    </row>
    <row r="224" spans="1:14" x14ac:dyDescent="0.25">
      <c r="A224"/>
      <c r="B224"/>
      <c r="C224"/>
      <c r="D224"/>
      <c r="E224"/>
      <c r="F224"/>
      <c r="G224"/>
      <c r="H224"/>
      <c r="I224"/>
      <c r="J224"/>
      <c r="K224"/>
      <c r="L224"/>
      <c r="M224"/>
      <c r="N224"/>
    </row>
    <row r="225" spans="1:14" x14ac:dyDescent="0.25">
      <c r="A225"/>
      <c r="B225"/>
      <c r="C225"/>
      <c r="D225"/>
      <c r="E225"/>
      <c r="F225"/>
      <c r="G225"/>
      <c r="H225"/>
      <c r="I225"/>
      <c r="J225"/>
      <c r="K225"/>
      <c r="L225"/>
      <c r="M225"/>
      <c r="N225"/>
    </row>
    <row r="226" spans="1:14" x14ac:dyDescent="0.25">
      <c r="A226"/>
      <c r="B226"/>
      <c r="C226"/>
      <c r="D226"/>
      <c r="E226"/>
      <c r="F226"/>
      <c r="G226"/>
      <c r="H226"/>
      <c r="I226"/>
      <c r="J226"/>
      <c r="K226"/>
      <c r="L226"/>
      <c r="M226"/>
      <c r="N226"/>
    </row>
    <row r="227" spans="1:14" x14ac:dyDescent="0.25">
      <c r="A227"/>
      <c r="B227"/>
      <c r="C227"/>
      <c r="D227"/>
      <c r="E227"/>
      <c r="F227"/>
      <c r="G227"/>
      <c r="H227"/>
      <c r="I227"/>
      <c r="J227"/>
      <c r="K227"/>
      <c r="L227"/>
      <c r="M227"/>
      <c r="N227"/>
    </row>
    <row r="228" spans="1:14" x14ac:dyDescent="0.25">
      <c r="A228"/>
      <c r="B228"/>
      <c r="C228"/>
      <c r="D228"/>
      <c r="E228"/>
      <c r="F228"/>
      <c r="G228"/>
      <c r="H228"/>
      <c r="I228"/>
      <c r="J228"/>
      <c r="K228"/>
      <c r="L228"/>
      <c r="M228"/>
      <c r="N228"/>
    </row>
    <row r="229" spans="1:14" x14ac:dyDescent="0.25">
      <c r="A229"/>
      <c r="B229"/>
      <c r="C229"/>
      <c r="D229"/>
      <c r="E229"/>
      <c r="F229"/>
      <c r="G229"/>
      <c r="H229"/>
      <c r="I229"/>
      <c r="J229"/>
      <c r="K229"/>
      <c r="L229"/>
      <c r="M229"/>
      <c r="N229"/>
    </row>
    <row r="230" spans="1:14" x14ac:dyDescent="0.25">
      <c r="A230"/>
      <c r="B230"/>
      <c r="C230"/>
      <c r="D230"/>
      <c r="E230"/>
      <c r="F230"/>
      <c r="G230"/>
      <c r="H230"/>
      <c r="I230"/>
      <c r="J230"/>
      <c r="K230"/>
      <c r="L230"/>
      <c r="M230"/>
      <c r="N230"/>
    </row>
    <row r="231" spans="1:14" x14ac:dyDescent="0.25">
      <c r="A231"/>
      <c r="B231"/>
      <c r="C231"/>
      <c r="D231"/>
      <c r="E231"/>
      <c r="F231"/>
      <c r="G231"/>
      <c r="H231"/>
      <c r="I231"/>
      <c r="J231"/>
    </row>
    <row r="232" spans="1:14" x14ac:dyDescent="0.25">
      <c r="A232"/>
      <c r="B232"/>
      <c r="C232"/>
      <c r="D232"/>
      <c r="E232"/>
      <c r="F232"/>
      <c r="G232"/>
      <c r="H232"/>
      <c r="I232"/>
      <c r="J232"/>
    </row>
    <row r="233" spans="1:14" x14ac:dyDescent="0.25">
      <c r="A233"/>
      <c r="B233"/>
      <c r="C233"/>
      <c r="D233"/>
      <c r="E233"/>
      <c r="F233"/>
      <c r="G233"/>
      <c r="H233"/>
      <c r="I233"/>
      <c r="J233"/>
    </row>
    <row r="234" spans="1:14" x14ac:dyDescent="0.25">
      <c r="A234"/>
      <c r="B234"/>
      <c r="C234"/>
      <c r="D234"/>
      <c r="E234"/>
      <c r="F234"/>
      <c r="G234"/>
      <c r="H234"/>
      <c r="I234"/>
      <c r="J234"/>
    </row>
    <row r="235" spans="1:14" x14ac:dyDescent="0.25">
      <c r="A235"/>
      <c r="B235"/>
      <c r="C235"/>
      <c r="D235"/>
      <c r="E235"/>
      <c r="F235"/>
      <c r="G235"/>
      <c r="H235"/>
      <c r="I235"/>
      <c r="J235"/>
    </row>
    <row r="236" spans="1:14" x14ac:dyDescent="0.25">
      <c r="A236"/>
      <c r="B236"/>
      <c r="C236"/>
      <c r="D236"/>
      <c r="E236"/>
      <c r="F236"/>
      <c r="G236"/>
      <c r="H236"/>
      <c r="I236"/>
      <c r="J236"/>
    </row>
    <row r="237" spans="1:14" x14ac:dyDescent="0.25">
      <c r="A237"/>
      <c r="B237"/>
      <c r="C237"/>
      <c r="D237"/>
      <c r="E237"/>
      <c r="F237"/>
      <c r="G237"/>
      <c r="H237"/>
      <c r="I237"/>
      <c r="J237"/>
    </row>
    <row r="238" spans="1:14" x14ac:dyDescent="0.25">
      <c r="A238"/>
      <c r="B238"/>
      <c r="C238"/>
      <c r="D238"/>
      <c r="E238"/>
      <c r="F238"/>
      <c r="G238"/>
      <c r="H238"/>
      <c r="I238"/>
      <c r="J238"/>
    </row>
    <row r="239" spans="1:14" x14ac:dyDescent="0.25">
      <c r="A239"/>
      <c r="B239"/>
      <c r="C239"/>
      <c r="D239"/>
      <c r="E239"/>
      <c r="F239"/>
      <c r="G239"/>
      <c r="H239"/>
      <c r="I239"/>
      <c r="J239"/>
    </row>
    <row r="240" spans="1:14" x14ac:dyDescent="0.25">
      <c r="A240"/>
      <c r="B240"/>
      <c r="C240"/>
      <c r="D240"/>
      <c r="E240"/>
      <c r="F240"/>
      <c r="G240"/>
      <c r="H240"/>
      <c r="I240"/>
      <c r="J240"/>
    </row>
    <row r="241" spans="1:10" x14ac:dyDescent="0.25">
      <c r="A241"/>
      <c r="B241"/>
      <c r="C241"/>
      <c r="D241"/>
      <c r="E241"/>
      <c r="F241"/>
      <c r="G241"/>
      <c r="H241"/>
      <c r="I241"/>
      <c r="J241"/>
    </row>
    <row r="242" spans="1:10" x14ac:dyDescent="0.25">
      <c r="A242"/>
      <c r="B242"/>
      <c r="C242"/>
      <c r="D242"/>
      <c r="E242"/>
      <c r="F242"/>
      <c r="G242"/>
      <c r="H242"/>
      <c r="I242"/>
      <c r="J242"/>
    </row>
    <row r="243" spans="1:10" x14ac:dyDescent="0.25">
      <c r="A243"/>
      <c r="B243"/>
      <c r="C243"/>
      <c r="D243"/>
      <c r="E243"/>
      <c r="F243"/>
      <c r="G243"/>
      <c r="H243"/>
      <c r="I243"/>
      <c r="J243"/>
    </row>
    <row r="244" spans="1:10" x14ac:dyDescent="0.25">
      <c r="A244"/>
      <c r="B244"/>
      <c r="C244"/>
      <c r="D244"/>
      <c r="E244"/>
      <c r="F244"/>
      <c r="G244"/>
      <c r="H244"/>
      <c r="I244"/>
      <c r="J244"/>
    </row>
    <row r="245" spans="1:10" x14ac:dyDescent="0.25">
      <c r="A245"/>
      <c r="B245"/>
      <c r="C245"/>
      <c r="D245"/>
      <c r="E245"/>
      <c r="F245"/>
      <c r="G245"/>
      <c r="H245"/>
      <c r="I245"/>
      <c r="J245"/>
    </row>
    <row r="246" spans="1:10" x14ac:dyDescent="0.25">
      <c r="A246"/>
      <c r="B246"/>
      <c r="C246"/>
      <c r="D246"/>
      <c r="E246"/>
      <c r="F246"/>
      <c r="G246"/>
      <c r="H246"/>
      <c r="I246"/>
      <c r="J246"/>
    </row>
    <row r="247" spans="1:10" x14ac:dyDescent="0.25">
      <c r="A247"/>
      <c r="B247"/>
      <c r="C247"/>
      <c r="D247"/>
      <c r="E247"/>
      <c r="F247"/>
      <c r="G247"/>
      <c r="H247"/>
      <c r="I247"/>
      <c r="J247"/>
    </row>
    <row r="248" spans="1:10" x14ac:dyDescent="0.25">
      <c r="A248"/>
      <c r="B248"/>
      <c r="C248"/>
      <c r="D248"/>
      <c r="E248"/>
      <c r="F248"/>
      <c r="G248"/>
      <c r="H248"/>
      <c r="I248"/>
      <c r="J248"/>
    </row>
    <row r="249" spans="1:10" x14ac:dyDescent="0.25">
      <c r="A249"/>
      <c r="B249"/>
      <c r="C249"/>
      <c r="D249"/>
      <c r="E249"/>
      <c r="F249"/>
      <c r="G249"/>
      <c r="H249"/>
      <c r="I249"/>
      <c r="J249"/>
    </row>
    <row r="250" spans="1:10" x14ac:dyDescent="0.25">
      <c r="A250"/>
      <c r="B250"/>
      <c r="C250"/>
      <c r="D250"/>
      <c r="E250"/>
      <c r="F250"/>
      <c r="G250"/>
      <c r="H250"/>
      <c r="I250"/>
      <c r="J250"/>
    </row>
    <row r="251" spans="1:10" x14ac:dyDescent="0.25">
      <c r="A251"/>
      <c r="B251"/>
      <c r="C251"/>
      <c r="D251"/>
      <c r="E251"/>
      <c r="F251"/>
      <c r="G251"/>
      <c r="H251"/>
      <c r="I251"/>
      <c r="J251"/>
    </row>
    <row r="252" spans="1:10" x14ac:dyDescent="0.25">
      <c r="A252"/>
      <c r="B252"/>
      <c r="C252"/>
      <c r="D252"/>
      <c r="E252"/>
      <c r="F252"/>
      <c r="G252"/>
      <c r="H252"/>
      <c r="I252"/>
      <c r="J252"/>
    </row>
    <row r="253" spans="1:10" x14ac:dyDescent="0.25">
      <c r="A253"/>
      <c r="B253"/>
      <c r="C253"/>
      <c r="D253"/>
      <c r="E253"/>
      <c r="F253"/>
      <c r="G253"/>
      <c r="H253"/>
      <c r="I253"/>
      <c r="J253"/>
    </row>
    <row r="254" spans="1:10" x14ac:dyDescent="0.25">
      <c r="A254"/>
      <c r="B254"/>
      <c r="C254"/>
      <c r="D254"/>
      <c r="E254"/>
      <c r="F254"/>
      <c r="G254"/>
      <c r="H254"/>
      <c r="I254"/>
      <c r="J254"/>
    </row>
    <row r="255" spans="1:10" x14ac:dyDescent="0.25">
      <c r="A255"/>
      <c r="B255"/>
      <c r="C255"/>
      <c r="D255"/>
      <c r="E255"/>
      <c r="F255"/>
      <c r="G255"/>
      <c r="H255"/>
      <c r="I255"/>
      <c r="J255"/>
    </row>
    <row r="256" spans="1:10" x14ac:dyDescent="0.25">
      <c r="A256"/>
      <c r="B256"/>
      <c r="C256"/>
      <c r="D256"/>
      <c r="E256"/>
      <c r="F256"/>
      <c r="G256"/>
      <c r="H256"/>
      <c r="I256"/>
      <c r="J256"/>
    </row>
    <row r="257" spans="1:10" x14ac:dyDescent="0.25">
      <c r="A257"/>
      <c r="B257"/>
      <c r="C257"/>
      <c r="D257"/>
      <c r="E257"/>
      <c r="F257"/>
      <c r="G257"/>
      <c r="H257"/>
      <c r="I257"/>
      <c r="J257"/>
    </row>
    <row r="258" spans="1:10" x14ac:dyDescent="0.25">
      <c r="A258"/>
      <c r="B258"/>
      <c r="C258"/>
      <c r="D258"/>
      <c r="E258"/>
      <c r="F258"/>
      <c r="G258"/>
      <c r="H258"/>
      <c r="I258"/>
      <c r="J258"/>
    </row>
    <row r="259" spans="1:10" x14ac:dyDescent="0.25">
      <c r="A259"/>
      <c r="B259"/>
      <c r="C259"/>
      <c r="D259"/>
      <c r="E259"/>
      <c r="F259"/>
      <c r="G259"/>
      <c r="H259"/>
      <c r="I259"/>
      <c r="J259"/>
    </row>
    <row r="260" spans="1:10" x14ac:dyDescent="0.25">
      <c r="A260"/>
      <c r="B260"/>
      <c r="C260"/>
      <c r="D260"/>
      <c r="E260"/>
      <c r="F260"/>
      <c r="G260"/>
      <c r="H260"/>
      <c r="I260"/>
      <c r="J260"/>
    </row>
    <row r="261" spans="1:10" x14ac:dyDescent="0.25">
      <c r="A261"/>
      <c r="B261"/>
      <c r="C261"/>
      <c r="D261"/>
      <c r="E261"/>
      <c r="F261"/>
      <c r="G261"/>
      <c r="H261"/>
      <c r="I261"/>
      <c r="J261"/>
    </row>
    <row r="262" spans="1:10" x14ac:dyDescent="0.25">
      <c r="A262"/>
      <c r="B262"/>
      <c r="C262"/>
      <c r="D262"/>
      <c r="E262"/>
      <c r="F262"/>
      <c r="G262"/>
      <c r="H262"/>
      <c r="I262"/>
      <c r="J262"/>
    </row>
    <row r="263" spans="1:10" x14ac:dyDescent="0.25">
      <c r="A263"/>
      <c r="B263"/>
      <c r="C263"/>
      <c r="D263"/>
      <c r="E263"/>
      <c r="F263"/>
      <c r="G263"/>
      <c r="H263"/>
      <c r="I263"/>
      <c r="J263"/>
    </row>
    <row r="264" spans="1:10" x14ac:dyDescent="0.25">
      <c r="A264"/>
      <c r="B264"/>
      <c r="C264"/>
      <c r="D264"/>
      <c r="E264"/>
      <c r="F264"/>
      <c r="G264"/>
      <c r="H264"/>
      <c r="I264"/>
      <c r="J264"/>
    </row>
    <row r="265" spans="1:10" x14ac:dyDescent="0.25">
      <c r="A265"/>
      <c r="B265"/>
      <c r="C265"/>
      <c r="D265"/>
      <c r="E265"/>
      <c r="F265"/>
      <c r="G265"/>
      <c r="H265"/>
      <c r="I265"/>
      <c r="J265"/>
    </row>
    <row r="266" spans="1:10" x14ac:dyDescent="0.25">
      <c r="A266"/>
      <c r="B266"/>
      <c r="C266"/>
      <c r="D266"/>
      <c r="E266"/>
      <c r="F266"/>
      <c r="G266"/>
      <c r="H266"/>
      <c r="I266"/>
      <c r="J266"/>
    </row>
    <row r="267" spans="1:10" x14ac:dyDescent="0.25">
      <c r="A267"/>
      <c r="B267"/>
      <c r="C267"/>
      <c r="D267"/>
      <c r="E267"/>
      <c r="F267"/>
      <c r="G267"/>
      <c r="H267"/>
      <c r="I267"/>
      <c r="J267"/>
    </row>
    <row r="268" spans="1:10" x14ac:dyDescent="0.25">
      <c r="A268"/>
      <c r="B268"/>
      <c r="C268"/>
      <c r="D268"/>
      <c r="E268"/>
      <c r="F268"/>
      <c r="G268"/>
      <c r="H268"/>
      <c r="I268"/>
      <c r="J268"/>
    </row>
    <row r="269" spans="1:10" x14ac:dyDescent="0.25">
      <c r="A269"/>
      <c r="B269"/>
      <c r="C269"/>
      <c r="D269"/>
      <c r="E269"/>
      <c r="F269"/>
      <c r="G269"/>
      <c r="H269"/>
      <c r="I269"/>
      <c r="J269"/>
    </row>
    <row r="270" spans="1:10" x14ac:dyDescent="0.25">
      <c r="A270"/>
      <c r="B270"/>
      <c r="C270"/>
      <c r="D270"/>
      <c r="E270"/>
      <c r="F270"/>
      <c r="G270"/>
      <c r="H270"/>
      <c r="I270"/>
      <c r="J270"/>
    </row>
    <row r="271" spans="1:10" x14ac:dyDescent="0.25">
      <c r="A271"/>
      <c r="B271"/>
      <c r="C271"/>
      <c r="D271"/>
      <c r="E271"/>
      <c r="F271"/>
      <c r="G271"/>
      <c r="H271"/>
      <c r="I271"/>
      <c r="J271"/>
    </row>
    <row r="272" spans="1:10" x14ac:dyDescent="0.25">
      <c r="A272"/>
      <c r="B272"/>
      <c r="C272"/>
      <c r="D272"/>
      <c r="E272"/>
      <c r="F272"/>
      <c r="G272"/>
      <c r="H272"/>
      <c r="I272"/>
      <c r="J272"/>
    </row>
    <row r="273" spans="1:10" x14ac:dyDescent="0.25">
      <c r="A273"/>
      <c r="B273"/>
      <c r="C273"/>
      <c r="D273"/>
      <c r="E273"/>
      <c r="F273"/>
      <c r="G273"/>
      <c r="H273"/>
      <c r="I273"/>
      <c r="J273"/>
    </row>
    <row r="274" spans="1:10" x14ac:dyDescent="0.25">
      <c r="A274"/>
      <c r="B274"/>
      <c r="C274"/>
      <c r="D274"/>
      <c r="E274"/>
      <c r="F274"/>
      <c r="G274"/>
      <c r="H274"/>
      <c r="I274"/>
      <c r="J274"/>
    </row>
    <row r="275" spans="1:10" x14ac:dyDescent="0.25">
      <c r="A275"/>
      <c r="B275"/>
      <c r="C275"/>
      <c r="D275"/>
      <c r="E275"/>
      <c r="F275"/>
      <c r="G275"/>
      <c r="H275"/>
      <c r="I275"/>
      <c r="J275"/>
    </row>
    <row r="276" spans="1:10" x14ac:dyDescent="0.25">
      <c r="A276"/>
      <c r="B276"/>
      <c r="C276"/>
      <c r="D276"/>
      <c r="E276"/>
      <c r="F276"/>
      <c r="G276"/>
      <c r="H276"/>
      <c r="I276"/>
      <c r="J276"/>
    </row>
    <row r="277" spans="1:10" x14ac:dyDescent="0.25">
      <c r="A277"/>
      <c r="B277"/>
      <c r="C277"/>
      <c r="D277"/>
      <c r="E277"/>
      <c r="F277"/>
      <c r="G277"/>
      <c r="H277"/>
      <c r="I277"/>
      <c r="J277"/>
    </row>
    <row r="278" spans="1:10" x14ac:dyDescent="0.25">
      <c r="A278"/>
      <c r="B278"/>
      <c r="C278"/>
      <c r="D278"/>
      <c r="E278"/>
      <c r="F278"/>
      <c r="G278"/>
      <c r="H278"/>
      <c r="I278"/>
      <c r="J278"/>
    </row>
    <row r="279" spans="1:10" x14ac:dyDescent="0.25">
      <c r="A279"/>
      <c r="B279"/>
      <c r="C279"/>
      <c r="D279"/>
      <c r="E279"/>
      <c r="F279"/>
      <c r="G279"/>
      <c r="H279"/>
      <c r="I279"/>
      <c r="J279"/>
    </row>
    <row r="280" spans="1:10" x14ac:dyDescent="0.25">
      <c r="A280"/>
      <c r="B280"/>
      <c r="C280"/>
      <c r="D280"/>
      <c r="E280"/>
      <c r="F280"/>
      <c r="G280"/>
      <c r="H280"/>
      <c r="I280"/>
      <c r="J280"/>
    </row>
    <row r="281" spans="1:10" x14ac:dyDescent="0.25">
      <c r="A281"/>
      <c r="B281"/>
      <c r="C281"/>
      <c r="D281"/>
      <c r="E281"/>
      <c r="F281"/>
      <c r="G281"/>
      <c r="H281"/>
      <c r="I281"/>
      <c r="J281"/>
    </row>
    <row r="282" spans="1:10" x14ac:dyDescent="0.25">
      <c r="A282"/>
      <c r="B282"/>
      <c r="C282"/>
      <c r="D282"/>
      <c r="E282"/>
      <c r="F282"/>
      <c r="G282"/>
      <c r="H282"/>
      <c r="I282"/>
      <c r="J282"/>
    </row>
    <row r="283" spans="1:10" x14ac:dyDescent="0.25">
      <c r="A283"/>
      <c r="B283"/>
      <c r="C283"/>
      <c r="D283"/>
      <c r="E283"/>
      <c r="F283"/>
      <c r="G283"/>
      <c r="H283"/>
      <c r="I283"/>
      <c r="J283"/>
    </row>
    <row r="284" spans="1:10" x14ac:dyDescent="0.25">
      <c r="A284"/>
      <c r="B284"/>
      <c r="C284"/>
      <c r="D284"/>
      <c r="E284"/>
      <c r="F284"/>
      <c r="G284"/>
      <c r="H284"/>
      <c r="I284"/>
      <c r="J284"/>
    </row>
    <row r="285" spans="1:10" x14ac:dyDescent="0.25">
      <c r="A285"/>
      <c r="B285"/>
      <c r="C285"/>
      <c r="D285"/>
      <c r="E285"/>
      <c r="F285"/>
      <c r="G285"/>
      <c r="H285"/>
      <c r="I285"/>
      <c r="J285"/>
    </row>
    <row r="286" spans="1:10" x14ac:dyDescent="0.25">
      <c r="A286"/>
      <c r="B286"/>
      <c r="C286"/>
      <c r="D286"/>
      <c r="E286"/>
      <c r="F286"/>
      <c r="G286"/>
      <c r="H286"/>
      <c r="I286"/>
      <c r="J286"/>
    </row>
    <row r="287" spans="1:10" x14ac:dyDescent="0.25">
      <c r="A287"/>
      <c r="B287"/>
      <c r="C287"/>
      <c r="D287"/>
      <c r="E287"/>
      <c r="F287"/>
      <c r="G287"/>
      <c r="H287"/>
      <c r="I287"/>
      <c r="J287"/>
    </row>
    <row r="288" spans="1:10" x14ac:dyDescent="0.25">
      <c r="A288"/>
      <c r="B288"/>
      <c r="C288"/>
      <c r="D288"/>
      <c r="E288"/>
      <c r="F288"/>
      <c r="G288"/>
      <c r="H288"/>
      <c r="I288"/>
      <c r="J288"/>
    </row>
    <row r="289" spans="1:10" x14ac:dyDescent="0.25">
      <c r="A289"/>
      <c r="B289"/>
      <c r="C289"/>
      <c r="D289"/>
      <c r="E289"/>
      <c r="F289"/>
      <c r="G289"/>
      <c r="H289"/>
      <c r="I289"/>
      <c r="J289"/>
    </row>
    <row r="290" spans="1:10" x14ac:dyDescent="0.25">
      <c r="A290"/>
      <c r="B290"/>
      <c r="C290"/>
      <c r="D290"/>
      <c r="E290"/>
      <c r="F290"/>
      <c r="G290"/>
      <c r="H290"/>
      <c r="I290"/>
      <c r="J290"/>
    </row>
    <row r="291" spans="1:10" x14ac:dyDescent="0.25">
      <c r="A291"/>
      <c r="B291"/>
      <c r="C291"/>
      <c r="D291"/>
      <c r="E291"/>
      <c r="F291"/>
      <c r="G291"/>
      <c r="H291"/>
      <c r="I291"/>
      <c r="J291"/>
    </row>
    <row r="292" spans="1:10" x14ac:dyDescent="0.25">
      <c r="A292"/>
      <c r="B292"/>
      <c r="C292"/>
      <c r="D292"/>
      <c r="E292"/>
      <c r="F292"/>
      <c r="G292"/>
      <c r="H292"/>
      <c r="I292"/>
      <c r="J292"/>
    </row>
    <row r="293" spans="1:10" x14ac:dyDescent="0.25">
      <c r="A293"/>
      <c r="B293"/>
      <c r="C293"/>
      <c r="D293"/>
      <c r="E293"/>
      <c r="F293"/>
      <c r="G293"/>
      <c r="H293"/>
      <c r="I293"/>
      <c r="J293"/>
    </row>
    <row r="294" spans="1:10" x14ac:dyDescent="0.25">
      <c r="A294"/>
      <c r="B294"/>
      <c r="C294"/>
      <c r="D294"/>
      <c r="E294"/>
      <c r="F294"/>
      <c r="G294"/>
      <c r="H294"/>
      <c r="I294"/>
      <c r="J294"/>
    </row>
    <row r="295" spans="1:10" x14ac:dyDescent="0.25">
      <c r="A295"/>
      <c r="B295"/>
      <c r="C295"/>
      <c r="D295"/>
      <c r="E295"/>
      <c r="F295"/>
      <c r="G295"/>
      <c r="H295"/>
      <c r="I295"/>
      <c r="J295"/>
    </row>
    <row r="296" spans="1:10" x14ac:dyDescent="0.25">
      <c r="A296"/>
      <c r="B296"/>
      <c r="C296"/>
      <c r="D296"/>
      <c r="E296"/>
      <c r="F296"/>
      <c r="G296"/>
      <c r="H296"/>
      <c r="I296"/>
      <c r="J296"/>
    </row>
    <row r="297" spans="1:10" x14ac:dyDescent="0.25">
      <c r="A297"/>
      <c r="B297"/>
      <c r="C297"/>
      <c r="D297"/>
      <c r="E297"/>
      <c r="F297"/>
      <c r="G297"/>
      <c r="H297"/>
      <c r="I297"/>
      <c r="J297"/>
    </row>
    <row r="298" spans="1:10" x14ac:dyDescent="0.25">
      <c r="A298"/>
      <c r="B298"/>
      <c r="C298"/>
      <c r="D298"/>
      <c r="E298"/>
      <c r="F298"/>
      <c r="G298"/>
      <c r="H298"/>
      <c r="I298"/>
      <c r="J298"/>
    </row>
    <row r="299" spans="1:10" x14ac:dyDescent="0.25">
      <c r="A299"/>
      <c r="B299"/>
      <c r="C299"/>
      <c r="D299"/>
      <c r="E299"/>
      <c r="F299"/>
      <c r="G299"/>
      <c r="H299"/>
      <c r="I299"/>
      <c r="J299"/>
    </row>
    <row r="300" spans="1:10" x14ac:dyDescent="0.25">
      <c r="A300"/>
      <c r="B300"/>
      <c r="C300"/>
      <c r="D300"/>
      <c r="E300"/>
      <c r="F300"/>
      <c r="G300"/>
      <c r="H300"/>
      <c r="I300"/>
      <c r="J300"/>
    </row>
    <row r="301" spans="1:10" x14ac:dyDescent="0.25">
      <c r="A301"/>
      <c r="B301"/>
      <c r="C301"/>
      <c r="D301"/>
      <c r="E301"/>
      <c r="F301"/>
      <c r="G301"/>
      <c r="H301"/>
      <c r="I301"/>
      <c r="J301"/>
    </row>
    <row r="302" spans="1:10" x14ac:dyDescent="0.25">
      <c r="A302"/>
      <c r="B302"/>
      <c r="C302"/>
      <c r="D302"/>
      <c r="E302"/>
      <c r="F302"/>
      <c r="G302"/>
      <c r="H302"/>
      <c r="I302"/>
      <c r="J302"/>
    </row>
    <row r="303" spans="1:10" x14ac:dyDescent="0.25">
      <c r="A303"/>
      <c r="B303"/>
      <c r="C303"/>
      <c r="D303"/>
      <c r="E303"/>
      <c r="F303"/>
      <c r="G303"/>
      <c r="H303"/>
      <c r="I303"/>
      <c r="J303"/>
    </row>
    <row r="304" spans="1:10" x14ac:dyDescent="0.25">
      <c r="A304"/>
      <c r="B304"/>
      <c r="C304"/>
      <c r="D304"/>
      <c r="E304"/>
      <c r="F304"/>
      <c r="G304"/>
      <c r="H304"/>
      <c r="I304"/>
      <c r="J304"/>
    </row>
    <row r="305" spans="1:10" x14ac:dyDescent="0.25">
      <c r="A305"/>
      <c r="B305"/>
      <c r="C305"/>
      <c r="D305"/>
      <c r="E305"/>
      <c r="F305"/>
      <c r="G305"/>
      <c r="H305"/>
      <c r="I305"/>
      <c r="J305"/>
    </row>
    <row r="306" spans="1:10" x14ac:dyDescent="0.25">
      <c r="A306"/>
      <c r="B306"/>
      <c r="C306"/>
      <c r="D306"/>
      <c r="E306"/>
      <c r="F306"/>
      <c r="G306"/>
      <c r="H306"/>
      <c r="I306"/>
      <c r="J306"/>
    </row>
    <row r="307" spans="1:10" x14ac:dyDescent="0.25">
      <c r="A307"/>
      <c r="B307"/>
      <c r="C307"/>
      <c r="D307"/>
      <c r="E307"/>
      <c r="F307"/>
      <c r="G307"/>
      <c r="H307"/>
      <c r="I307"/>
      <c r="J307"/>
    </row>
    <row r="308" spans="1:10" x14ac:dyDescent="0.25">
      <c r="A308"/>
      <c r="B308"/>
      <c r="C308"/>
      <c r="D308"/>
      <c r="E308"/>
      <c r="F308"/>
      <c r="G308"/>
      <c r="H308"/>
      <c r="I308"/>
      <c r="J308"/>
    </row>
    <row r="309" spans="1:10" x14ac:dyDescent="0.25">
      <c r="A309"/>
      <c r="B309"/>
      <c r="C309"/>
      <c r="D309"/>
      <c r="E309"/>
      <c r="F309"/>
      <c r="G309"/>
      <c r="H309"/>
      <c r="I309"/>
      <c r="J309"/>
    </row>
    <row r="310" spans="1:10" x14ac:dyDescent="0.25">
      <c r="A310"/>
      <c r="B310"/>
      <c r="C310"/>
      <c r="D310"/>
      <c r="E310"/>
      <c r="F310"/>
      <c r="G310"/>
      <c r="H310"/>
      <c r="I310"/>
      <c r="J310"/>
    </row>
    <row r="311" spans="1:10" x14ac:dyDescent="0.25">
      <c r="A311"/>
      <c r="B311"/>
      <c r="C311"/>
      <c r="D311"/>
      <c r="E311"/>
      <c r="F311"/>
      <c r="G311"/>
      <c r="H311"/>
      <c r="I311"/>
      <c r="J311"/>
    </row>
    <row r="312" spans="1:10" x14ac:dyDescent="0.25">
      <c r="A312"/>
      <c r="B312"/>
      <c r="C312"/>
      <c r="D312"/>
      <c r="E312"/>
      <c r="F312"/>
      <c r="G312"/>
      <c r="H312"/>
      <c r="I312"/>
      <c r="J312"/>
    </row>
    <row r="313" spans="1:10" x14ac:dyDescent="0.25">
      <c r="A313"/>
      <c r="B313"/>
      <c r="C313"/>
      <c r="D313"/>
      <c r="E313"/>
      <c r="F313"/>
      <c r="G313"/>
      <c r="H313"/>
      <c r="I313"/>
      <c r="J313"/>
    </row>
    <row r="314" spans="1:10" x14ac:dyDescent="0.25">
      <c r="A314"/>
      <c r="B314"/>
      <c r="C314"/>
      <c r="D314"/>
      <c r="E314"/>
      <c r="F314"/>
      <c r="G314"/>
      <c r="H314"/>
      <c r="I314"/>
      <c r="J314"/>
    </row>
    <row r="315" spans="1:10" x14ac:dyDescent="0.25">
      <c r="A315"/>
      <c r="B315"/>
      <c r="C315"/>
      <c r="D315"/>
      <c r="E315"/>
      <c r="F315"/>
      <c r="G315"/>
      <c r="H315"/>
      <c r="I315"/>
      <c r="J315"/>
    </row>
    <row r="316" spans="1:10" x14ac:dyDescent="0.25">
      <c r="A316"/>
      <c r="B316"/>
      <c r="C316"/>
      <c r="D316"/>
      <c r="E316"/>
      <c r="F316"/>
      <c r="G316"/>
      <c r="H316"/>
      <c r="I316"/>
      <c r="J316"/>
    </row>
    <row r="317" spans="1:10" x14ac:dyDescent="0.25">
      <c r="A317"/>
      <c r="B317"/>
      <c r="C317"/>
      <c r="D317"/>
      <c r="E317"/>
      <c r="F317"/>
      <c r="G317"/>
      <c r="H317"/>
      <c r="I317"/>
      <c r="J317"/>
    </row>
    <row r="318" spans="1:10" x14ac:dyDescent="0.25">
      <c r="A318"/>
      <c r="B318"/>
      <c r="C318"/>
      <c r="D318"/>
      <c r="E318"/>
      <c r="F318"/>
      <c r="G318"/>
      <c r="H318"/>
      <c r="I318"/>
      <c r="J318"/>
    </row>
    <row r="319" spans="1:10" x14ac:dyDescent="0.25">
      <c r="A319"/>
      <c r="B319"/>
      <c r="C319"/>
      <c r="D319"/>
      <c r="E319"/>
      <c r="F319"/>
      <c r="G319"/>
      <c r="H319"/>
      <c r="I319"/>
      <c r="J319"/>
    </row>
    <row r="320" spans="1:10" x14ac:dyDescent="0.25">
      <c r="A320"/>
      <c r="B320"/>
      <c r="C320"/>
      <c r="D320"/>
      <c r="E320"/>
      <c r="F320"/>
      <c r="G320"/>
      <c r="H320"/>
      <c r="I320"/>
      <c r="J320"/>
    </row>
    <row r="321" spans="1:10" x14ac:dyDescent="0.25">
      <c r="A321"/>
      <c r="B321"/>
      <c r="C321"/>
      <c r="D321"/>
      <c r="E321"/>
      <c r="F321"/>
      <c r="G321"/>
      <c r="H321"/>
      <c r="I321"/>
      <c r="J321"/>
    </row>
    <row r="322" spans="1:10" x14ac:dyDescent="0.25">
      <c r="A322"/>
      <c r="B322"/>
      <c r="C322"/>
      <c r="D322"/>
      <c r="E322"/>
      <c r="F322"/>
      <c r="G322"/>
      <c r="H322"/>
      <c r="I322"/>
      <c r="J322"/>
    </row>
    <row r="323" spans="1:10" x14ac:dyDescent="0.25">
      <c r="A323"/>
      <c r="B323"/>
      <c r="C323"/>
      <c r="D323"/>
      <c r="E323"/>
      <c r="F323"/>
      <c r="G323"/>
      <c r="H323"/>
      <c r="I323"/>
      <c r="J323"/>
    </row>
    <row r="324" spans="1:10" x14ac:dyDescent="0.25">
      <c r="A324"/>
      <c r="B324"/>
      <c r="C324"/>
      <c r="D324"/>
      <c r="E324"/>
      <c r="F324"/>
      <c r="G324"/>
      <c r="H324"/>
      <c r="I324"/>
      <c r="J324"/>
    </row>
    <row r="325" spans="1:10" x14ac:dyDescent="0.25">
      <c r="A325"/>
      <c r="B325"/>
      <c r="C325"/>
      <c r="D325"/>
      <c r="E325"/>
      <c r="F325"/>
      <c r="G325"/>
      <c r="H325"/>
      <c r="I325"/>
      <c r="J325"/>
    </row>
    <row r="326" spans="1:10" x14ac:dyDescent="0.25">
      <c r="A326"/>
      <c r="B326"/>
      <c r="C326"/>
      <c r="D326"/>
      <c r="E326"/>
      <c r="F326"/>
      <c r="G326"/>
      <c r="H326"/>
      <c r="I326"/>
      <c r="J326"/>
    </row>
    <row r="327" spans="1:10" x14ac:dyDescent="0.25">
      <c r="A327"/>
      <c r="B327"/>
      <c r="C327"/>
      <c r="D327"/>
      <c r="E327"/>
      <c r="F327"/>
      <c r="G327"/>
      <c r="H327"/>
      <c r="I327"/>
      <c r="J327"/>
    </row>
    <row r="328" spans="1:10" x14ac:dyDescent="0.25">
      <c r="A328"/>
      <c r="B328"/>
      <c r="C328"/>
      <c r="D328"/>
      <c r="E328"/>
      <c r="F328"/>
      <c r="G328"/>
      <c r="H328"/>
      <c r="I328"/>
      <c r="J328"/>
    </row>
    <row r="329" spans="1:10" x14ac:dyDescent="0.25">
      <c r="A329"/>
      <c r="B329"/>
      <c r="C329"/>
      <c r="D329"/>
      <c r="E329"/>
      <c r="F329"/>
      <c r="G329"/>
      <c r="H329"/>
      <c r="I329"/>
      <c r="J329"/>
    </row>
    <row r="330" spans="1:10" x14ac:dyDescent="0.25">
      <c r="A330"/>
      <c r="B330"/>
      <c r="C330"/>
      <c r="D330"/>
      <c r="E330"/>
      <c r="F330"/>
      <c r="G330"/>
      <c r="H330"/>
      <c r="I330"/>
      <c r="J330"/>
    </row>
    <row r="331" spans="1:10" x14ac:dyDescent="0.25">
      <c r="A331"/>
      <c r="B331"/>
      <c r="C331"/>
      <c r="D331"/>
      <c r="E331"/>
      <c r="F331"/>
      <c r="G331"/>
      <c r="H331"/>
      <c r="I331"/>
      <c r="J331"/>
    </row>
    <row r="332" spans="1:10" x14ac:dyDescent="0.25">
      <c r="A332"/>
      <c r="B332"/>
      <c r="C332"/>
      <c r="D332"/>
      <c r="E332"/>
      <c r="F332"/>
      <c r="G332"/>
      <c r="H332"/>
      <c r="I332"/>
      <c r="J332"/>
    </row>
    <row r="333" spans="1:10" x14ac:dyDescent="0.25">
      <c r="A333"/>
      <c r="B333"/>
      <c r="C333"/>
      <c r="D333"/>
      <c r="E333"/>
      <c r="F333"/>
      <c r="G333"/>
      <c r="H333"/>
      <c r="I333"/>
      <c r="J333"/>
    </row>
    <row r="334" spans="1:10" x14ac:dyDescent="0.25">
      <c r="A334"/>
      <c r="B334"/>
      <c r="C334"/>
      <c r="D334"/>
      <c r="E334"/>
      <c r="F334"/>
      <c r="G334"/>
      <c r="H334"/>
      <c r="I334"/>
      <c r="J334"/>
    </row>
    <row r="335" spans="1:10" x14ac:dyDescent="0.25">
      <c r="A335"/>
      <c r="B335"/>
      <c r="C335"/>
      <c r="D335"/>
      <c r="E335"/>
      <c r="F335"/>
      <c r="G335"/>
      <c r="H335"/>
      <c r="I335"/>
      <c r="J335"/>
    </row>
    <row r="336" spans="1:10" x14ac:dyDescent="0.25">
      <c r="A336"/>
      <c r="B336"/>
      <c r="C336"/>
      <c r="D336"/>
      <c r="E336"/>
      <c r="F336"/>
      <c r="G336"/>
      <c r="H336"/>
      <c r="I336"/>
      <c r="J336"/>
    </row>
    <row r="337" spans="1:10" x14ac:dyDescent="0.25">
      <c r="A337"/>
      <c r="B337"/>
      <c r="C337"/>
      <c r="D337"/>
      <c r="E337"/>
      <c r="F337"/>
      <c r="G337"/>
      <c r="H337"/>
      <c r="I337"/>
      <c r="J337"/>
    </row>
    <row r="338" spans="1:10" x14ac:dyDescent="0.25">
      <c r="A338"/>
      <c r="B338"/>
      <c r="C338"/>
      <c r="D338"/>
      <c r="E338"/>
      <c r="F338"/>
      <c r="G338"/>
      <c r="H338"/>
      <c r="I338"/>
      <c r="J338"/>
    </row>
    <row r="339" spans="1:10" x14ac:dyDescent="0.25">
      <c r="A339"/>
      <c r="B339"/>
      <c r="C339"/>
      <c r="D339"/>
      <c r="E339"/>
      <c r="F339"/>
      <c r="G339"/>
      <c r="H339"/>
      <c r="I339"/>
      <c r="J339"/>
    </row>
    <row r="340" spans="1:10" x14ac:dyDescent="0.25">
      <c r="A340"/>
      <c r="B340"/>
      <c r="C340"/>
      <c r="D340"/>
      <c r="E340"/>
      <c r="F340"/>
      <c r="G340"/>
      <c r="H340"/>
      <c r="I340"/>
      <c r="J340"/>
    </row>
    <row r="341" spans="1:10" x14ac:dyDescent="0.25">
      <c r="A341"/>
      <c r="B341"/>
      <c r="C341"/>
      <c r="D341"/>
      <c r="E341"/>
      <c r="F341"/>
      <c r="G341"/>
      <c r="H341"/>
      <c r="I341"/>
      <c r="J341"/>
    </row>
    <row r="342" spans="1:10" x14ac:dyDescent="0.25">
      <c r="A342"/>
      <c r="B342"/>
      <c r="C342"/>
      <c r="D342"/>
      <c r="E342"/>
      <c r="F342"/>
      <c r="G342"/>
      <c r="H342"/>
      <c r="I342"/>
      <c r="J342"/>
    </row>
    <row r="343" spans="1:10" x14ac:dyDescent="0.25">
      <c r="A343"/>
      <c r="B343"/>
      <c r="C343"/>
      <c r="D343"/>
      <c r="E343"/>
      <c r="F343"/>
      <c r="G343"/>
      <c r="H343"/>
      <c r="I343"/>
      <c r="J343"/>
    </row>
    <row r="344" spans="1:10" x14ac:dyDescent="0.25">
      <c r="A344"/>
      <c r="B344"/>
      <c r="C344"/>
      <c r="D344"/>
      <c r="E344"/>
      <c r="F344"/>
      <c r="G344"/>
      <c r="H344"/>
      <c r="I344"/>
      <c r="J344"/>
    </row>
    <row r="345" spans="1:10" x14ac:dyDescent="0.25">
      <c r="A345"/>
      <c r="B345"/>
      <c r="C345"/>
      <c r="D345"/>
      <c r="E345"/>
      <c r="F345"/>
      <c r="G345"/>
      <c r="H345"/>
      <c r="I345"/>
      <c r="J345"/>
    </row>
    <row r="346" spans="1:10" x14ac:dyDescent="0.25">
      <c r="A346"/>
      <c r="B346"/>
      <c r="C346"/>
      <c r="D346"/>
      <c r="E346"/>
      <c r="F346"/>
      <c r="G346"/>
      <c r="H346"/>
      <c r="I346"/>
      <c r="J346"/>
    </row>
    <row r="347" spans="1:10" x14ac:dyDescent="0.25">
      <c r="A347"/>
      <c r="B347"/>
      <c r="C347"/>
      <c r="D347"/>
      <c r="E347"/>
      <c r="F347"/>
      <c r="G347"/>
      <c r="H347"/>
      <c r="I347"/>
      <c r="J347"/>
    </row>
    <row r="348" spans="1:10" x14ac:dyDescent="0.25">
      <c r="A348"/>
      <c r="B348"/>
      <c r="C348"/>
      <c r="D348"/>
      <c r="E348"/>
      <c r="F348"/>
      <c r="G348"/>
      <c r="H348"/>
      <c r="I348"/>
      <c r="J348" s="2"/>
    </row>
    <row r="349" spans="1:10" x14ac:dyDescent="0.25">
      <c r="A349"/>
      <c r="B349"/>
      <c r="C349"/>
      <c r="D349"/>
      <c r="E349"/>
      <c r="F349"/>
      <c r="G349"/>
      <c r="H349"/>
      <c r="I349"/>
      <c r="J349" s="2"/>
    </row>
    <row r="350" spans="1:10" x14ac:dyDescent="0.25">
      <c r="A350"/>
      <c r="B350"/>
      <c r="C350"/>
      <c r="D350"/>
      <c r="E350"/>
      <c r="F350"/>
      <c r="G350"/>
      <c r="H350"/>
      <c r="I350"/>
      <c r="J350" s="2"/>
    </row>
    <row r="351" spans="1:10" x14ac:dyDescent="0.25">
      <c r="A351"/>
      <c r="B351"/>
      <c r="C351"/>
      <c r="D351"/>
      <c r="E351"/>
      <c r="F351"/>
      <c r="G351"/>
      <c r="H351"/>
      <c r="I351"/>
      <c r="J351" s="2"/>
    </row>
    <row r="352" spans="1:10" x14ac:dyDescent="0.25">
      <c r="A352"/>
      <c r="B352"/>
      <c r="C352"/>
      <c r="D352"/>
      <c r="E352"/>
      <c r="F352"/>
      <c r="G352"/>
      <c r="H352"/>
      <c r="I352"/>
      <c r="J352" s="2"/>
    </row>
    <row r="353" spans="1:10" x14ac:dyDescent="0.25">
      <c r="A353"/>
      <c r="B353"/>
      <c r="C353"/>
      <c r="D353"/>
      <c r="E353"/>
      <c r="F353"/>
      <c r="G353"/>
      <c r="H353"/>
      <c r="I353"/>
      <c r="J353" s="2"/>
    </row>
    <row r="354" spans="1:10" x14ac:dyDescent="0.25">
      <c r="A354"/>
      <c r="B354"/>
      <c r="C354"/>
      <c r="D354"/>
      <c r="E354"/>
      <c r="F354"/>
      <c r="G354"/>
      <c r="H354"/>
      <c r="I354"/>
      <c r="J354" s="2"/>
    </row>
    <row r="355" spans="1:10" x14ac:dyDescent="0.25">
      <c r="A355"/>
      <c r="B355"/>
      <c r="C355"/>
      <c r="D355"/>
      <c r="E355"/>
      <c r="F355"/>
      <c r="G355"/>
      <c r="H355"/>
      <c r="I355"/>
      <c r="J355" s="2"/>
    </row>
    <row r="356" spans="1:10" x14ac:dyDescent="0.25">
      <c r="A356"/>
      <c r="B356"/>
      <c r="C356"/>
      <c r="D356"/>
      <c r="E356"/>
      <c r="F356"/>
      <c r="G356"/>
      <c r="H356"/>
      <c r="I356"/>
      <c r="J356" s="2"/>
    </row>
    <row r="357" spans="1:10" x14ac:dyDescent="0.25">
      <c r="A357"/>
      <c r="B357"/>
      <c r="C357"/>
      <c r="D357"/>
      <c r="E357"/>
      <c r="F357"/>
      <c r="G357"/>
      <c r="H357"/>
      <c r="I357"/>
      <c r="J357" s="2"/>
    </row>
    <row r="358" spans="1:10" x14ac:dyDescent="0.25">
      <c r="A358"/>
      <c r="B358"/>
      <c r="C358"/>
      <c r="D358"/>
      <c r="E358"/>
      <c r="F358"/>
      <c r="G358"/>
      <c r="H358"/>
      <c r="I358"/>
      <c r="J358" s="2"/>
    </row>
    <row r="359" spans="1:10" x14ac:dyDescent="0.25">
      <c r="A359"/>
      <c r="B359"/>
      <c r="C359"/>
      <c r="D359"/>
      <c r="E359"/>
      <c r="F359"/>
      <c r="G359"/>
      <c r="H359"/>
      <c r="I359"/>
      <c r="J359" s="2"/>
    </row>
    <row r="360" spans="1:10" x14ac:dyDescent="0.25">
      <c r="A360"/>
      <c r="B360"/>
      <c r="C360"/>
      <c r="D360"/>
      <c r="E360"/>
      <c r="F360"/>
      <c r="G360"/>
      <c r="H360"/>
      <c r="I360"/>
      <c r="J360" s="2"/>
    </row>
    <row r="361" spans="1:10" x14ac:dyDescent="0.25">
      <c r="A361"/>
      <c r="B361"/>
      <c r="C361"/>
      <c r="D361"/>
      <c r="E361"/>
      <c r="F361"/>
      <c r="G361"/>
      <c r="H361"/>
      <c r="I361"/>
      <c r="J361" s="2"/>
    </row>
    <row r="362" spans="1:10" x14ac:dyDescent="0.25">
      <c r="A362"/>
      <c r="B362"/>
      <c r="C362"/>
      <c r="D362"/>
      <c r="E362"/>
      <c r="F362"/>
      <c r="G362"/>
      <c r="H362"/>
      <c r="I362"/>
      <c r="J362" s="2"/>
    </row>
    <row r="363" spans="1:10" x14ac:dyDescent="0.25">
      <c r="A363"/>
      <c r="B363"/>
      <c r="C363"/>
      <c r="D363"/>
      <c r="E363"/>
      <c r="F363"/>
      <c r="G363"/>
      <c r="H363"/>
      <c r="I363"/>
      <c r="J363" s="2"/>
    </row>
    <row r="364" spans="1:10" x14ac:dyDescent="0.25">
      <c r="A364"/>
      <c r="B364"/>
      <c r="C364"/>
      <c r="D364"/>
      <c r="E364"/>
      <c r="F364"/>
      <c r="G364"/>
      <c r="H364"/>
      <c r="I364"/>
      <c r="J364" s="2"/>
    </row>
    <row r="365" spans="1:10" x14ac:dyDescent="0.25">
      <c r="A365"/>
      <c r="B365"/>
      <c r="C365"/>
      <c r="D365"/>
      <c r="E365"/>
      <c r="F365"/>
      <c r="G365"/>
      <c r="H365"/>
      <c r="I365"/>
      <c r="J365" s="2"/>
    </row>
    <row r="366" spans="1:10" x14ac:dyDescent="0.25">
      <c r="A366"/>
      <c r="B366"/>
      <c r="C366"/>
      <c r="D366"/>
      <c r="E366"/>
      <c r="F366"/>
      <c r="G366"/>
      <c r="H366"/>
      <c r="I366"/>
      <c r="J366" s="2"/>
    </row>
    <row r="367" spans="1:10" x14ac:dyDescent="0.25">
      <c r="A367"/>
      <c r="B367"/>
      <c r="C367"/>
      <c r="D367"/>
      <c r="E367"/>
      <c r="F367"/>
      <c r="G367"/>
      <c r="H367"/>
      <c r="I367"/>
      <c r="J367" s="2"/>
    </row>
    <row r="368" spans="1:10" x14ac:dyDescent="0.25">
      <c r="A368"/>
      <c r="B368"/>
      <c r="C368"/>
      <c r="D368"/>
      <c r="E368"/>
      <c r="F368"/>
      <c r="G368"/>
      <c r="H368"/>
      <c r="I368"/>
      <c r="J368" s="2"/>
    </row>
    <row r="369" spans="1:10" x14ac:dyDescent="0.25">
      <c r="A369"/>
      <c r="B369"/>
      <c r="C369"/>
      <c r="D369"/>
      <c r="E369"/>
      <c r="F369"/>
      <c r="G369"/>
      <c r="H369"/>
      <c r="I369"/>
      <c r="J369" s="2"/>
    </row>
    <row r="370" spans="1:10" x14ac:dyDescent="0.25">
      <c r="A370"/>
      <c r="B370"/>
      <c r="C370"/>
      <c r="D370"/>
      <c r="E370"/>
      <c r="F370"/>
      <c r="G370"/>
      <c r="H370"/>
      <c r="I370"/>
      <c r="J370" s="2"/>
    </row>
    <row r="371" spans="1:10" x14ac:dyDescent="0.25">
      <c r="A371"/>
      <c r="B371"/>
      <c r="C371"/>
      <c r="D371"/>
      <c r="E371"/>
      <c r="F371"/>
      <c r="G371"/>
      <c r="H371"/>
      <c r="I371"/>
      <c r="J371" s="2"/>
    </row>
    <row r="372" spans="1:10" x14ac:dyDescent="0.25">
      <c r="A372"/>
      <c r="B372"/>
      <c r="C372"/>
      <c r="D372"/>
      <c r="E372"/>
      <c r="F372"/>
      <c r="G372"/>
      <c r="H372"/>
      <c r="I372"/>
      <c r="J372" s="2"/>
    </row>
    <row r="373" spans="1:10" x14ac:dyDescent="0.25">
      <c r="A373"/>
      <c r="B373"/>
      <c r="C373"/>
      <c r="D373"/>
      <c r="E373"/>
      <c r="F373"/>
      <c r="G373"/>
      <c r="H373"/>
      <c r="I373"/>
      <c r="J373" s="2"/>
    </row>
    <row r="374" spans="1:10" x14ac:dyDescent="0.25">
      <c r="A374"/>
      <c r="B374"/>
      <c r="C374"/>
      <c r="D374"/>
      <c r="E374"/>
      <c r="F374"/>
      <c r="G374"/>
      <c r="H374"/>
      <c r="I374"/>
      <c r="J374" s="2"/>
    </row>
    <row r="375" spans="1:10" x14ac:dyDescent="0.25">
      <c r="A375"/>
      <c r="B375"/>
      <c r="C375"/>
      <c r="D375"/>
      <c r="E375"/>
      <c r="F375"/>
      <c r="G375"/>
      <c r="H375"/>
      <c r="I375"/>
      <c r="J375" s="2"/>
    </row>
    <row r="376" spans="1:10" x14ac:dyDescent="0.25">
      <c r="A376"/>
      <c r="B376"/>
      <c r="C376"/>
      <c r="D376"/>
      <c r="E376"/>
      <c r="F376"/>
      <c r="G376"/>
      <c r="H376"/>
      <c r="I376"/>
      <c r="J376" s="2"/>
    </row>
    <row r="377" spans="1:10" x14ac:dyDescent="0.25">
      <c r="A377"/>
      <c r="B377"/>
      <c r="C377"/>
      <c r="D377"/>
      <c r="E377"/>
      <c r="F377"/>
      <c r="G377"/>
      <c r="H377"/>
      <c r="I377"/>
      <c r="J377" s="2"/>
    </row>
    <row r="378" spans="1:10" x14ac:dyDescent="0.25">
      <c r="A378"/>
      <c r="B378"/>
      <c r="C378"/>
      <c r="D378"/>
      <c r="E378"/>
      <c r="F378"/>
      <c r="G378"/>
      <c r="H378"/>
      <c r="I378"/>
      <c r="J378" s="2"/>
    </row>
    <row r="379" spans="1:10" x14ac:dyDescent="0.25">
      <c r="A379"/>
      <c r="B379"/>
      <c r="C379"/>
      <c r="D379"/>
      <c r="E379"/>
      <c r="F379"/>
      <c r="G379"/>
      <c r="H379"/>
      <c r="I379"/>
      <c r="J379" s="2"/>
    </row>
    <row r="380" spans="1:10" x14ac:dyDescent="0.25">
      <c r="A380"/>
      <c r="B380"/>
      <c r="C380"/>
      <c r="D380"/>
      <c r="E380"/>
      <c r="F380"/>
      <c r="G380"/>
      <c r="H380"/>
      <c r="I380"/>
      <c r="J380" s="2"/>
    </row>
    <row r="381" spans="1:10" x14ac:dyDescent="0.25">
      <c r="A381"/>
      <c r="B381"/>
      <c r="C381"/>
      <c r="D381"/>
      <c r="E381"/>
      <c r="F381"/>
      <c r="G381"/>
      <c r="H381"/>
      <c r="I381"/>
      <c r="J381" s="2"/>
    </row>
    <row r="382" spans="1:10" x14ac:dyDescent="0.25">
      <c r="A382"/>
      <c r="B382"/>
      <c r="C382"/>
      <c r="D382"/>
      <c r="E382"/>
      <c r="F382"/>
      <c r="G382"/>
      <c r="H382"/>
      <c r="I382"/>
      <c r="J382" s="2"/>
    </row>
    <row r="383" spans="1:10" x14ac:dyDescent="0.25">
      <c r="A383"/>
      <c r="B383"/>
      <c r="C383"/>
      <c r="D383"/>
      <c r="E383"/>
      <c r="F383"/>
      <c r="G383"/>
      <c r="H383"/>
      <c r="I383"/>
      <c r="J383" s="2"/>
    </row>
    <row r="384" spans="1:10" x14ac:dyDescent="0.25">
      <c r="A384"/>
      <c r="B384"/>
      <c r="C384"/>
      <c r="D384"/>
      <c r="E384"/>
      <c r="F384"/>
      <c r="G384"/>
      <c r="H384"/>
      <c r="I384"/>
      <c r="J384" s="2"/>
    </row>
    <row r="385" spans="1:10" x14ac:dyDescent="0.25">
      <c r="A385"/>
      <c r="B385"/>
      <c r="C385"/>
      <c r="D385"/>
      <c r="E385"/>
      <c r="F385"/>
      <c r="G385"/>
      <c r="H385"/>
      <c r="I385"/>
      <c r="J385" s="2"/>
    </row>
    <row r="386" spans="1:10" x14ac:dyDescent="0.25">
      <c r="A386"/>
      <c r="B386"/>
      <c r="C386"/>
      <c r="D386"/>
      <c r="E386"/>
      <c r="F386"/>
      <c r="G386"/>
      <c r="H386"/>
      <c r="I386"/>
      <c r="J386" s="2"/>
    </row>
    <row r="387" spans="1:10" x14ac:dyDescent="0.25">
      <c r="A387"/>
      <c r="B387"/>
      <c r="C387"/>
      <c r="D387"/>
      <c r="E387"/>
      <c r="F387"/>
      <c r="G387"/>
      <c r="H387"/>
      <c r="I387"/>
      <c r="J387" s="2"/>
    </row>
    <row r="388" spans="1:10" x14ac:dyDescent="0.25">
      <c r="A388"/>
      <c r="B388"/>
      <c r="C388"/>
      <c r="D388"/>
      <c r="E388"/>
      <c r="F388"/>
      <c r="G388"/>
      <c r="H388"/>
      <c r="I388"/>
      <c r="J388" s="2"/>
    </row>
    <row r="389" spans="1:10" x14ac:dyDescent="0.25">
      <c r="A389"/>
      <c r="B389"/>
      <c r="C389"/>
      <c r="D389"/>
      <c r="E389"/>
      <c r="F389"/>
      <c r="G389"/>
      <c r="H389"/>
      <c r="I389"/>
      <c r="J389" s="2"/>
    </row>
    <row r="390" spans="1:10" x14ac:dyDescent="0.25">
      <c r="A390"/>
      <c r="B390"/>
      <c r="C390"/>
      <c r="D390"/>
      <c r="E390"/>
      <c r="F390"/>
      <c r="G390"/>
      <c r="H390"/>
      <c r="I390"/>
      <c r="J390" s="2"/>
    </row>
    <row r="391" spans="1:10" x14ac:dyDescent="0.25">
      <c r="A391"/>
      <c r="B391"/>
      <c r="C391"/>
      <c r="D391"/>
      <c r="E391"/>
      <c r="F391"/>
      <c r="G391"/>
      <c r="H391"/>
      <c r="I391"/>
      <c r="J391" s="2"/>
    </row>
    <row r="392" spans="1:10" x14ac:dyDescent="0.25">
      <c r="A392"/>
      <c r="B392"/>
      <c r="C392"/>
      <c r="D392"/>
      <c r="E392"/>
      <c r="F392"/>
      <c r="G392"/>
      <c r="H392"/>
      <c r="I392"/>
      <c r="J392" s="2"/>
    </row>
    <row r="393" spans="1:10" x14ac:dyDescent="0.25">
      <c r="A393"/>
      <c r="B393"/>
      <c r="C393"/>
      <c r="D393"/>
      <c r="E393"/>
      <c r="F393"/>
      <c r="G393"/>
      <c r="H393"/>
      <c r="I393"/>
      <c r="J393" s="2"/>
    </row>
    <row r="394" spans="1:10" x14ac:dyDescent="0.25">
      <c r="A394"/>
      <c r="B394"/>
      <c r="C394"/>
      <c r="D394"/>
      <c r="E394"/>
      <c r="F394"/>
      <c r="G394"/>
      <c r="H394"/>
      <c r="I394"/>
      <c r="J394" s="2"/>
    </row>
    <row r="395" spans="1:10" x14ac:dyDescent="0.25">
      <c r="A395"/>
      <c r="B395"/>
      <c r="C395"/>
      <c r="D395"/>
      <c r="E395"/>
      <c r="F395"/>
      <c r="G395"/>
      <c r="H395"/>
      <c r="I395"/>
      <c r="J395" s="2"/>
    </row>
    <row r="396" spans="1:10" x14ac:dyDescent="0.25">
      <c r="A396"/>
      <c r="B396"/>
      <c r="C396"/>
      <c r="D396"/>
      <c r="E396"/>
      <c r="F396"/>
      <c r="G396"/>
      <c r="H396"/>
      <c r="I396"/>
      <c r="J396" s="2"/>
    </row>
    <row r="397" spans="1:10" x14ac:dyDescent="0.25">
      <c r="A397"/>
      <c r="B397"/>
      <c r="C397"/>
      <c r="D397"/>
      <c r="E397"/>
      <c r="F397"/>
      <c r="G397"/>
      <c r="H397"/>
      <c r="I397"/>
      <c r="J397" s="2"/>
    </row>
    <row r="398" spans="1:10" x14ac:dyDescent="0.25">
      <c r="A398"/>
      <c r="B398"/>
      <c r="C398"/>
      <c r="D398"/>
      <c r="E398"/>
      <c r="F398"/>
      <c r="G398"/>
      <c r="H398"/>
      <c r="I398"/>
      <c r="J398" s="2"/>
    </row>
    <row r="399" spans="1:10" x14ac:dyDescent="0.25">
      <c r="A399"/>
      <c r="B399"/>
      <c r="C399"/>
      <c r="D399"/>
      <c r="E399"/>
      <c r="F399"/>
      <c r="G399"/>
      <c r="H399"/>
      <c r="I399"/>
      <c r="J399" s="2"/>
    </row>
    <row r="400" spans="1:10" x14ac:dyDescent="0.25">
      <c r="A400"/>
      <c r="B400"/>
      <c r="C400"/>
      <c r="D400"/>
      <c r="E400"/>
      <c r="F400"/>
      <c r="G400"/>
      <c r="H400"/>
      <c r="I400"/>
      <c r="J400" s="2"/>
    </row>
    <row r="401" spans="1:10" x14ac:dyDescent="0.25">
      <c r="A401"/>
      <c r="B401"/>
      <c r="C401"/>
      <c r="D401"/>
      <c r="E401"/>
      <c r="F401"/>
      <c r="G401"/>
      <c r="H401"/>
      <c r="I401"/>
      <c r="J401" s="2"/>
    </row>
    <row r="402" spans="1:10" x14ac:dyDescent="0.25">
      <c r="A402"/>
      <c r="B402"/>
      <c r="C402"/>
      <c r="D402"/>
      <c r="E402"/>
      <c r="F402"/>
      <c r="G402"/>
      <c r="H402"/>
      <c r="I402"/>
      <c r="J402" s="2"/>
    </row>
    <row r="403" spans="1:10" x14ac:dyDescent="0.25">
      <c r="A403"/>
      <c r="B403"/>
      <c r="C403"/>
      <c r="D403"/>
      <c r="E403"/>
      <c r="F403"/>
      <c r="G403"/>
      <c r="H403"/>
      <c r="I403"/>
      <c r="J403" s="2"/>
    </row>
    <row r="404" spans="1:10" x14ac:dyDescent="0.25">
      <c r="A404"/>
      <c r="B404"/>
      <c r="C404"/>
      <c r="D404"/>
      <c r="E404"/>
      <c r="F404"/>
      <c r="G404"/>
      <c r="H404"/>
      <c r="I404"/>
      <c r="J404" s="2"/>
    </row>
    <row r="405" spans="1:10" x14ac:dyDescent="0.25">
      <c r="A405"/>
      <c r="B405"/>
      <c r="C405"/>
      <c r="D405"/>
      <c r="E405"/>
      <c r="F405"/>
      <c r="G405"/>
      <c r="H405"/>
      <c r="I405"/>
      <c r="J405" s="2"/>
    </row>
    <row r="406" spans="1:10" x14ac:dyDescent="0.25">
      <c r="A406"/>
      <c r="B406"/>
      <c r="C406"/>
      <c r="D406"/>
      <c r="E406"/>
      <c r="F406"/>
      <c r="G406"/>
      <c r="H406"/>
      <c r="I406"/>
      <c r="J406" s="2"/>
    </row>
    <row r="407" spans="1:10" x14ac:dyDescent="0.25">
      <c r="A407"/>
      <c r="B407"/>
      <c r="C407"/>
      <c r="D407"/>
      <c r="E407"/>
      <c r="F407"/>
      <c r="G407"/>
      <c r="H407"/>
      <c r="I407"/>
      <c r="J407" s="2"/>
    </row>
    <row r="408" spans="1:10" x14ac:dyDescent="0.25">
      <c r="A408"/>
      <c r="B408"/>
      <c r="C408"/>
      <c r="D408"/>
      <c r="E408"/>
      <c r="F408"/>
      <c r="G408"/>
      <c r="H408"/>
      <c r="I408"/>
      <c r="J408" s="2"/>
    </row>
    <row r="409" spans="1:10" x14ac:dyDescent="0.25">
      <c r="A409"/>
      <c r="B409"/>
      <c r="C409"/>
      <c r="D409"/>
      <c r="E409"/>
      <c r="F409"/>
      <c r="G409"/>
      <c r="H409"/>
      <c r="I409"/>
      <c r="J409" s="2"/>
    </row>
    <row r="410" spans="1:10" x14ac:dyDescent="0.25">
      <c r="A410"/>
      <c r="B410"/>
      <c r="C410"/>
      <c r="D410"/>
      <c r="E410"/>
      <c r="F410"/>
      <c r="G410"/>
      <c r="H410"/>
      <c r="I410"/>
      <c r="J410" s="2"/>
    </row>
    <row r="411" spans="1:10" x14ac:dyDescent="0.25">
      <c r="A411"/>
      <c r="B411"/>
      <c r="C411"/>
      <c r="D411"/>
      <c r="E411"/>
      <c r="F411"/>
      <c r="G411"/>
      <c r="H411"/>
      <c r="I411"/>
      <c r="J411" s="2"/>
    </row>
    <row r="412" spans="1:10" x14ac:dyDescent="0.25">
      <c r="A412"/>
      <c r="B412"/>
      <c r="C412"/>
      <c r="D412"/>
      <c r="E412"/>
      <c r="F412"/>
      <c r="G412"/>
      <c r="H412"/>
      <c r="I412"/>
      <c r="J412" s="2"/>
    </row>
    <row r="413" spans="1:10" x14ac:dyDescent="0.25">
      <c r="A413"/>
      <c r="B413"/>
      <c r="C413"/>
      <c r="D413"/>
      <c r="E413"/>
      <c r="F413"/>
      <c r="G413"/>
      <c r="H413"/>
      <c r="I413"/>
      <c r="J413" s="2"/>
    </row>
    <row r="414" spans="1:10" x14ac:dyDescent="0.25">
      <c r="A414"/>
      <c r="B414"/>
      <c r="C414"/>
      <c r="D414"/>
      <c r="E414"/>
      <c r="F414"/>
      <c r="G414"/>
      <c r="H414"/>
      <c r="I414"/>
      <c r="J414" s="2"/>
    </row>
    <row r="415" spans="1:10" x14ac:dyDescent="0.25">
      <c r="A415"/>
      <c r="B415"/>
      <c r="C415"/>
      <c r="D415"/>
      <c r="E415"/>
      <c r="F415"/>
      <c r="G415"/>
      <c r="H415"/>
      <c r="I415"/>
      <c r="J415" s="2"/>
    </row>
    <row r="416" spans="1:10" x14ac:dyDescent="0.25">
      <c r="A416"/>
      <c r="B416"/>
      <c r="C416"/>
      <c r="D416"/>
      <c r="E416"/>
      <c r="F416"/>
      <c r="G416"/>
      <c r="H416"/>
      <c r="I416"/>
      <c r="J416" s="2"/>
    </row>
    <row r="417" spans="1:10" x14ac:dyDescent="0.25">
      <c r="A417"/>
      <c r="B417"/>
      <c r="C417"/>
      <c r="D417"/>
      <c r="E417"/>
      <c r="F417"/>
      <c r="G417"/>
      <c r="H417"/>
      <c r="I417"/>
      <c r="J417" s="2"/>
    </row>
    <row r="418" spans="1:10" x14ac:dyDescent="0.25">
      <c r="A418"/>
      <c r="B418"/>
      <c r="C418"/>
      <c r="D418"/>
      <c r="E418"/>
      <c r="F418"/>
      <c r="G418"/>
      <c r="H418"/>
      <c r="I418"/>
      <c r="J418" s="2"/>
    </row>
    <row r="419" spans="1:10" x14ac:dyDescent="0.25">
      <c r="A419"/>
      <c r="B419"/>
      <c r="C419"/>
      <c r="D419"/>
      <c r="E419"/>
      <c r="F419"/>
      <c r="G419"/>
      <c r="H419"/>
      <c r="I419"/>
      <c r="J419" s="2"/>
    </row>
    <row r="420" spans="1:10" x14ac:dyDescent="0.25">
      <c r="A420"/>
      <c r="B420"/>
      <c r="C420"/>
      <c r="D420"/>
      <c r="E420"/>
      <c r="F420"/>
      <c r="G420"/>
      <c r="H420"/>
      <c r="I420"/>
      <c r="J420" s="2"/>
    </row>
    <row r="421" spans="1:10" x14ac:dyDescent="0.25">
      <c r="A421"/>
      <c r="B421"/>
      <c r="C421"/>
      <c r="D421"/>
      <c r="E421"/>
      <c r="F421"/>
      <c r="G421"/>
      <c r="H421"/>
      <c r="I421"/>
      <c r="J421" s="2"/>
    </row>
    <row r="422" spans="1:10" x14ac:dyDescent="0.25">
      <c r="A422"/>
      <c r="B422"/>
      <c r="C422"/>
      <c r="D422"/>
      <c r="E422"/>
      <c r="F422"/>
      <c r="G422"/>
      <c r="H422"/>
      <c r="I422"/>
      <c r="J422" s="2"/>
    </row>
    <row r="423" spans="1:10" x14ac:dyDescent="0.25">
      <c r="A423"/>
      <c r="B423"/>
      <c r="C423"/>
      <c r="D423"/>
      <c r="E423"/>
      <c r="F423"/>
      <c r="G423"/>
      <c r="H423"/>
      <c r="I423"/>
      <c r="J423" s="2"/>
    </row>
    <row r="424" spans="1:10" x14ac:dyDescent="0.25">
      <c r="A424"/>
      <c r="B424"/>
      <c r="C424"/>
      <c r="D424"/>
      <c r="E424"/>
      <c r="F424"/>
      <c r="G424"/>
      <c r="H424"/>
      <c r="I424"/>
      <c r="J424" s="2"/>
    </row>
    <row r="425" spans="1:10" x14ac:dyDescent="0.25">
      <c r="A425"/>
      <c r="B425"/>
      <c r="C425"/>
      <c r="D425"/>
      <c r="E425"/>
      <c r="F425"/>
      <c r="G425"/>
      <c r="H425"/>
      <c r="I425"/>
      <c r="J425" s="2"/>
    </row>
    <row r="426" spans="1:10" x14ac:dyDescent="0.25">
      <c r="A426"/>
      <c r="B426"/>
      <c r="C426"/>
      <c r="D426"/>
      <c r="E426"/>
      <c r="F426"/>
      <c r="G426"/>
      <c r="H426"/>
      <c r="I426"/>
      <c r="J426" s="2"/>
    </row>
    <row r="427" spans="1:10" x14ac:dyDescent="0.25">
      <c r="A427"/>
      <c r="B427"/>
      <c r="C427"/>
      <c r="D427"/>
      <c r="E427"/>
      <c r="F427"/>
      <c r="G427"/>
      <c r="H427"/>
      <c r="I427"/>
      <c r="J427" s="2"/>
    </row>
    <row r="428" spans="1:10" x14ac:dyDescent="0.25">
      <c r="A428"/>
      <c r="B428"/>
      <c r="C428"/>
      <c r="D428"/>
      <c r="E428"/>
      <c r="F428"/>
      <c r="G428"/>
      <c r="H428"/>
      <c r="I428"/>
      <c r="J428" s="2"/>
    </row>
    <row r="429" spans="1:10" x14ac:dyDescent="0.25">
      <c r="A429"/>
      <c r="B429"/>
      <c r="C429"/>
      <c r="D429"/>
      <c r="E429"/>
      <c r="F429"/>
      <c r="G429"/>
      <c r="H429"/>
      <c r="I429"/>
      <c r="J429" s="2"/>
    </row>
    <row r="430" spans="1:10" x14ac:dyDescent="0.25">
      <c r="A430"/>
      <c r="B430"/>
      <c r="C430"/>
      <c r="D430"/>
      <c r="E430"/>
      <c r="F430"/>
      <c r="G430"/>
      <c r="H430"/>
      <c r="I430"/>
      <c r="J430" s="2"/>
    </row>
    <row r="431" spans="1:10" x14ac:dyDescent="0.25">
      <c r="A431"/>
      <c r="B431"/>
      <c r="C431"/>
      <c r="D431"/>
      <c r="E431"/>
      <c r="F431"/>
      <c r="G431"/>
      <c r="H431"/>
      <c r="I431"/>
      <c r="J431" s="2"/>
    </row>
    <row r="432" spans="1:10" x14ac:dyDescent="0.25">
      <c r="A432"/>
      <c r="B432"/>
      <c r="C432"/>
      <c r="D432"/>
      <c r="E432"/>
      <c r="F432"/>
      <c r="G432"/>
      <c r="H432"/>
      <c r="I432"/>
      <c r="J432" s="2"/>
    </row>
    <row r="433" spans="1:10" x14ac:dyDescent="0.25">
      <c r="A433"/>
      <c r="B433"/>
      <c r="C433"/>
      <c r="D433"/>
      <c r="E433"/>
      <c r="F433"/>
      <c r="G433"/>
      <c r="H433"/>
      <c r="I433"/>
      <c r="J433" s="2"/>
    </row>
    <row r="434" spans="1:10" x14ac:dyDescent="0.25">
      <c r="A434"/>
      <c r="B434"/>
      <c r="C434"/>
      <c r="D434"/>
      <c r="E434"/>
      <c r="F434"/>
      <c r="G434"/>
      <c r="H434"/>
      <c r="I434"/>
      <c r="J434" s="2"/>
    </row>
    <row r="435" spans="1:10" x14ac:dyDescent="0.25">
      <c r="A435"/>
      <c r="B435"/>
      <c r="C435"/>
      <c r="D435"/>
      <c r="E435"/>
      <c r="F435"/>
      <c r="G435"/>
      <c r="H435"/>
      <c r="I435"/>
      <c r="J435" s="2"/>
    </row>
    <row r="436" spans="1:10" x14ac:dyDescent="0.25">
      <c r="A436"/>
      <c r="B436"/>
      <c r="C436"/>
      <c r="D436"/>
      <c r="E436"/>
      <c r="F436"/>
      <c r="G436"/>
      <c r="H436"/>
      <c r="I436"/>
      <c r="J436" s="2"/>
    </row>
    <row r="437" spans="1:10" x14ac:dyDescent="0.25">
      <c r="A437"/>
      <c r="B437"/>
      <c r="C437"/>
      <c r="D437"/>
      <c r="E437"/>
      <c r="F437"/>
      <c r="G437"/>
      <c r="H437"/>
      <c r="I437"/>
      <c r="J437" s="2"/>
    </row>
    <row r="438" spans="1:10" x14ac:dyDescent="0.25">
      <c r="A438"/>
      <c r="B438"/>
      <c r="C438"/>
      <c r="D438"/>
      <c r="E438"/>
      <c r="F438"/>
      <c r="G438"/>
      <c r="H438"/>
      <c r="I438"/>
      <c r="J438" s="2"/>
    </row>
    <row r="439" spans="1:10" x14ac:dyDescent="0.25">
      <c r="A439"/>
      <c r="B439"/>
      <c r="C439"/>
      <c r="D439"/>
      <c r="E439"/>
      <c r="F439"/>
      <c r="G439"/>
      <c r="H439"/>
      <c r="I439"/>
      <c r="J439" s="2"/>
    </row>
    <row r="440" spans="1:10" x14ac:dyDescent="0.25">
      <c r="A440"/>
      <c r="B440"/>
      <c r="C440"/>
      <c r="D440"/>
      <c r="E440"/>
      <c r="F440"/>
      <c r="G440"/>
      <c r="H440"/>
      <c r="I440"/>
      <c r="J440" s="2"/>
    </row>
    <row r="441" spans="1:10" x14ac:dyDescent="0.25">
      <c r="A441"/>
      <c r="B441"/>
      <c r="C441"/>
      <c r="D441"/>
      <c r="E441"/>
      <c r="F441"/>
      <c r="G441"/>
      <c r="H441"/>
      <c r="I441"/>
      <c r="J441" s="2"/>
    </row>
    <row r="442" spans="1:10" x14ac:dyDescent="0.25">
      <c r="A442"/>
      <c r="B442"/>
      <c r="C442"/>
      <c r="D442"/>
      <c r="E442"/>
      <c r="F442"/>
      <c r="G442"/>
      <c r="H442"/>
      <c r="I442"/>
      <c r="J442" s="2"/>
    </row>
    <row r="443" spans="1:10" x14ac:dyDescent="0.25">
      <c r="A443"/>
      <c r="B443"/>
      <c r="C443"/>
      <c r="D443"/>
      <c r="E443"/>
      <c r="F443"/>
      <c r="G443"/>
      <c r="H443"/>
      <c r="I443"/>
      <c r="J443" s="2"/>
    </row>
    <row r="444" spans="1:10" x14ac:dyDescent="0.25">
      <c r="A444"/>
      <c r="B444"/>
      <c r="C444"/>
      <c r="D444"/>
      <c r="E444"/>
      <c r="F444"/>
      <c r="G444"/>
      <c r="H444"/>
      <c r="I444"/>
      <c r="J444" s="2"/>
    </row>
    <row r="445" spans="1:10" x14ac:dyDescent="0.25">
      <c r="A445"/>
      <c r="B445"/>
      <c r="C445"/>
      <c r="D445"/>
      <c r="E445"/>
      <c r="F445"/>
      <c r="G445"/>
      <c r="H445"/>
      <c r="I445"/>
      <c r="J445" s="2"/>
    </row>
    <row r="446" spans="1:10" x14ac:dyDescent="0.25">
      <c r="A446"/>
      <c r="B446"/>
      <c r="C446"/>
      <c r="D446"/>
      <c r="E446"/>
      <c r="F446"/>
      <c r="G446"/>
      <c r="H446"/>
      <c r="I446"/>
      <c r="J446" s="2"/>
    </row>
    <row r="447" spans="1:10" x14ac:dyDescent="0.25">
      <c r="A447"/>
      <c r="B447"/>
      <c r="C447"/>
      <c r="D447"/>
      <c r="E447"/>
      <c r="F447"/>
      <c r="G447"/>
      <c r="H447"/>
      <c r="I447"/>
      <c r="J447" s="2"/>
    </row>
    <row r="448" spans="1:10" x14ac:dyDescent="0.25">
      <c r="A448"/>
      <c r="B448"/>
      <c r="C448"/>
      <c r="D448"/>
      <c r="E448"/>
      <c r="F448"/>
      <c r="G448"/>
      <c r="H448"/>
      <c r="I448"/>
      <c r="J448" s="2"/>
    </row>
    <row r="449" spans="1:10" x14ac:dyDescent="0.25">
      <c r="A449"/>
      <c r="B449"/>
      <c r="C449"/>
      <c r="D449"/>
      <c r="E449"/>
      <c r="F449"/>
      <c r="G449"/>
      <c r="H449"/>
      <c r="I449"/>
      <c r="J449" s="2"/>
    </row>
    <row r="450" spans="1:10" x14ac:dyDescent="0.25">
      <c r="A450"/>
      <c r="B450"/>
      <c r="C450"/>
      <c r="D450"/>
      <c r="E450"/>
      <c r="F450"/>
      <c r="G450"/>
      <c r="H450"/>
      <c r="I450"/>
      <c r="J450" s="2"/>
    </row>
    <row r="451" spans="1:10" x14ac:dyDescent="0.25">
      <c r="A451"/>
      <c r="B451"/>
      <c r="C451"/>
      <c r="D451"/>
      <c r="E451"/>
      <c r="F451"/>
      <c r="G451"/>
      <c r="H451"/>
      <c r="I451"/>
      <c r="J451" s="2"/>
    </row>
    <row r="452" spans="1:10" x14ac:dyDescent="0.25">
      <c r="A452"/>
      <c r="B452"/>
      <c r="C452"/>
      <c r="D452"/>
      <c r="E452"/>
      <c r="F452"/>
      <c r="G452"/>
      <c r="H452"/>
      <c r="I452"/>
      <c r="J452" s="2"/>
    </row>
    <row r="453" spans="1:10" x14ac:dyDescent="0.25">
      <c r="A453"/>
      <c r="B453"/>
      <c r="C453"/>
      <c r="D453"/>
      <c r="E453"/>
      <c r="F453"/>
      <c r="G453"/>
      <c r="H453"/>
      <c r="I453"/>
      <c r="J453" s="2"/>
    </row>
    <row r="454" spans="1:10" x14ac:dyDescent="0.25">
      <c r="A454"/>
      <c r="B454"/>
      <c r="C454"/>
      <c r="D454"/>
      <c r="E454"/>
      <c r="F454"/>
      <c r="G454"/>
      <c r="H454"/>
      <c r="I454"/>
      <c r="J454" s="2"/>
    </row>
    <row r="455" spans="1:10" x14ac:dyDescent="0.25">
      <c r="A455"/>
      <c r="B455"/>
      <c r="C455"/>
      <c r="D455"/>
      <c r="E455"/>
      <c r="F455"/>
      <c r="G455"/>
      <c r="H455"/>
      <c r="I455"/>
      <c r="J455" s="2"/>
    </row>
    <row r="456" spans="1:10" x14ac:dyDescent="0.25">
      <c r="A456"/>
      <c r="B456"/>
      <c r="C456"/>
      <c r="D456"/>
      <c r="E456"/>
      <c r="F456"/>
      <c r="G456"/>
      <c r="H456"/>
      <c r="I456"/>
      <c r="J456" s="2"/>
    </row>
    <row r="457" spans="1:10" x14ac:dyDescent="0.25">
      <c r="A457"/>
      <c r="B457"/>
      <c r="C457"/>
      <c r="D457"/>
      <c r="E457"/>
      <c r="F457"/>
      <c r="G457"/>
      <c r="H457"/>
      <c r="I457"/>
      <c r="J457" s="2"/>
    </row>
    <row r="458" spans="1:10" x14ac:dyDescent="0.25">
      <c r="A458"/>
      <c r="B458"/>
      <c r="C458"/>
      <c r="D458"/>
      <c r="E458"/>
      <c r="F458"/>
      <c r="G458"/>
      <c r="H458"/>
      <c r="I458"/>
      <c r="J458" s="2"/>
    </row>
    <row r="459" spans="1:10" x14ac:dyDescent="0.25">
      <c r="A459"/>
      <c r="B459"/>
      <c r="C459"/>
      <c r="D459"/>
      <c r="E459"/>
      <c r="F459"/>
      <c r="G459"/>
      <c r="H459"/>
      <c r="I459"/>
      <c r="J459" s="2"/>
    </row>
    <row r="460" spans="1:10" x14ac:dyDescent="0.25">
      <c r="A460"/>
      <c r="B460"/>
      <c r="C460"/>
      <c r="D460"/>
      <c r="E460"/>
      <c r="F460"/>
      <c r="G460"/>
      <c r="H460"/>
      <c r="I460"/>
      <c r="J460" s="2"/>
    </row>
    <row r="461" spans="1:10" x14ac:dyDescent="0.25">
      <c r="A461"/>
      <c r="B461"/>
      <c r="C461"/>
      <c r="D461"/>
      <c r="E461"/>
      <c r="F461"/>
      <c r="G461"/>
      <c r="H461"/>
      <c r="I461"/>
      <c r="J461" s="2"/>
    </row>
    <row r="462" spans="1:10" x14ac:dyDescent="0.25">
      <c r="A462"/>
      <c r="B462"/>
      <c r="C462"/>
      <c r="D462"/>
      <c r="E462"/>
      <c r="F462"/>
      <c r="G462"/>
      <c r="H462"/>
      <c r="I462"/>
      <c r="J462" s="2"/>
    </row>
    <row r="463" spans="1:10" x14ac:dyDescent="0.25">
      <c r="A463"/>
      <c r="B463"/>
      <c r="C463"/>
      <c r="D463"/>
      <c r="E463"/>
      <c r="F463"/>
      <c r="G463"/>
      <c r="H463"/>
      <c r="I463"/>
      <c r="J463" s="2"/>
    </row>
    <row r="464" spans="1:10" x14ac:dyDescent="0.25">
      <c r="A464"/>
      <c r="B464"/>
      <c r="C464"/>
      <c r="D464"/>
      <c r="E464"/>
      <c r="F464"/>
      <c r="G464"/>
      <c r="H464"/>
      <c r="I464"/>
      <c r="J464" s="2"/>
    </row>
    <row r="465" spans="1:10" x14ac:dyDescent="0.25">
      <c r="A465"/>
      <c r="B465"/>
      <c r="C465"/>
      <c r="D465"/>
      <c r="E465"/>
      <c r="F465"/>
      <c r="G465"/>
      <c r="H465"/>
      <c r="I465"/>
      <c r="J465" s="2"/>
    </row>
    <row r="466" spans="1:10" x14ac:dyDescent="0.25">
      <c r="A466"/>
      <c r="B466"/>
      <c r="C466"/>
      <c r="D466"/>
      <c r="E466"/>
      <c r="F466"/>
      <c r="G466"/>
      <c r="H466"/>
      <c r="I466"/>
      <c r="J466" s="2"/>
    </row>
    <row r="467" spans="1:10" x14ac:dyDescent="0.25">
      <c r="A467"/>
      <c r="B467"/>
      <c r="C467"/>
      <c r="D467"/>
      <c r="E467"/>
      <c r="F467"/>
      <c r="G467"/>
      <c r="H467"/>
      <c r="I467"/>
      <c r="J467" s="2"/>
    </row>
    <row r="468" spans="1:10" x14ac:dyDescent="0.25">
      <c r="A468"/>
      <c r="B468"/>
      <c r="C468"/>
      <c r="D468"/>
      <c r="E468"/>
      <c r="F468"/>
      <c r="G468"/>
      <c r="H468"/>
      <c r="I468"/>
      <c r="J468" s="2"/>
    </row>
    <row r="469" spans="1:10" x14ac:dyDescent="0.25">
      <c r="A469"/>
      <c r="B469"/>
      <c r="C469"/>
      <c r="D469"/>
      <c r="E469"/>
      <c r="F469"/>
      <c r="G469"/>
      <c r="H469"/>
      <c r="I469"/>
      <c r="J469" s="2"/>
    </row>
    <row r="470" spans="1:10" x14ac:dyDescent="0.25">
      <c r="A470"/>
      <c r="B470"/>
      <c r="C470"/>
      <c r="D470"/>
      <c r="E470"/>
      <c r="F470"/>
      <c r="G470"/>
      <c r="H470"/>
      <c r="I470"/>
      <c r="J470" s="2"/>
    </row>
    <row r="471" spans="1:10" x14ac:dyDescent="0.25">
      <c r="A471"/>
      <c r="B471"/>
      <c r="C471"/>
      <c r="D471"/>
      <c r="E471"/>
      <c r="F471"/>
      <c r="G471"/>
      <c r="H471"/>
      <c r="I471"/>
      <c r="J471" s="2"/>
    </row>
    <row r="472" spans="1:10" x14ac:dyDescent="0.25">
      <c r="A472"/>
      <c r="B472"/>
      <c r="C472"/>
      <c r="D472"/>
      <c r="E472"/>
      <c r="F472"/>
      <c r="G472"/>
      <c r="H472"/>
      <c r="I472"/>
      <c r="J472" s="2"/>
    </row>
    <row r="473" spans="1:10" x14ac:dyDescent="0.25">
      <c r="A473"/>
      <c r="B473"/>
      <c r="C473"/>
      <c r="D473"/>
      <c r="E473"/>
      <c r="F473"/>
      <c r="G473"/>
      <c r="H473"/>
      <c r="I473"/>
      <c r="J473" s="2"/>
    </row>
    <row r="474" spans="1:10" x14ac:dyDescent="0.25">
      <c r="A474"/>
      <c r="B474"/>
      <c r="C474"/>
      <c r="D474"/>
      <c r="E474"/>
      <c r="F474"/>
      <c r="G474"/>
      <c r="H474"/>
      <c r="I474"/>
      <c r="J474" s="2"/>
    </row>
    <row r="475" spans="1:10" x14ac:dyDescent="0.25">
      <c r="A475"/>
      <c r="B475"/>
      <c r="C475"/>
      <c r="D475"/>
      <c r="E475"/>
      <c r="F475"/>
      <c r="G475"/>
      <c r="H475"/>
      <c r="I475"/>
      <c r="J475" s="2"/>
    </row>
    <row r="476" spans="1:10" x14ac:dyDescent="0.25">
      <c r="A476"/>
      <c r="B476"/>
      <c r="C476"/>
      <c r="D476"/>
      <c r="E476"/>
      <c r="F476"/>
      <c r="G476"/>
      <c r="H476"/>
      <c r="I476"/>
      <c r="J476" s="2"/>
    </row>
    <row r="477" spans="1:10" x14ac:dyDescent="0.25">
      <c r="A477"/>
      <c r="B477"/>
      <c r="C477"/>
      <c r="D477"/>
      <c r="E477"/>
      <c r="F477"/>
      <c r="G477"/>
      <c r="H477"/>
      <c r="I477"/>
      <c r="J477" s="2"/>
    </row>
    <row r="478" spans="1:10" x14ac:dyDescent="0.25">
      <c r="A478"/>
      <c r="B478"/>
      <c r="C478"/>
      <c r="D478"/>
      <c r="E478"/>
      <c r="F478"/>
      <c r="G478"/>
      <c r="H478"/>
      <c r="I478"/>
      <c r="J478" s="2"/>
    </row>
    <row r="479" spans="1:10" x14ac:dyDescent="0.25">
      <c r="A479"/>
      <c r="B479"/>
      <c r="C479"/>
      <c r="D479"/>
      <c r="E479"/>
      <c r="F479"/>
      <c r="G479"/>
      <c r="H479"/>
      <c r="I479"/>
      <c r="J479" s="2"/>
    </row>
    <row r="480" spans="1:10" x14ac:dyDescent="0.25">
      <c r="A480"/>
      <c r="B480"/>
      <c r="C480"/>
      <c r="D480"/>
      <c r="E480"/>
      <c r="F480"/>
      <c r="G480"/>
      <c r="H480"/>
      <c r="I480"/>
      <c r="J480" s="2"/>
    </row>
    <row r="481" spans="1:10" x14ac:dyDescent="0.25">
      <c r="A481"/>
      <c r="B481"/>
      <c r="C481"/>
      <c r="D481"/>
      <c r="E481"/>
      <c r="F481"/>
      <c r="G481"/>
      <c r="H481"/>
      <c r="I481"/>
      <c r="J481" s="2"/>
    </row>
    <row r="482" spans="1:10" x14ac:dyDescent="0.25">
      <c r="A482"/>
      <c r="B482"/>
      <c r="C482"/>
      <c r="D482"/>
      <c r="E482"/>
      <c r="F482"/>
      <c r="G482"/>
      <c r="H482"/>
      <c r="I482"/>
      <c r="J482" s="2"/>
    </row>
    <row r="483" spans="1:10" x14ac:dyDescent="0.25">
      <c r="A483"/>
      <c r="B483"/>
      <c r="C483"/>
      <c r="D483"/>
      <c r="E483"/>
      <c r="F483"/>
      <c r="G483"/>
      <c r="H483"/>
      <c r="I483"/>
      <c r="J483" s="2"/>
    </row>
    <row r="484" spans="1:10" x14ac:dyDescent="0.25">
      <c r="A484"/>
      <c r="B484"/>
      <c r="C484"/>
      <c r="D484"/>
      <c r="E484"/>
      <c r="F484"/>
      <c r="G484"/>
      <c r="H484"/>
      <c r="I484"/>
      <c r="J484" s="2"/>
    </row>
    <row r="485" spans="1:10" x14ac:dyDescent="0.25">
      <c r="A485"/>
      <c r="B485"/>
      <c r="C485"/>
      <c r="D485"/>
      <c r="E485"/>
      <c r="F485"/>
      <c r="G485"/>
      <c r="H485"/>
      <c r="I485"/>
      <c r="J485" s="2"/>
    </row>
    <row r="486" spans="1:10" x14ac:dyDescent="0.25">
      <c r="A486"/>
      <c r="B486"/>
      <c r="C486"/>
      <c r="D486"/>
      <c r="E486"/>
      <c r="F486"/>
      <c r="G486"/>
      <c r="H486"/>
      <c r="I486"/>
      <c r="J486" s="2"/>
    </row>
    <row r="487" spans="1:10" x14ac:dyDescent="0.25">
      <c r="A487"/>
      <c r="B487"/>
      <c r="C487"/>
      <c r="D487"/>
      <c r="E487"/>
      <c r="F487"/>
      <c r="G487"/>
      <c r="H487"/>
      <c r="I487"/>
      <c r="J487" s="2"/>
    </row>
    <row r="488" spans="1:10" x14ac:dyDescent="0.25">
      <c r="A488"/>
      <c r="B488"/>
      <c r="C488"/>
      <c r="D488"/>
      <c r="E488"/>
      <c r="F488"/>
      <c r="G488"/>
      <c r="H488"/>
      <c r="I488"/>
      <c r="J488" s="2"/>
    </row>
    <row r="489" spans="1:10" x14ac:dyDescent="0.25">
      <c r="A489"/>
      <c r="B489"/>
      <c r="C489"/>
      <c r="D489"/>
      <c r="E489"/>
      <c r="F489"/>
      <c r="G489"/>
      <c r="H489"/>
      <c r="I489"/>
      <c r="J489" s="2"/>
    </row>
    <row r="490" spans="1:10" x14ac:dyDescent="0.25">
      <c r="A490"/>
      <c r="B490"/>
      <c r="C490"/>
      <c r="D490"/>
      <c r="E490"/>
      <c r="F490"/>
      <c r="G490"/>
      <c r="H490"/>
      <c r="I490"/>
      <c r="J490" s="2"/>
    </row>
    <row r="491" spans="1:10" x14ac:dyDescent="0.25">
      <c r="A491"/>
      <c r="B491"/>
      <c r="C491"/>
      <c r="D491"/>
      <c r="E491"/>
      <c r="F491"/>
      <c r="G491"/>
      <c r="H491"/>
      <c r="I491"/>
      <c r="J491" s="2"/>
    </row>
    <row r="492" spans="1:10" x14ac:dyDescent="0.25">
      <c r="A492"/>
      <c r="B492"/>
      <c r="C492"/>
      <c r="D492"/>
      <c r="E492"/>
      <c r="F492"/>
      <c r="G492"/>
      <c r="H492"/>
      <c r="I492"/>
      <c r="J492" s="2"/>
    </row>
    <row r="493" spans="1:10" x14ac:dyDescent="0.25">
      <c r="A493"/>
      <c r="B493"/>
      <c r="C493"/>
      <c r="D493"/>
      <c r="E493"/>
      <c r="F493"/>
      <c r="G493"/>
      <c r="H493"/>
      <c r="I493"/>
      <c r="J493" s="2"/>
    </row>
    <row r="494" spans="1:10" x14ac:dyDescent="0.25">
      <c r="A494"/>
      <c r="B494"/>
      <c r="C494"/>
      <c r="D494"/>
      <c r="E494"/>
      <c r="F494"/>
      <c r="G494"/>
      <c r="H494"/>
      <c r="I494"/>
      <c r="J494" s="2"/>
    </row>
    <row r="495" spans="1:10" x14ac:dyDescent="0.25">
      <c r="A495"/>
      <c r="B495"/>
      <c r="C495"/>
      <c r="D495"/>
      <c r="E495"/>
      <c r="F495"/>
      <c r="G495"/>
      <c r="H495"/>
      <c r="I495"/>
      <c r="J495" s="2"/>
    </row>
    <row r="496" spans="1:10" x14ac:dyDescent="0.25">
      <c r="A496"/>
      <c r="B496"/>
      <c r="C496"/>
      <c r="D496"/>
      <c r="E496"/>
      <c r="F496"/>
      <c r="G496"/>
      <c r="H496"/>
      <c r="I496"/>
      <c r="J496" s="2"/>
    </row>
    <row r="497" spans="1:10" x14ac:dyDescent="0.25">
      <c r="A497"/>
      <c r="B497"/>
      <c r="C497"/>
      <c r="D497"/>
      <c r="E497"/>
      <c r="F497"/>
      <c r="G497"/>
      <c r="H497"/>
      <c r="I497"/>
      <c r="J497" s="2"/>
    </row>
    <row r="498" spans="1:10" x14ac:dyDescent="0.25">
      <c r="A498"/>
      <c r="B498"/>
      <c r="C498"/>
      <c r="D498"/>
      <c r="E498"/>
      <c r="F498"/>
      <c r="G498"/>
      <c r="H498"/>
      <c r="I498"/>
      <c r="J498" s="2"/>
    </row>
    <row r="499" spans="1:10" x14ac:dyDescent="0.25">
      <c r="A499"/>
      <c r="B499"/>
      <c r="C499"/>
      <c r="D499"/>
      <c r="E499"/>
      <c r="F499"/>
      <c r="G499"/>
      <c r="H499"/>
      <c r="I499"/>
      <c r="J499" s="2"/>
    </row>
    <row r="500" spans="1:10" x14ac:dyDescent="0.25">
      <c r="A500"/>
      <c r="B500"/>
      <c r="C500"/>
      <c r="D500"/>
      <c r="E500"/>
      <c r="F500"/>
      <c r="G500"/>
      <c r="H500"/>
      <c r="I500"/>
      <c r="J500" s="2"/>
    </row>
    <row r="501" spans="1:10" x14ac:dyDescent="0.25">
      <c r="A501"/>
      <c r="B501"/>
      <c r="C501"/>
      <c r="D501"/>
      <c r="E501"/>
      <c r="F501"/>
      <c r="G501"/>
      <c r="H501"/>
      <c r="I501"/>
      <c r="J501" s="2"/>
    </row>
    <row r="502" spans="1:10" x14ac:dyDescent="0.25">
      <c r="A502"/>
      <c r="B502"/>
      <c r="C502"/>
      <c r="D502"/>
      <c r="E502"/>
      <c r="F502"/>
      <c r="G502"/>
      <c r="H502"/>
      <c r="I502"/>
      <c r="J502" s="2"/>
    </row>
    <row r="503" spans="1:10" x14ac:dyDescent="0.25">
      <c r="A503"/>
      <c r="B503"/>
      <c r="C503"/>
      <c r="D503"/>
      <c r="E503"/>
      <c r="F503"/>
      <c r="G503"/>
      <c r="H503"/>
      <c r="I503"/>
      <c r="J503" s="2"/>
    </row>
    <row r="504" spans="1:10" x14ac:dyDescent="0.25">
      <c r="A504" s="2"/>
      <c r="B504" s="2"/>
      <c r="C504" s="2"/>
      <c r="D504" s="2"/>
      <c r="E504" s="4"/>
      <c r="F504" s="4"/>
      <c r="G504" s="4"/>
      <c r="H504" s="2"/>
      <c r="I504" s="2"/>
      <c r="J504" s="2"/>
    </row>
    <row r="505" spans="1:10" x14ac:dyDescent="0.25">
      <c r="A505" s="2"/>
      <c r="B505" s="2"/>
      <c r="C505" s="2"/>
      <c r="D505" s="2"/>
      <c r="E505" s="4"/>
      <c r="F505" s="4"/>
      <c r="G505" s="4"/>
      <c r="H505" s="2"/>
      <c r="I505" s="2"/>
      <c r="J505" s="2"/>
    </row>
    <row r="506" spans="1:10" x14ac:dyDescent="0.25">
      <c r="A506" s="2"/>
      <c r="B506" s="2"/>
      <c r="C506" s="2"/>
      <c r="D506" s="2"/>
      <c r="E506" s="4"/>
      <c r="F506" s="4"/>
      <c r="G506" s="4"/>
      <c r="H506" s="2"/>
      <c r="I506" s="2"/>
      <c r="J506" s="2"/>
    </row>
    <row r="507" spans="1:10" x14ac:dyDescent="0.25">
      <c r="A507" s="2"/>
      <c r="B507" s="2"/>
      <c r="C507" s="2"/>
      <c r="D507" s="2"/>
      <c r="E507" s="4"/>
      <c r="F507" s="4"/>
      <c r="G507" s="4"/>
      <c r="H507" s="2"/>
      <c r="I507" s="2"/>
      <c r="J507" s="2"/>
    </row>
    <row r="508" spans="1:10" x14ac:dyDescent="0.25">
      <c r="A508" s="2"/>
      <c r="B508" s="2"/>
      <c r="C508" s="2"/>
      <c r="D508" s="2"/>
      <c r="E508" s="4"/>
      <c r="F508" s="4"/>
      <c r="G508" s="4"/>
      <c r="H508" s="2"/>
      <c r="I508" s="2"/>
      <c r="J508" s="2"/>
    </row>
    <row r="509" spans="1:10" x14ac:dyDescent="0.25">
      <c r="A509" s="2"/>
      <c r="B509" s="2"/>
      <c r="C509" s="2"/>
      <c r="D509" s="2"/>
      <c r="E509" s="4"/>
      <c r="F509" s="4"/>
      <c r="G509" s="4"/>
      <c r="H509" s="2"/>
      <c r="I509" s="2"/>
      <c r="J509" s="2"/>
    </row>
    <row r="510" spans="1:10" x14ac:dyDescent="0.25">
      <c r="A510" s="2"/>
      <c r="B510" s="2"/>
      <c r="C510" s="2"/>
      <c r="D510" s="2"/>
      <c r="E510" s="4"/>
      <c r="F510" s="4"/>
      <c r="G510" s="4"/>
      <c r="H510" s="2"/>
      <c r="I510" s="2"/>
      <c r="J510" s="2"/>
    </row>
    <row r="511" spans="1:10" x14ac:dyDescent="0.25">
      <c r="A511" s="2"/>
      <c r="B511" s="2"/>
      <c r="C511" s="2"/>
      <c r="D511" s="2"/>
      <c r="E511" s="4"/>
      <c r="F511" s="4"/>
      <c r="G511" s="4"/>
      <c r="H511" s="2"/>
      <c r="I511" s="2"/>
      <c r="J511" s="2"/>
    </row>
    <row r="512" spans="1:10" x14ac:dyDescent="0.25">
      <c r="A512" s="2"/>
      <c r="B512" s="2"/>
      <c r="C512" s="2"/>
      <c r="D512" s="2"/>
      <c r="E512" s="4"/>
      <c r="F512" s="4"/>
      <c r="G512" s="4"/>
      <c r="H512" s="2"/>
      <c r="I512" s="2"/>
      <c r="J512" s="2"/>
    </row>
    <row r="513" spans="1:10" x14ac:dyDescent="0.25">
      <c r="A513" s="2"/>
      <c r="B513" s="2"/>
      <c r="C513" s="2"/>
      <c r="D513" s="2"/>
      <c r="E513" s="4"/>
      <c r="F513" s="4"/>
      <c r="G513" s="4"/>
      <c r="H513" s="2"/>
      <c r="I513" s="2"/>
      <c r="J513" s="2"/>
    </row>
    <row r="514" spans="1:10" x14ac:dyDescent="0.25">
      <c r="A514" s="2"/>
      <c r="B514" s="2"/>
      <c r="C514" s="2"/>
      <c r="D514" s="2"/>
      <c r="E514" s="4"/>
      <c r="F514" s="4"/>
      <c r="G514" s="4"/>
      <c r="H514" s="2"/>
      <c r="I514" s="2"/>
      <c r="J514" s="2"/>
    </row>
    <row r="515" spans="1:10" x14ac:dyDescent="0.25">
      <c r="A515" s="2"/>
      <c r="B515" s="2"/>
      <c r="C515" s="2"/>
      <c r="D515" s="2"/>
      <c r="E515" s="4"/>
      <c r="F515" s="4"/>
      <c r="G515" s="4"/>
      <c r="H515" s="2"/>
      <c r="I515" s="2"/>
      <c r="J515" s="2"/>
    </row>
    <row r="516" spans="1:10" x14ac:dyDescent="0.25">
      <c r="A516" s="2"/>
      <c r="B516" s="2"/>
      <c r="C516" s="2"/>
      <c r="D516" s="2"/>
      <c r="E516" s="4"/>
      <c r="F516" s="4"/>
      <c r="G516" s="4"/>
      <c r="H516" s="2"/>
      <c r="I516" s="2"/>
      <c r="J516" s="2"/>
    </row>
    <row r="517" spans="1:10" x14ac:dyDescent="0.25">
      <c r="A517" s="2"/>
      <c r="B517" s="2"/>
      <c r="C517" s="2"/>
      <c r="D517" s="2"/>
      <c r="E517" s="4"/>
      <c r="F517" s="4"/>
      <c r="G517" s="4"/>
      <c r="H517" s="2"/>
      <c r="I517" s="2"/>
      <c r="J517" s="2"/>
    </row>
    <row r="518" spans="1:10" x14ac:dyDescent="0.25">
      <c r="A518" s="2"/>
      <c r="B518" s="2"/>
      <c r="C518" s="2"/>
      <c r="D518" s="2"/>
      <c r="E518" s="4"/>
      <c r="F518" s="4"/>
      <c r="G518" s="4"/>
      <c r="H518" s="2"/>
      <c r="I518" s="2"/>
      <c r="J518" s="2"/>
    </row>
    <row r="519" spans="1:10" x14ac:dyDescent="0.25">
      <c r="A519" s="2"/>
      <c r="B519" s="2"/>
      <c r="C519" s="2"/>
      <c r="D519" s="2"/>
      <c r="E519" s="4"/>
      <c r="F519" s="4"/>
      <c r="G519" s="4"/>
      <c r="H519" s="2"/>
      <c r="I519" s="2"/>
      <c r="J519" s="2"/>
    </row>
    <row r="520" spans="1:10" x14ac:dyDescent="0.25">
      <c r="A520" s="2"/>
      <c r="B520" s="2"/>
      <c r="C520" s="2"/>
      <c r="D520" s="2"/>
      <c r="E520" s="4"/>
      <c r="F520" s="4"/>
      <c r="G520" s="4"/>
      <c r="H520" s="2"/>
      <c r="I520" s="2"/>
      <c r="J520" s="2"/>
    </row>
    <row r="521" spans="1:10" x14ac:dyDescent="0.25">
      <c r="A521" s="2"/>
      <c r="B521" s="2"/>
      <c r="C521" s="2"/>
      <c r="D521" s="2"/>
      <c r="E521" s="4"/>
      <c r="F521" s="4"/>
      <c r="G521" s="4"/>
      <c r="H521" s="2"/>
      <c r="I521" s="2"/>
      <c r="J521" s="2"/>
    </row>
    <row r="522" spans="1:10" x14ac:dyDescent="0.25">
      <c r="A522" s="2"/>
      <c r="B522" s="2"/>
      <c r="C522" s="2"/>
      <c r="D522" s="2"/>
      <c r="E522" s="4"/>
      <c r="F522" s="4"/>
      <c r="G522" s="4"/>
      <c r="H522" s="2"/>
      <c r="I522" s="2"/>
      <c r="J522" s="2"/>
    </row>
    <row r="523" spans="1:10" x14ac:dyDescent="0.25">
      <c r="A523" s="2"/>
      <c r="B523" s="2"/>
      <c r="C523" s="2"/>
      <c r="D523" s="2"/>
      <c r="E523" s="4"/>
      <c r="F523" s="4"/>
      <c r="G523" s="4"/>
      <c r="H523" s="2"/>
      <c r="I523" s="2"/>
      <c r="J523" s="2"/>
    </row>
    <row r="524" spans="1:10" x14ac:dyDescent="0.25">
      <c r="A524" s="2"/>
      <c r="B524" s="2"/>
      <c r="C524" s="2"/>
      <c r="D524" s="2"/>
      <c r="E524" s="4"/>
      <c r="F524" s="4"/>
      <c r="G524" s="4"/>
      <c r="H524" s="2"/>
      <c r="I524" s="2"/>
      <c r="J524" s="2"/>
    </row>
    <row r="525" spans="1:10" x14ac:dyDescent="0.25">
      <c r="A525" s="2"/>
      <c r="B525" s="2"/>
      <c r="C525" s="2"/>
      <c r="D525" s="2"/>
      <c r="E525" s="4"/>
      <c r="F525" s="4"/>
      <c r="G525" s="4"/>
      <c r="H525" s="2"/>
      <c r="I525" s="2"/>
      <c r="J525" s="2"/>
    </row>
    <row r="526" spans="1:10" x14ac:dyDescent="0.25">
      <c r="A526" s="2"/>
      <c r="B526" s="2"/>
      <c r="C526" s="2"/>
      <c r="D526" s="2"/>
      <c r="E526" s="4"/>
      <c r="F526" s="4"/>
      <c r="G526" s="4"/>
      <c r="H526" s="2"/>
      <c r="I526" s="2"/>
      <c r="J526" s="2"/>
    </row>
    <row r="527" spans="1:10" x14ac:dyDescent="0.25">
      <c r="A527" s="2"/>
      <c r="B527" s="2"/>
      <c r="C527" s="2"/>
      <c r="D527" s="2"/>
      <c r="E527" s="4"/>
      <c r="F527" s="4"/>
      <c r="G527" s="4"/>
      <c r="H527" s="2"/>
      <c r="I527" s="2"/>
      <c r="J527" s="2"/>
    </row>
    <row r="528" spans="1:10" x14ac:dyDescent="0.25">
      <c r="A528" s="2"/>
      <c r="B528" s="2"/>
      <c r="C528" s="2"/>
      <c r="D528" s="2"/>
      <c r="E528" s="4"/>
      <c r="F528" s="4"/>
      <c r="G528" s="4"/>
      <c r="H528" s="2"/>
      <c r="I528" s="2"/>
      <c r="J528" s="2"/>
    </row>
    <row r="529" spans="1:10" x14ac:dyDescent="0.25">
      <c r="A529" s="2"/>
      <c r="B529" s="2"/>
      <c r="C529" s="2"/>
      <c r="D529" s="2"/>
      <c r="E529" s="4"/>
      <c r="F529" s="4"/>
      <c r="G529" s="4"/>
      <c r="H529" s="2"/>
      <c r="I529" s="2"/>
      <c r="J529" s="2"/>
    </row>
    <row r="530" spans="1:10" x14ac:dyDescent="0.25">
      <c r="A530" s="2"/>
      <c r="B530" s="2"/>
      <c r="C530" s="2"/>
      <c r="D530" s="2"/>
      <c r="E530" s="4"/>
      <c r="F530" s="4"/>
      <c r="G530" s="4"/>
      <c r="H530" s="2"/>
      <c r="I530" s="2"/>
      <c r="J530" s="2"/>
    </row>
    <row r="531" spans="1:10" x14ac:dyDescent="0.25">
      <c r="A531" s="2"/>
      <c r="B531" s="2"/>
      <c r="C531" s="2"/>
      <c r="D531" s="2"/>
      <c r="E531" s="4"/>
      <c r="F531" s="4"/>
      <c r="G531" s="4"/>
      <c r="H531" s="2"/>
      <c r="I531" s="2"/>
      <c r="J531" s="2"/>
    </row>
    <row r="532" spans="1:10" x14ac:dyDescent="0.25">
      <c r="A532" s="2"/>
      <c r="B532" s="2"/>
      <c r="C532" s="2"/>
      <c r="D532" s="2"/>
      <c r="E532" s="4"/>
      <c r="F532" s="4"/>
      <c r="G532" s="4"/>
      <c r="H532" s="2"/>
      <c r="I532" s="2"/>
      <c r="J532" s="2"/>
    </row>
    <row r="533" spans="1:10" x14ac:dyDescent="0.25">
      <c r="A533" s="2"/>
      <c r="B533" s="2"/>
      <c r="C533" s="2"/>
      <c r="D533" s="2"/>
      <c r="E533" s="4"/>
      <c r="F533" s="4"/>
      <c r="G533" s="4"/>
      <c r="H533" s="2"/>
      <c r="I533" s="2"/>
      <c r="J533" s="2"/>
    </row>
    <row r="534" spans="1:10" x14ac:dyDescent="0.25">
      <c r="A534" s="2"/>
      <c r="B534" s="2"/>
      <c r="C534" s="2"/>
      <c r="D534" s="2"/>
      <c r="E534" s="4"/>
      <c r="F534" s="4"/>
      <c r="G534" s="4"/>
      <c r="H534" s="2"/>
      <c r="I534" s="2"/>
      <c r="J534" s="2"/>
    </row>
    <row r="535" spans="1:10" x14ac:dyDescent="0.25">
      <c r="A535" s="2"/>
      <c r="B535" s="2"/>
      <c r="C535" s="2"/>
      <c r="D535" s="2"/>
      <c r="E535" s="4"/>
      <c r="F535" s="4"/>
      <c r="G535" s="4"/>
      <c r="H535" s="2"/>
      <c r="I535" s="2"/>
      <c r="J535" s="2"/>
    </row>
    <row r="536" spans="1:10" x14ac:dyDescent="0.25">
      <c r="A536" s="2"/>
      <c r="B536" s="2"/>
      <c r="C536" s="2"/>
      <c r="D536" s="2"/>
      <c r="E536" s="4"/>
      <c r="F536" s="4"/>
      <c r="G536" s="4"/>
      <c r="H536" s="2"/>
      <c r="I536" s="2"/>
      <c r="J536" s="2"/>
    </row>
    <row r="537" spans="1:10" x14ac:dyDescent="0.25">
      <c r="A537" s="2"/>
      <c r="B537" s="2"/>
      <c r="C537" s="2"/>
      <c r="D537" s="2"/>
      <c r="E537" s="4"/>
      <c r="F537" s="4"/>
      <c r="G537" s="4"/>
      <c r="H537" s="2"/>
      <c r="I537" s="2"/>
      <c r="J537" s="2"/>
    </row>
    <row r="538" spans="1:10" x14ac:dyDescent="0.25">
      <c r="A538" s="2"/>
      <c r="B538" s="2"/>
      <c r="C538" s="2"/>
      <c r="D538" s="2"/>
      <c r="E538" s="4"/>
      <c r="F538" s="4"/>
      <c r="G538" s="4"/>
      <c r="H538" s="2"/>
      <c r="I538" s="2"/>
      <c r="J538" s="2"/>
    </row>
    <row r="539" spans="1:10" x14ac:dyDescent="0.25">
      <c r="A539" s="2"/>
      <c r="B539" s="2"/>
      <c r="C539" s="2"/>
      <c r="D539" s="2"/>
      <c r="E539" s="4"/>
      <c r="F539" s="4"/>
      <c r="G539" s="4"/>
      <c r="H539" s="2"/>
      <c r="I539" s="2"/>
      <c r="J539" s="2"/>
    </row>
    <row r="540" spans="1:10" x14ac:dyDescent="0.25">
      <c r="A540" s="2"/>
      <c r="B540" s="2"/>
      <c r="C540" s="2"/>
      <c r="D540" s="2"/>
      <c r="E540" s="4"/>
      <c r="F540" s="4"/>
      <c r="G540" s="4"/>
      <c r="H540" s="2"/>
      <c r="I540" s="2"/>
      <c r="J540" s="2"/>
    </row>
    <row r="541" spans="1:10" x14ac:dyDescent="0.25">
      <c r="A541" s="2"/>
      <c r="B541" s="2"/>
      <c r="C541" s="2"/>
      <c r="D541" s="2"/>
      <c r="E541" s="4"/>
      <c r="F541" s="4"/>
      <c r="G541" s="4"/>
      <c r="H541" s="2"/>
      <c r="I541" s="2"/>
      <c r="J541" s="2"/>
    </row>
    <row r="542" spans="1:10" x14ac:dyDescent="0.25">
      <c r="A542" s="2"/>
      <c r="B542" s="2"/>
      <c r="C542" s="2"/>
      <c r="D542" s="2"/>
      <c r="E542" s="4"/>
      <c r="F542" s="4"/>
      <c r="G542" s="4"/>
      <c r="H542" s="2"/>
      <c r="I542" s="2"/>
      <c r="J542" s="2"/>
    </row>
    <row r="543" spans="1:10" x14ac:dyDescent="0.25">
      <c r="A543" s="2"/>
      <c r="B543" s="2"/>
      <c r="C543" s="2"/>
      <c r="D543" s="2"/>
      <c r="E543" s="4"/>
      <c r="F543" s="4"/>
      <c r="G543" s="4"/>
      <c r="H543" s="2"/>
      <c r="I543" s="2"/>
      <c r="J543" s="2"/>
    </row>
    <row r="544" spans="1:10" x14ac:dyDescent="0.25">
      <c r="A544" s="2"/>
      <c r="B544" s="2"/>
      <c r="C544" s="2"/>
      <c r="D544" s="2"/>
      <c r="E544" s="4"/>
      <c r="F544" s="4"/>
      <c r="G544" s="4"/>
      <c r="H544" s="2"/>
      <c r="I544" s="2"/>
      <c r="J544" s="2"/>
    </row>
    <row r="545" spans="1:10" x14ac:dyDescent="0.25">
      <c r="A545" s="2"/>
      <c r="B545" s="2"/>
      <c r="C545" s="2"/>
      <c r="D545" s="2"/>
      <c r="E545" s="4"/>
      <c r="F545" s="4"/>
      <c r="G545" s="4"/>
      <c r="H545" s="2"/>
      <c r="I545" s="2"/>
      <c r="J545" s="2"/>
    </row>
    <row r="546" spans="1:10" x14ac:dyDescent="0.25">
      <c r="A546" s="2"/>
      <c r="B546" s="2"/>
      <c r="C546" s="2"/>
      <c r="D546" s="2"/>
      <c r="E546" s="4"/>
      <c r="F546" s="4"/>
      <c r="G546" s="4"/>
      <c r="H546" s="2"/>
      <c r="I546" s="2"/>
      <c r="J546" s="2"/>
    </row>
    <row r="547" spans="1:10" x14ac:dyDescent="0.25">
      <c r="A547" s="2"/>
      <c r="B547" s="2"/>
      <c r="C547" s="2"/>
      <c r="D547" s="2"/>
      <c r="E547" s="4"/>
      <c r="F547" s="4"/>
      <c r="G547" s="4"/>
      <c r="H547" s="2"/>
      <c r="I547" s="2"/>
      <c r="J547" s="2"/>
    </row>
    <row r="548" spans="1:10" x14ac:dyDescent="0.25">
      <c r="A548" s="2"/>
      <c r="B548" s="2"/>
      <c r="C548" s="2"/>
      <c r="D548" s="2"/>
      <c r="E548" s="4"/>
      <c r="F548" s="4"/>
      <c r="G548" s="4"/>
      <c r="H548" s="2"/>
      <c r="I548" s="2"/>
      <c r="J548" s="2"/>
    </row>
    <row r="549" spans="1:10" x14ac:dyDescent="0.25">
      <c r="A549" s="2"/>
      <c r="B549" s="2"/>
      <c r="C549" s="2"/>
      <c r="D549" s="2"/>
      <c r="E549" s="4"/>
      <c r="F549" s="4"/>
      <c r="G549" s="4"/>
      <c r="H549" s="2"/>
      <c r="I549" s="2"/>
      <c r="J549" s="2"/>
    </row>
    <row r="550" spans="1:10" x14ac:dyDescent="0.25">
      <c r="A550" s="2"/>
      <c r="B550" s="2"/>
      <c r="C550" s="2"/>
      <c r="D550" s="2"/>
      <c r="E550" s="4"/>
      <c r="F550" s="4"/>
      <c r="G550" s="4"/>
      <c r="H550" s="2"/>
      <c r="I550" s="2"/>
      <c r="J550" s="2"/>
    </row>
    <row r="551" spans="1:10" x14ac:dyDescent="0.25">
      <c r="A551" s="2"/>
      <c r="B551" s="2"/>
      <c r="C551" s="2"/>
      <c r="D551" s="2"/>
      <c r="E551" s="4"/>
      <c r="F551" s="4"/>
      <c r="G551" s="4"/>
      <c r="H551" s="2"/>
      <c r="I551" s="2"/>
      <c r="J551" s="2"/>
    </row>
    <row r="552" spans="1:10" x14ac:dyDescent="0.25">
      <c r="A552" s="2"/>
      <c r="B552" s="2"/>
      <c r="C552" s="2"/>
      <c r="D552" s="2"/>
      <c r="E552" s="4"/>
      <c r="F552" s="4"/>
      <c r="G552" s="4"/>
      <c r="H552" s="2"/>
      <c r="I552" s="2"/>
      <c r="J552" s="2"/>
    </row>
    <row r="553" spans="1:10" x14ac:dyDescent="0.25">
      <c r="A553" s="2"/>
      <c r="B553" s="2"/>
      <c r="C553" s="2"/>
      <c r="D553" s="2"/>
      <c r="E553" s="4"/>
      <c r="F553" s="4"/>
      <c r="G553" s="4"/>
      <c r="H553" s="2"/>
      <c r="I553" s="2"/>
      <c r="J553" s="2"/>
    </row>
    <row r="554" spans="1:10" x14ac:dyDescent="0.25">
      <c r="A554" s="2"/>
      <c r="B554" s="2"/>
      <c r="C554" s="2"/>
      <c r="D554" s="2"/>
      <c r="E554" s="4"/>
      <c r="F554" s="4"/>
      <c r="G554" s="4"/>
      <c r="H554" s="2"/>
      <c r="I554" s="2"/>
      <c r="J554" s="2"/>
    </row>
    <row r="555" spans="1:10" x14ac:dyDescent="0.25">
      <c r="A555" s="2"/>
      <c r="B555" s="2"/>
      <c r="C555" s="2"/>
      <c r="D555" s="2"/>
      <c r="E555" s="4"/>
      <c r="F555" s="4"/>
      <c r="G555" s="4"/>
      <c r="H555" s="2"/>
      <c r="I555" s="2"/>
      <c r="J555" s="2"/>
    </row>
    <row r="556" spans="1:10" x14ac:dyDescent="0.25">
      <c r="A556" s="2"/>
      <c r="B556" s="2"/>
      <c r="C556" s="2"/>
      <c r="D556" s="2"/>
      <c r="E556" s="4"/>
      <c r="F556" s="4"/>
      <c r="G556" s="4"/>
      <c r="H556" s="2"/>
      <c r="I556" s="2"/>
      <c r="J556" s="2"/>
    </row>
    <row r="557" spans="1:10" x14ac:dyDescent="0.25">
      <c r="A557" s="2"/>
      <c r="B557" s="2"/>
      <c r="C557" s="2"/>
      <c r="D557" s="2"/>
      <c r="E557" s="4"/>
      <c r="F557" s="4"/>
      <c r="G557" s="4"/>
      <c r="H557" s="2"/>
      <c r="I557" s="2"/>
      <c r="J557" s="2"/>
    </row>
    <row r="558" spans="1:10" x14ac:dyDescent="0.25">
      <c r="A558" s="2"/>
      <c r="B558" s="2"/>
      <c r="C558" s="2"/>
      <c r="D558" s="2"/>
      <c r="E558" s="4"/>
      <c r="F558" s="4"/>
      <c r="G558" s="4"/>
      <c r="H558" s="2"/>
      <c r="I558" s="2"/>
      <c r="J558" s="2"/>
    </row>
    <row r="559" spans="1:10" x14ac:dyDescent="0.25">
      <c r="A559" s="2"/>
      <c r="B559" s="2"/>
      <c r="C559" s="2"/>
      <c r="D559" s="2"/>
      <c r="E559" s="4"/>
      <c r="F559" s="4"/>
      <c r="G559" s="4"/>
      <c r="H559" s="2"/>
      <c r="I559" s="2"/>
      <c r="J559" s="2"/>
    </row>
    <row r="560" spans="1:10" x14ac:dyDescent="0.25">
      <c r="A560" s="2"/>
      <c r="B560" s="2"/>
      <c r="C560" s="2"/>
      <c r="D560" s="2"/>
      <c r="E560" s="4"/>
      <c r="F560" s="4"/>
      <c r="G560" s="4"/>
      <c r="H560" s="2"/>
      <c r="I560" s="2"/>
      <c r="J560" s="2"/>
    </row>
    <row r="561" spans="1:10" x14ac:dyDescent="0.25">
      <c r="A561" s="2"/>
      <c r="B561" s="2"/>
      <c r="C561" s="2"/>
      <c r="D561" s="2"/>
      <c r="E561" s="4"/>
      <c r="F561" s="4"/>
      <c r="G561" s="4"/>
      <c r="H561" s="2"/>
      <c r="I561" s="2"/>
      <c r="J561" s="2"/>
    </row>
    <row r="562" spans="1:10" x14ac:dyDescent="0.25">
      <c r="A562" s="2"/>
      <c r="B562" s="2"/>
      <c r="C562" s="2"/>
      <c r="D562" s="2"/>
      <c r="E562" s="4"/>
      <c r="F562" s="4"/>
      <c r="G562" s="4"/>
      <c r="H562" s="2"/>
      <c r="I562" s="2"/>
      <c r="J562" s="2"/>
    </row>
    <row r="563" spans="1:10" x14ac:dyDescent="0.25">
      <c r="A563" s="2"/>
      <c r="B563" s="2"/>
      <c r="C563" s="2"/>
      <c r="D563" s="2"/>
      <c r="E563" s="4"/>
      <c r="F563" s="4"/>
      <c r="G563" s="4"/>
      <c r="H563" s="2"/>
      <c r="I563" s="2"/>
      <c r="J563" s="2"/>
    </row>
    <row r="564" spans="1:10" x14ac:dyDescent="0.25">
      <c r="A564" s="2"/>
      <c r="B564" s="2"/>
      <c r="C564" s="2"/>
      <c r="D564" s="2"/>
      <c r="E564" s="4"/>
      <c r="F564" s="4"/>
      <c r="G564" s="4"/>
      <c r="H564" s="2"/>
      <c r="I564" s="2"/>
      <c r="J564" s="2"/>
    </row>
    <row r="565" spans="1:10" x14ac:dyDescent="0.25">
      <c r="A565" s="2"/>
      <c r="B565" s="2"/>
      <c r="C565" s="2"/>
      <c r="D565" s="2"/>
      <c r="E565" s="4"/>
      <c r="F565" s="4"/>
      <c r="G565" s="4"/>
      <c r="H565" s="2"/>
      <c r="I565" s="2"/>
      <c r="J565" s="2"/>
    </row>
    <row r="566" spans="1:10" x14ac:dyDescent="0.25">
      <c r="A566" s="2"/>
      <c r="B566" s="2"/>
      <c r="C566" s="2"/>
      <c r="D566" s="2"/>
      <c r="E566" s="4"/>
      <c r="F566" s="4"/>
      <c r="G566" s="4"/>
      <c r="H566" s="2"/>
      <c r="I566" s="2"/>
      <c r="J566" s="2"/>
    </row>
    <row r="567" spans="1:10" x14ac:dyDescent="0.25">
      <c r="A567" s="2"/>
      <c r="B567" s="2"/>
      <c r="C567" s="2"/>
      <c r="D567" s="2"/>
      <c r="E567" s="4"/>
      <c r="F567" s="4"/>
      <c r="G567" s="4"/>
      <c r="H567" s="2"/>
      <c r="I567" s="2"/>
      <c r="J567" s="2"/>
    </row>
    <row r="568" spans="1:10" x14ac:dyDescent="0.25">
      <c r="A568" s="2"/>
      <c r="B568" s="2"/>
      <c r="C568" s="2"/>
      <c r="D568" s="2"/>
      <c r="E568" s="4"/>
      <c r="F568" s="4"/>
      <c r="G568" s="4"/>
      <c r="H568" s="2"/>
      <c r="I568" s="2"/>
      <c r="J568" s="2"/>
    </row>
    <row r="569" spans="1:10" x14ac:dyDescent="0.25">
      <c r="A569" s="2"/>
      <c r="B569" s="2"/>
      <c r="C569" s="2"/>
      <c r="D569" s="2"/>
      <c r="E569" s="4"/>
      <c r="F569" s="4"/>
      <c r="G569" s="4"/>
      <c r="H569" s="2"/>
      <c r="I569" s="2"/>
      <c r="J569" s="2"/>
    </row>
    <row r="570" spans="1:10" x14ac:dyDescent="0.25">
      <c r="A570" s="2"/>
      <c r="B570" s="2"/>
      <c r="C570" s="2"/>
      <c r="D570" s="2"/>
      <c r="E570" s="4"/>
      <c r="F570" s="4"/>
      <c r="G570" s="4"/>
      <c r="H570" s="2"/>
      <c r="I570" s="2"/>
      <c r="J570" s="2"/>
    </row>
    <row r="571" spans="1:10" x14ac:dyDescent="0.25">
      <c r="A571" s="2"/>
      <c r="B571" s="2"/>
      <c r="C571" s="2"/>
      <c r="D571" s="2"/>
      <c r="E571" s="4"/>
      <c r="F571" s="4"/>
      <c r="G571" s="4"/>
      <c r="H571" s="2"/>
      <c r="I571" s="2"/>
      <c r="J571" s="2"/>
    </row>
    <row r="572" spans="1:10" x14ac:dyDescent="0.25">
      <c r="A572" s="2"/>
      <c r="B572" s="2"/>
      <c r="C572" s="2"/>
      <c r="D572" s="2"/>
      <c r="E572" s="4"/>
      <c r="F572" s="4"/>
      <c r="G572" s="4"/>
      <c r="H572" s="2"/>
      <c r="I572" s="2"/>
      <c r="J572" s="2"/>
    </row>
    <row r="573" spans="1:10" x14ac:dyDescent="0.25">
      <c r="A573" s="2"/>
      <c r="B573" s="2"/>
      <c r="C573" s="2"/>
      <c r="D573" s="2"/>
      <c r="E573" s="4"/>
      <c r="F573" s="4"/>
      <c r="G573" s="4"/>
      <c r="H573" s="2"/>
      <c r="I573" s="2"/>
      <c r="J573" s="2"/>
    </row>
    <row r="574" spans="1:10" x14ac:dyDescent="0.25">
      <c r="A574" s="2"/>
      <c r="B574" s="2"/>
      <c r="C574" s="2"/>
      <c r="D574" s="2"/>
      <c r="E574" s="4"/>
      <c r="F574" s="4"/>
      <c r="G574" s="4"/>
      <c r="H574" s="2"/>
      <c r="I574" s="2"/>
      <c r="J574" s="2"/>
    </row>
    <row r="575" spans="1:10" x14ac:dyDescent="0.25">
      <c r="A575" s="2"/>
      <c r="B575" s="2"/>
      <c r="C575" s="2"/>
      <c r="D575" s="2"/>
      <c r="E575" s="4"/>
      <c r="F575" s="4"/>
      <c r="G575" s="4"/>
      <c r="H575" s="2"/>
      <c r="I575" s="2"/>
      <c r="J575" s="2"/>
    </row>
    <row r="576" spans="1:10" x14ac:dyDescent="0.25">
      <c r="A576" s="2"/>
      <c r="B576" s="2"/>
      <c r="C576" s="2"/>
      <c r="D576" s="2"/>
      <c r="E576" s="4"/>
      <c r="F576" s="4"/>
      <c r="G576" s="4"/>
      <c r="H576" s="2"/>
      <c r="I576" s="2"/>
      <c r="J576" s="2"/>
    </row>
    <row r="577" spans="1:10" x14ac:dyDescent="0.25">
      <c r="A577" s="2"/>
      <c r="B577" s="2"/>
      <c r="C577" s="2"/>
      <c r="D577" s="2"/>
      <c r="E577" s="4"/>
      <c r="F577" s="4"/>
      <c r="G577" s="4"/>
      <c r="H577" s="2"/>
      <c r="I577" s="2"/>
      <c r="J577" s="2"/>
    </row>
    <row r="578" spans="1:10" x14ac:dyDescent="0.25">
      <c r="A578" s="2"/>
      <c r="B578" s="2"/>
      <c r="C578" s="2"/>
      <c r="D578" s="2"/>
      <c r="E578" s="4"/>
      <c r="F578" s="4"/>
      <c r="G578" s="4"/>
      <c r="H578" s="2"/>
      <c r="I578" s="2"/>
      <c r="J578" s="2"/>
    </row>
    <row r="579" spans="1:10" x14ac:dyDescent="0.25">
      <c r="A579" s="2"/>
      <c r="B579" s="2"/>
      <c r="C579" s="2"/>
      <c r="D579" s="2"/>
      <c r="E579" s="4"/>
      <c r="F579" s="4"/>
      <c r="G579" s="4"/>
      <c r="H579" s="2"/>
      <c r="I579" s="2"/>
      <c r="J579" s="2"/>
    </row>
    <row r="580" spans="1:10" x14ac:dyDescent="0.25">
      <c r="A580" s="2"/>
      <c r="B580" s="2"/>
      <c r="C580" s="2"/>
      <c r="D580" s="2"/>
      <c r="E580" s="4"/>
      <c r="F580" s="4"/>
      <c r="G580" s="4"/>
      <c r="H580" s="2"/>
      <c r="I580" s="2"/>
      <c r="J580" s="2"/>
    </row>
    <row r="581" spans="1:10" x14ac:dyDescent="0.25">
      <c r="A581" s="2"/>
      <c r="B581" s="2"/>
      <c r="C581" s="2"/>
      <c r="D581" s="2"/>
      <c r="E581" s="4"/>
      <c r="F581" s="4"/>
      <c r="G581" s="4"/>
      <c r="H581" s="2"/>
      <c r="I581" s="2"/>
      <c r="J581" s="2"/>
    </row>
    <row r="582" spans="1:10" x14ac:dyDescent="0.25">
      <c r="A582" s="2"/>
      <c r="B582" s="2"/>
      <c r="C582" s="2"/>
      <c r="D582" s="2"/>
      <c r="E582" s="4"/>
      <c r="F582" s="4"/>
      <c r="G582" s="4"/>
      <c r="H582" s="2"/>
      <c r="I582" s="2"/>
      <c r="J582" s="2"/>
    </row>
    <row r="583" spans="1:10" x14ac:dyDescent="0.25">
      <c r="A583" s="2"/>
      <c r="B583" s="2"/>
      <c r="C583" s="2"/>
      <c r="D583" s="2"/>
      <c r="E583" s="4"/>
      <c r="F583" s="4"/>
      <c r="G583" s="4"/>
      <c r="H583" s="2"/>
      <c r="I583" s="2"/>
      <c r="J583" s="2"/>
    </row>
    <row r="584" spans="1:10" x14ac:dyDescent="0.25">
      <c r="A584" s="2"/>
      <c r="B584" s="2"/>
      <c r="C584" s="2"/>
      <c r="D584" s="2"/>
      <c r="E584" s="4"/>
      <c r="F584" s="4"/>
      <c r="G584" s="4"/>
      <c r="H584" s="2"/>
      <c r="I584" s="2"/>
      <c r="J584" s="2"/>
    </row>
    <row r="585" spans="1:10" x14ac:dyDescent="0.25">
      <c r="A585" s="2"/>
      <c r="B585" s="2"/>
      <c r="C585" s="2"/>
      <c r="D585" s="2"/>
      <c r="E585" s="4"/>
      <c r="F585" s="4"/>
      <c r="G585" s="4"/>
      <c r="H585" s="2"/>
      <c r="I585" s="2"/>
      <c r="J585" s="2"/>
    </row>
    <row r="586" spans="1:10" x14ac:dyDescent="0.25">
      <c r="A586" s="2"/>
      <c r="B586" s="2"/>
      <c r="C586" s="2"/>
      <c r="D586" s="2"/>
      <c r="E586" s="4"/>
      <c r="F586" s="4"/>
      <c r="G586" s="4"/>
      <c r="H586" s="2"/>
      <c r="I586" s="2"/>
      <c r="J586" s="2"/>
    </row>
    <row r="587" spans="1:10" x14ac:dyDescent="0.25">
      <c r="A587" s="2"/>
      <c r="B587" s="2"/>
      <c r="C587" s="2"/>
      <c r="D587" s="2"/>
      <c r="E587" s="4"/>
      <c r="F587" s="4"/>
      <c r="G587" s="4"/>
      <c r="H587" s="2"/>
      <c r="I587" s="2"/>
      <c r="J587" s="2"/>
    </row>
    <row r="588" spans="1:10" x14ac:dyDescent="0.25">
      <c r="A588" s="2"/>
      <c r="B588" s="2"/>
      <c r="C588" s="2"/>
      <c r="D588" s="2"/>
      <c r="E588" s="4"/>
      <c r="F588" s="4"/>
      <c r="G588" s="4"/>
      <c r="H588" s="2"/>
      <c r="I588" s="2"/>
      <c r="J588" s="2"/>
    </row>
    <row r="589" spans="1:10" x14ac:dyDescent="0.25">
      <c r="A589" s="2"/>
      <c r="B589" s="2"/>
      <c r="C589" s="2"/>
      <c r="D589" s="2"/>
      <c r="E589" s="4"/>
      <c r="F589" s="4"/>
      <c r="G589" s="4"/>
      <c r="H589" s="2"/>
      <c r="I589" s="2"/>
      <c r="J589" s="2"/>
    </row>
    <row r="590" spans="1:10" x14ac:dyDescent="0.25">
      <c r="A590" s="2"/>
      <c r="B590" s="2"/>
      <c r="C590" s="2"/>
      <c r="D590" s="2"/>
      <c r="E590" s="4"/>
      <c r="F590" s="4"/>
      <c r="G590" s="4"/>
      <c r="H590" s="2"/>
      <c r="I590" s="2"/>
      <c r="J590" s="2"/>
    </row>
    <row r="591" spans="1:10" x14ac:dyDescent="0.25">
      <c r="A591" s="2"/>
      <c r="B591" s="2"/>
      <c r="C591" s="2"/>
      <c r="D591" s="2"/>
      <c r="E591" s="4"/>
      <c r="F591" s="4"/>
      <c r="G591" s="4"/>
      <c r="H591" s="2"/>
      <c r="I591" s="2"/>
      <c r="J591" s="2"/>
    </row>
    <row r="592" spans="1:10" x14ac:dyDescent="0.25">
      <c r="A592" s="2"/>
      <c r="B592" s="2"/>
      <c r="C592" s="2"/>
      <c r="D592" s="2"/>
      <c r="E592" s="4"/>
      <c r="F592" s="4"/>
      <c r="G592" s="4"/>
      <c r="H592" s="2"/>
      <c r="I592" s="2"/>
      <c r="J592" s="2"/>
    </row>
    <row r="593" spans="1:10" x14ac:dyDescent="0.25">
      <c r="A593" s="2"/>
      <c r="B593" s="2"/>
      <c r="C593" s="2"/>
      <c r="D593" s="2"/>
      <c r="E593" s="4"/>
      <c r="F593" s="4"/>
      <c r="G593" s="4"/>
      <c r="H593" s="2"/>
      <c r="I593" s="2"/>
      <c r="J593" s="2"/>
    </row>
    <row r="594" spans="1:10" x14ac:dyDescent="0.25">
      <c r="A594" s="2"/>
      <c r="B594" s="2"/>
      <c r="C594" s="2"/>
      <c r="D594" s="2"/>
      <c r="E594" s="4"/>
      <c r="F594" s="4"/>
      <c r="G594" s="4"/>
      <c r="H594" s="2"/>
      <c r="I594" s="2"/>
      <c r="J594" s="2"/>
    </row>
    <row r="595" spans="1:10" x14ac:dyDescent="0.25">
      <c r="A595" s="2"/>
      <c r="B595" s="2"/>
      <c r="C595" s="2"/>
      <c r="D595" s="2"/>
      <c r="E595" s="4"/>
      <c r="F595" s="4"/>
      <c r="G595" s="4"/>
      <c r="H595" s="2"/>
      <c r="I595" s="2"/>
      <c r="J595" s="2"/>
    </row>
    <row r="596" spans="1:10" x14ac:dyDescent="0.25">
      <c r="A596" s="2"/>
      <c r="B596" s="2"/>
      <c r="C596" s="2"/>
      <c r="D596" s="2"/>
      <c r="E596" s="4"/>
      <c r="F596" s="4"/>
      <c r="G596" s="4"/>
      <c r="H596" s="2"/>
      <c r="I596" s="2"/>
      <c r="J596" s="2"/>
    </row>
    <row r="597" spans="1:10" x14ac:dyDescent="0.25">
      <c r="A597" s="2"/>
      <c r="B597" s="2"/>
      <c r="C597" s="2"/>
      <c r="D597" s="2"/>
      <c r="E597" s="4"/>
      <c r="F597" s="4"/>
      <c r="G597" s="4"/>
      <c r="H597" s="2"/>
      <c r="I597" s="2"/>
      <c r="J597" s="2"/>
    </row>
    <row r="598" spans="1:10" x14ac:dyDescent="0.25">
      <c r="A598" s="2"/>
      <c r="B598" s="2"/>
      <c r="C598" s="2"/>
      <c r="D598" s="2"/>
      <c r="E598" s="4"/>
      <c r="F598" s="4"/>
      <c r="G598" s="4"/>
      <c r="H598" s="2"/>
      <c r="I598" s="2"/>
      <c r="J598" s="2"/>
    </row>
    <row r="599" spans="1:10" x14ac:dyDescent="0.25">
      <c r="A599" s="2"/>
      <c r="B599" s="2"/>
      <c r="C599" s="2"/>
      <c r="D599" s="2"/>
      <c r="E599" s="4"/>
      <c r="F599" s="4"/>
      <c r="G599" s="4"/>
      <c r="H599" s="2"/>
      <c r="I599" s="2"/>
      <c r="J599" s="2"/>
    </row>
    <row r="600" spans="1:10" x14ac:dyDescent="0.25">
      <c r="A600" s="2"/>
      <c r="B600" s="2"/>
      <c r="C600" s="2"/>
      <c r="D600" s="2"/>
      <c r="E600" s="4"/>
      <c r="F600" s="4"/>
      <c r="G600" s="4"/>
      <c r="H600" s="2"/>
      <c r="I600" s="2"/>
      <c r="J600" s="2"/>
    </row>
    <row r="601" spans="1:10" x14ac:dyDescent="0.25">
      <c r="A601" s="2"/>
      <c r="B601" s="2"/>
      <c r="C601" s="2"/>
      <c r="D601" s="2"/>
      <c r="E601" s="4"/>
      <c r="F601" s="4"/>
      <c r="G601" s="4"/>
      <c r="H601" s="2"/>
      <c r="I601" s="2"/>
      <c r="J601" s="2"/>
    </row>
    <row r="602" spans="1:10" x14ac:dyDescent="0.25">
      <c r="A602" s="2"/>
      <c r="B602" s="2"/>
      <c r="C602" s="2"/>
      <c r="D602" s="2"/>
      <c r="E602" s="4"/>
      <c r="F602" s="4"/>
      <c r="G602" s="4"/>
      <c r="H602" s="2"/>
      <c r="I602" s="2"/>
      <c r="J602" s="2"/>
    </row>
    <row r="603" spans="1:10" x14ac:dyDescent="0.25">
      <c r="A603" s="2"/>
      <c r="B603" s="2"/>
      <c r="C603" s="2"/>
      <c r="D603" s="2"/>
      <c r="E603" s="4"/>
      <c r="F603" s="4"/>
      <c r="G603" s="4"/>
      <c r="H603" s="2"/>
      <c r="I603" s="2"/>
      <c r="J603" s="2"/>
    </row>
    <row r="604" spans="1:10" x14ac:dyDescent="0.25">
      <c r="A604" s="2"/>
      <c r="B604" s="2"/>
      <c r="C604" s="2"/>
      <c r="D604" s="2"/>
      <c r="E604" s="4"/>
      <c r="F604" s="4"/>
      <c r="G604" s="4"/>
      <c r="H604" s="2"/>
      <c r="I604" s="2"/>
      <c r="J604" s="2"/>
    </row>
    <row r="605" spans="1:10" x14ac:dyDescent="0.25">
      <c r="A605" s="2"/>
      <c r="B605" s="2"/>
      <c r="C605" s="2"/>
      <c r="D605" s="2"/>
      <c r="E605" s="4"/>
      <c r="F605" s="4"/>
      <c r="G605" s="4"/>
      <c r="H605" s="2"/>
      <c r="I605" s="2"/>
      <c r="J605" s="2"/>
    </row>
    <row r="606" spans="1:10" x14ac:dyDescent="0.25">
      <c r="A606" s="2"/>
      <c r="B606" s="2"/>
      <c r="C606" s="2"/>
      <c r="D606" s="2"/>
      <c r="E606" s="4"/>
      <c r="F606" s="4"/>
      <c r="G606" s="4"/>
      <c r="H606" s="2"/>
      <c r="I606" s="2"/>
      <c r="J606" s="2"/>
    </row>
    <row r="607" spans="1:10" x14ac:dyDescent="0.25">
      <c r="A607" s="2"/>
      <c r="B607" s="2"/>
      <c r="C607" s="2"/>
      <c r="D607" s="2"/>
      <c r="E607" s="4"/>
      <c r="F607" s="4"/>
      <c r="G607" s="4"/>
      <c r="H607" s="2"/>
      <c r="I607" s="2"/>
      <c r="J607" s="2"/>
    </row>
  </sheetData>
  <sheetProtection autoFilter="0"/>
  <mergeCells count="7">
    <mergeCell ref="F13:I13"/>
    <mergeCell ref="J13:L13"/>
    <mergeCell ref="A1:N4"/>
    <mergeCell ref="A6:I6"/>
    <mergeCell ref="A7:I7"/>
    <mergeCell ref="A8:C8"/>
    <mergeCell ref="A9:J9"/>
  </mergeCells>
  <pageMargins left="0.1" right="0.1" top="0.25" bottom="0.25" header="0.3" footer="0.3"/>
  <pageSetup paperSize="5" scale="45"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2A30A-5C1A-44B9-AB62-F1546FE251F6}">
  <dimension ref="A1:O607"/>
  <sheetViews>
    <sheetView showGridLines="0" zoomScale="90" zoomScaleNormal="90" workbookViewId="0">
      <pane ySplit="15" topLeftCell="A16" activePane="bottomLeft" state="frozenSplit"/>
      <selection pane="bottomLeft" activeCell="C20" sqref="C20"/>
    </sheetView>
  </sheetViews>
  <sheetFormatPr defaultColWidth="9.140625" defaultRowHeight="15" x14ac:dyDescent="0.25"/>
  <cols>
    <col min="1" max="1" width="19" style="1" customWidth="1"/>
    <col min="2" max="2" width="16.42578125" style="1" customWidth="1"/>
    <col min="3" max="3" width="28.85546875" style="1" customWidth="1"/>
    <col min="4" max="4" width="15.140625" style="1" bestFit="1" customWidth="1"/>
    <col min="5" max="5" width="12.42578125" style="3" bestFit="1" customWidth="1"/>
    <col min="6" max="6" width="19.42578125" style="3" customWidth="1"/>
    <col min="7" max="7" width="14.5703125" style="3" bestFit="1" customWidth="1"/>
    <col min="8" max="14" width="19.28515625" style="1" customWidth="1"/>
    <col min="15" max="16384" width="9.140625" style="1"/>
  </cols>
  <sheetData>
    <row r="1" spans="1:15" ht="15" customHeight="1" x14ac:dyDescent="0.25">
      <c r="A1" s="155" t="str">
        <f ca="1">CONCATENATE(ADMIN!B5," Capital Improvement Request Summary 
(includes updates from the originally submitted ",ADMIN!B7,"departmental requests)")</f>
        <v>2027 Capital Improvement Request Summary 
(includes updates from the originally submitted July 15th departmental requests)</v>
      </c>
      <c r="B1" s="155"/>
      <c r="C1" s="155"/>
      <c r="D1" s="155"/>
      <c r="E1" s="155"/>
      <c r="F1" s="155"/>
      <c r="G1" s="155"/>
      <c r="H1" s="155"/>
      <c r="I1" s="155"/>
      <c r="J1" s="155"/>
      <c r="K1" s="155"/>
      <c r="L1" s="155"/>
      <c r="M1" s="155"/>
      <c r="N1" s="155"/>
    </row>
    <row r="2" spans="1:15" ht="15" customHeight="1" x14ac:dyDescent="0.25">
      <c r="A2" s="155"/>
      <c r="B2" s="155"/>
      <c r="C2" s="155"/>
      <c r="D2" s="155"/>
      <c r="E2" s="155"/>
      <c r="F2" s="155"/>
      <c r="G2" s="155"/>
      <c r="H2" s="155"/>
      <c r="I2" s="155"/>
      <c r="J2" s="155"/>
      <c r="K2" s="155"/>
      <c r="L2" s="155"/>
      <c r="M2" s="155"/>
      <c r="N2" s="155"/>
    </row>
    <row r="3" spans="1:15" ht="15" customHeight="1" x14ac:dyDescent="0.25">
      <c r="A3" s="155"/>
      <c r="B3" s="155"/>
      <c r="C3" s="155"/>
      <c r="D3" s="155"/>
      <c r="E3" s="155"/>
      <c r="F3" s="155"/>
      <c r="G3" s="155"/>
      <c r="H3" s="155"/>
      <c r="I3" s="155"/>
      <c r="J3" s="155"/>
      <c r="K3" s="155"/>
      <c r="L3" s="155"/>
      <c r="M3" s="155"/>
      <c r="N3" s="155"/>
    </row>
    <row r="4" spans="1:15" ht="15" customHeight="1" x14ac:dyDescent="0.25">
      <c r="A4" s="155"/>
      <c r="B4" s="155"/>
      <c r="C4" s="155"/>
      <c r="D4" s="155"/>
      <c r="E4" s="155"/>
      <c r="F4" s="155"/>
      <c r="G4" s="155"/>
      <c r="H4" s="155"/>
      <c r="I4" s="155"/>
      <c r="J4" s="155"/>
      <c r="K4" s="155"/>
      <c r="L4" s="155"/>
      <c r="M4" s="155"/>
      <c r="N4" s="155"/>
    </row>
    <row r="5" spans="1:15" x14ac:dyDescent="0.25">
      <c r="A5" s="5" t="s">
        <v>804</v>
      </c>
    </row>
    <row r="6" spans="1:15" ht="14.45" customHeight="1" x14ac:dyDescent="0.25">
      <c r="A6" s="161" t="s">
        <v>805</v>
      </c>
      <c r="B6" s="161"/>
      <c r="C6" s="161"/>
      <c r="D6" s="161"/>
      <c r="E6" s="161"/>
      <c r="F6" s="161"/>
      <c r="G6" s="161"/>
      <c r="H6" s="161"/>
      <c r="I6" s="161"/>
    </row>
    <row r="7" spans="1:15" ht="14.45" customHeight="1" x14ac:dyDescent="0.25">
      <c r="A7" s="161" t="s">
        <v>807</v>
      </c>
      <c r="B7" s="161"/>
      <c r="C7" s="161"/>
      <c r="D7" s="161"/>
      <c r="E7" s="161"/>
      <c r="F7" s="161"/>
      <c r="G7" s="161"/>
      <c r="H7" s="161"/>
      <c r="I7" s="161"/>
    </row>
    <row r="8" spans="1:15" ht="14.45" customHeight="1" x14ac:dyDescent="0.25">
      <c r="A8" s="161" t="s">
        <v>806</v>
      </c>
      <c r="B8" s="161"/>
      <c r="C8" s="161"/>
    </row>
    <row r="9" spans="1:15" x14ac:dyDescent="0.25">
      <c r="A9" s="161" t="s">
        <v>810</v>
      </c>
      <c r="B9" s="161"/>
      <c r="C9" s="161"/>
      <c r="D9" s="161"/>
      <c r="E9" s="161"/>
      <c r="F9" s="161"/>
      <c r="G9" s="161"/>
      <c r="H9" s="161"/>
      <c r="I9" s="161"/>
      <c r="J9" s="161"/>
    </row>
    <row r="10" spans="1:15" hidden="1" x14ac:dyDescent="0.25"/>
    <row r="12" spans="1:15" s="5" customFormat="1" ht="30" x14ac:dyDescent="0.25">
      <c r="A12" s="98" t="s">
        <v>738</v>
      </c>
      <c r="B12" s="99" t="s">
        <v>24</v>
      </c>
      <c r="C12" t="s">
        <v>803</v>
      </c>
      <c r="O12" s="1"/>
    </row>
    <row r="13" spans="1:15" s="5" customFormat="1" x14ac:dyDescent="0.25">
      <c r="E13" s="6"/>
      <c r="F13" s="152" t="str">
        <f ca="1">CONCATENATE("YR 1 (",ADMIN!B5,")--Excluding AIRPORT")</f>
        <v>YR 1 (2027)--Excluding AIRPORT</v>
      </c>
      <c r="G13" s="152"/>
      <c r="H13" s="152"/>
      <c r="I13" s="152"/>
      <c r="J13" s="153" t="str">
        <f ca="1">CONCATENATE("YRS 2 - 5 (",ADMIN!B5+1," - ",ADMIN!B5+4,")--Excluding Airport")</f>
        <v>YRS 2 - 5 (2028 - 2031)--Excluding Airport</v>
      </c>
      <c r="K13" s="154"/>
      <c r="L13" s="154"/>
      <c r="O13" s="1"/>
    </row>
    <row r="14" spans="1:15" s="7" customFormat="1" hidden="1" x14ac:dyDescent="0.25">
      <c r="A14" s="106"/>
      <c r="B14" s="107"/>
      <c r="C14" s="107"/>
      <c r="D14" s="107"/>
      <c r="E14" s="108" t="s">
        <v>199</v>
      </c>
      <c r="F14" s="109"/>
      <c r="G14" s="109"/>
      <c r="H14" s="109"/>
      <c r="I14" s="109"/>
      <c r="J14" s="123"/>
      <c r="K14" s="121"/>
      <c r="L14" s="122"/>
      <c r="M14"/>
      <c r="N14"/>
      <c r="O14" s="1"/>
    </row>
    <row r="15" spans="1:15" s="7" customFormat="1" ht="45" x14ac:dyDescent="0.25">
      <c r="A15" s="106" t="s">
        <v>0</v>
      </c>
      <c r="B15" s="106" t="s">
        <v>1</v>
      </c>
      <c r="C15" s="106" t="s">
        <v>9</v>
      </c>
      <c r="D15" s="106" t="s">
        <v>204</v>
      </c>
      <c r="E15" s="133" t="s">
        <v>206</v>
      </c>
      <c r="F15" s="114" t="s">
        <v>203</v>
      </c>
      <c r="G15" s="110" t="s">
        <v>200</v>
      </c>
      <c r="H15" s="110" t="s">
        <v>201</v>
      </c>
      <c r="I15" s="110" t="s">
        <v>205</v>
      </c>
      <c r="J15" s="134" t="s">
        <v>207</v>
      </c>
      <c r="K15" s="135" t="s">
        <v>208</v>
      </c>
      <c r="L15" s="136" t="s">
        <v>209</v>
      </c>
      <c r="M15"/>
      <c r="N15"/>
    </row>
    <row r="16" spans="1:15" ht="45" x14ac:dyDescent="0.25">
      <c r="A16" s="100" t="s">
        <v>22</v>
      </c>
      <c r="B16" s="100" t="s">
        <v>1235</v>
      </c>
      <c r="C16" s="100" t="s">
        <v>1236</v>
      </c>
      <c r="D16" s="100" t="s">
        <v>26</v>
      </c>
      <c r="E16" s="118">
        <v>1</v>
      </c>
      <c r="F16" s="115">
        <v>250000</v>
      </c>
      <c r="G16" s="104">
        <v>0</v>
      </c>
      <c r="H16" s="104">
        <v>250000</v>
      </c>
      <c r="I16" s="104">
        <v>0</v>
      </c>
      <c r="J16" s="124">
        <v>0</v>
      </c>
      <c r="K16" s="127">
        <v>0</v>
      </c>
      <c r="L16" s="130">
        <v>0</v>
      </c>
      <c r="M16"/>
      <c r="N16"/>
    </row>
    <row r="17" spans="1:14" x14ac:dyDescent="0.25">
      <c r="A17" s="111" t="s">
        <v>185</v>
      </c>
      <c r="B17" s="112"/>
      <c r="C17" s="112"/>
      <c r="D17" s="112"/>
      <c r="E17" s="119">
        <v>1</v>
      </c>
      <c r="F17" s="116">
        <v>250000</v>
      </c>
      <c r="G17" s="113">
        <v>0</v>
      </c>
      <c r="H17" s="113">
        <v>250000</v>
      </c>
      <c r="I17" s="113">
        <v>0</v>
      </c>
      <c r="J17" s="125">
        <v>0</v>
      </c>
      <c r="K17" s="128">
        <v>0</v>
      </c>
      <c r="L17" s="131">
        <v>0</v>
      </c>
      <c r="M17"/>
      <c r="N17"/>
    </row>
    <row r="18" spans="1:14" ht="30" x14ac:dyDescent="0.25">
      <c r="A18" s="100" t="s">
        <v>45</v>
      </c>
      <c r="B18" s="100" t="s">
        <v>1298</v>
      </c>
      <c r="C18" s="100" t="s">
        <v>1299</v>
      </c>
      <c r="D18" s="100" t="s">
        <v>55</v>
      </c>
      <c r="E18" s="118">
        <v>1</v>
      </c>
      <c r="F18" s="115">
        <v>2605390</v>
      </c>
      <c r="G18" s="104">
        <v>0</v>
      </c>
      <c r="H18" s="104">
        <v>2605390</v>
      </c>
      <c r="I18" s="104">
        <v>0</v>
      </c>
      <c r="J18" s="124">
        <v>2047970</v>
      </c>
      <c r="K18" s="127">
        <v>2047970</v>
      </c>
      <c r="L18" s="130">
        <v>0</v>
      </c>
      <c r="M18"/>
      <c r="N18"/>
    </row>
    <row r="19" spans="1:14" x14ac:dyDescent="0.25">
      <c r="A19" s="111" t="s">
        <v>736</v>
      </c>
      <c r="B19" s="112"/>
      <c r="C19" s="112"/>
      <c r="D19" s="112"/>
      <c r="E19" s="119">
        <v>1</v>
      </c>
      <c r="F19" s="116">
        <v>2605390</v>
      </c>
      <c r="G19" s="113">
        <v>0</v>
      </c>
      <c r="H19" s="113">
        <v>2605390</v>
      </c>
      <c r="I19" s="113">
        <v>0</v>
      </c>
      <c r="J19" s="125">
        <v>2047970</v>
      </c>
      <c r="K19" s="128">
        <v>2047970</v>
      </c>
      <c r="L19" s="131">
        <v>0</v>
      </c>
      <c r="M19"/>
      <c r="N19"/>
    </row>
    <row r="20" spans="1:14" ht="45" x14ac:dyDescent="0.25">
      <c r="A20" s="100" t="s">
        <v>40</v>
      </c>
      <c r="B20" s="100" t="s">
        <v>480</v>
      </c>
      <c r="C20" s="100" t="s">
        <v>481</v>
      </c>
      <c r="D20" s="100" t="s">
        <v>43</v>
      </c>
      <c r="E20" s="118">
        <v>1</v>
      </c>
      <c r="F20" s="115">
        <v>641510</v>
      </c>
      <c r="G20" s="104">
        <v>641510</v>
      </c>
      <c r="H20" s="104">
        <v>0</v>
      </c>
      <c r="I20" s="104">
        <v>0</v>
      </c>
      <c r="J20" s="124">
        <v>6529678</v>
      </c>
      <c r="K20" s="127">
        <v>6529678</v>
      </c>
      <c r="L20" s="130">
        <v>0</v>
      </c>
      <c r="M20"/>
      <c r="N20"/>
    </row>
    <row r="21" spans="1:14" x14ac:dyDescent="0.25">
      <c r="A21" s="111" t="s">
        <v>186</v>
      </c>
      <c r="B21" s="112"/>
      <c r="C21" s="112"/>
      <c r="D21" s="112"/>
      <c r="E21" s="119">
        <v>1</v>
      </c>
      <c r="F21" s="116">
        <v>641510</v>
      </c>
      <c r="G21" s="113">
        <v>641510</v>
      </c>
      <c r="H21" s="113">
        <v>0</v>
      </c>
      <c r="I21" s="113">
        <v>0</v>
      </c>
      <c r="J21" s="125">
        <v>6529678</v>
      </c>
      <c r="K21" s="128">
        <v>6529678</v>
      </c>
      <c r="L21" s="131">
        <v>0</v>
      </c>
      <c r="M21"/>
      <c r="N21"/>
    </row>
    <row r="22" spans="1:14" ht="30" x14ac:dyDescent="0.25">
      <c r="A22" s="100" t="s">
        <v>740</v>
      </c>
      <c r="B22" s="100" t="s">
        <v>1277</v>
      </c>
      <c r="C22" s="100" t="s">
        <v>1278</v>
      </c>
      <c r="D22" s="100" t="s">
        <v>34</v>
      </c>
      <c r="E22" s="118">
        <v>1</v>
      </c>
      <c r="F22" s="115">
        <v>403250</v>
      </c>
      <c r="G22" s="104">
        <v>403250</v>
      </c>
      <c r="H22" s="104">
        <v>0</v>
      </c>
      <c r="I22" s="104">
        <v>0</v>
      </c>
      <c r="J22" s="124">
        <v>0</v>
      </c>
      <c r="K22" s="127">
        <v>0</v>
      </c>
      <c r="L22" s="130">
        <v>0</v>
      </c>
      <c r="M22"/>
      <c r="N22"/>
    </row>
    <row r="23" spans="1:14" ht="30" x14ac:dyDescent="0.25">
      <c r="A23" s="101" t="s">
        <v>740</v>
      </c>
      <c r="B23" s="100" t="s">
        <v>473</v>
      </c>
      <c r="C23" s="100" t="s">
        <v>474</v>
      </c>
      <c r="D23" s="100" t="s">
        <v>34</v>
      </c>
      <c r="E23" s="118">
        <v>1</v>
      </c>
      <c r="F23" s="115">
        <v>347880</v>
      </c>
      <c r="G23" s="104">
        <v>347880</v>
      </c>
      <c r="H23" s="104">
        <v>0</v>
      </c>
      <c r="I23" s="104">
        <v>0</v>
      </c>
      <c r="J23" s="124">
        <v>7550000</v>
      </c>
      <c r="K23" s="127">
        <v>7550000</v>
      </c>
      <c r="L23" s="130">
        <v>0</v>
      </c>
      <c r="M23"/>
      <c r="N23"/>
    </row>
    <row r="24" spans="1:14" ht="30" x14ac:dyDescent="0.25">
      <c r="A24" s="101" t="s">
        <v>740</v>
      </c>
      <c r="B24" s="100" t="s">
        <v>1240</v>
      </c>
      <c r="C24" s="100" t="s">
        <v>1241</v>
      </c>
      <c r="D24" s="100" t="s">
        <v>34</v>
      </c>
      <c r="E24" s="118">
        <v>1</v>
      </c>
      <c r="F24" s="115">
        <v>150000</v>
      </c>
      <c r="G24" s="104">
        <v>150000</v>
      </c>
      <c r="H24" s="104">
        <v>0</v>
      </c>
      <c r="I24" s="104">
        <v>0</v>
      </c>
      <c r="J24" s="124">
        <v>0</v>
      </c>
      <c r="K24" s="127">
        <v>0</v>
      </c>
      <c r="L24" s="130">
        <v>0</v>
      </c>
      <c r="M24"/>
      <c r="N24"/>
    </row>
    <row r="25" spans="1:14" ht="30" x14ac:dyDescent="0.25">
      <c r="A25" s="101" t="s">
        <v>740</v>
      </c>
      <c r="B25" s="100" t="s">
        <v>1254</v>
      </c>
      <c r="C25" s="100" t="s">
        <v>1255</v>
      </c>
      <c r="D25" s="100" t="s">
        <v>34</v>
      </c>
      <c r="E25" s="118">
        <v>1</v>
      </c>
      <c r="F25" s="115">
        <v>1244430</v>
      </c>
      <c r="G25" s="104">
        <v>1244430</v>
      </c>
      <c r="H25" s="104">
        <v>0</v>
      </c>
      <c r="I25" s="104">
        <v>0</v>
      </c>
      <c r="J25" s="124">
        <v>0</v>
      </c>
      <c r="K25" s="127">
        <v>0</v>
      </c>
      <c r="L25" s="130">
        <v>0</v>
      </c>
      <c r="M25"/>
      <c r="N25"/>
    </row>
    <row r="26" spans="1:14" ht="30" x14ac:dyDescent="0.25">
      <c r="A26" s="101" t="s">
        <v>740</v>
      </c>
      <c r="B26" s="100" t="s">
        <v>1264</v>
      </c>
      <c r="C26" s="100" t="s">
        <v>1265</v>
      </c>
      <c r="D26" s="100" t="s">
        <v>34</v>
      </c>
      <c r="E26" s="118">
        <v>1</v>
      </c>
      <c r="F26" s="115">
        <v>967670</v>
      </c>
      <c r="G26" s="104">
        <v>967670</v>
      </c>
      <c r="H26" s="104">
        <v>0</v>
      </c>
      <c r="I26" s="104">
        <v>0</v>
      </c>
      <c r="J26" s="124">
        <v>0</v>
      </c>
      <c r="K26" s="127">
        <v>0</v>
      </c>
      <c r="L26" s="130">
        <v>0</v>
      </c>
      <c r="M26"/>
      <c r="N26"/>
    </row>
    <row r="27" spans="1:14" ht="30" x14ac:dyDescent="0.25">
      <c r="A27" s="111" t="s">
        <v>791</v>
      </c>
      <c r="B27" s="112"/>
      <c r="C27" s="112"/>
      <c r="D27" s="112"/>
      <c r="E27" s="119">
        <v>5</v>
      </c>
      <c r="F27" s="116">
        <v>3113230</v>
      </c>
      <c r="G27" s="113">
        <v>3113230</v>
      </c>
      <c r="H27" s="113">
        <v>0</v>
      </c>
      <c r="I27" s="113">
        <v>0</v>
      </c>
      <c r="J27" s="125">
        <v>7550000</v>
      </c>
      <c r="K27" s="128">
        <v>7550000</v>
      </c>
      <c r="L27" s="131">
        <v>0</v>
      </c>
      <c r="M27"/>
      <c r="N27"/>
    </row>
    <row r="28" spans="1:14" ht="30" x14ac:dyDescent="0.25">
      <c r="A28" s="100" t="s">
        <v>57</v>
      </c>
      <c r="B28" s="100" t="s">
        <v>60</v>
      </c>
      <c r="C28" s="100" t="s">
        <v>515</v>
      </c>
      <c r="D28" s="100" t="s">
        <v>61</v>
      </c>
      <c r="E28" s="118">
        <v>1</v>
      </c>
      <c r="F28" s="115">
        <v>131710</v>
      </c>
      <c r="G28" s="104">
        <v>131710</v>
      </c>
      <c r="H28" s="104">
        <v>0</v>
      </c>
      <c r="I28" s="104">
        <v>0</v>
      </c>
      <c r="J28" s="124">
        <v>1300000</v>
      </c>
      <c r="K28" s="127">
        <v>1300000</v>
      </c>
      <c r="L28" s="130">
        <v>0</v>
      </c>
      <c r="M28"/>
      <c r="N28"/>
    </row>
    <row r="29" spans="1:14" ht="30" x14ac:dyDescent="0.25">
      <c r="A29" s="101" t="s">
        <v>57</v>
      </c>
      <c r="B29" s="100" t="s">
        <v>1489</v>
      </c>
      <c r="C29" s="100" t="s">
        <v>1490</v>
      </c>
      <c r="D29" s="100" t="s">
        <v>55</v>
      </c>
      <c r="E29" s="118">
        <v>1</v>
      </c>
      <c r="F29" s="115">
        <v>270280</v>
      </c>
      <c r="G29" s="104">
        <v>0</v>
      </c>
      <c r="H29" s="104">
        <v>270280</v>
      </c>
      <c r="I29" s="104">
        <v>0</v>
      </c>
      <c r="J29" s="124">
        <v>0</v>
      </c>
      <c r="K29" s="127">
        <v>0</v>
      </c>
      <c r="L29" s="130">
        <v>0</v>
      </c>
      <c r="M29"/>
      <c r="N29"/>
    </row>
    <row r="30" spans="1:14" x14ac:dyDescent="0.25">
      <c r="A30" s="111" t="s">
        <v>187</v>
      </c>
      <c r="B30" s="112"/>
      <c r="C30" s="112"/>
      <c r="D30" s="112"/>
      <c r="E30" s="119">
        <v>2</v>
      </c>
      <c r="F30" s="116">
        <v>401990</v>
      </c>
      <c r="G30" s="113">
        <v>131710</v>
      </c>
      <c r="H30" s="113">
        <v>270280</v>
      </c>
      <c r="I30" s="113">
        <v>0</v>
      </c>
      <c r="J30" s="125">
        <v>1300000</v>
      </c>
      <c r="K30" s="128">
        <v>1300000</v>
      </c>
      <c r="L30" s="131">
        <v>0</v>
      </c>
      <c r="M30"/>
      <c r="N30"/>
    </row>
    <row r="31" spans="1:14" ht="30" x14ac:dyDescent="0.25">
      <c r="A31" s="100" t="s">
        <v>42</v>
      </c>
      <c r="B31" s="100" t="s">
        <v>65</v>
      </c>
      <c r="C31" s="100" t="s">
        <v>521</v>
      </c>
      <c r="D31" s="100" t="s">
        <v>43</v>
      </c>
      <c r="E31" s="118">
        <v>1</v>
      </c>
      <c r="F31" s="115">
        <v>1219260</v>
      </c>
      <c r="G31" s="104">
        <v>1219260</v>
      </c>
      <c r="H31" s="104">
        <v>0</v>
      </c>
      <c r="I31" s="104">
        <v>0</v>
      </c>
      <c r="J31" s="124">
        <v>0</v>
      </c>
      <c r="K31" s="127">
        <v>0</v>
      </c>
      <c r="L31" s="130">
        <v>0</v>
      </c>
      <c r="M31"/>
      <c r="N31"/>
    </row>
    <row r="32" spans="1:14" ht="30" x14ac:dyDescent="0.25">
      <c r="A32" s="101" t="s">
        <v>42</v>
      </c>
      <c r="B32" s="100" t="s">
        <v>47</v>
      </c>
      <c r="C32" s="100" t="s">
        <v>48</v>
      </c>
      <c r="D32" s="100" t="s">
        <v>49</v>
      </c>
      <c r="E32" s="118">
        <v>1</v>
      </c>
      <c r="F32" s="115">
        <v>205340</v>
      </c>
      <c r="G32" s="104">
        <v>205340</v>
      </c>
      <c r="H32" s="104">
        <v>0</v>
      </c>
      <c r="I32" s="104">
        <v>0</v>
      </c>
      <c r="J32" s="124">
        <v>2750000</v>
      </c>
      <c r="K32" s="127">
        <v>2750000</v>
      </c>
      <c r="L32" s="130">
        <v>0</v>
      </c>
      <c r="M32"/>
      <c r="N32"/>
    </row>
    <row r="33" spans="1:14" ht="30" x14ac:dyDescent="0.25">
      <c r="A33" s="101" t="s">
        <v>42</v>
      </c>
      <c r="B33" s="100" t="s">
        <v>1461</v>
      </c>
      <c r="C33" s="100" t="s">
        <v>1462</v>
      </c>
      <c r="D33" s="100" t="s">
        <v>41</v>
      </c>
      <c r="E33" s="118">
        <v>1</v>
      </c>
      <c r="F33" s="115">
        <v>330710</v>
      </c>
      <c r="G33" s="104">
        <v>0</v>
      </c>
      <c r="H33" s="104">
        <v>330710</v>
      </c>
      <c r="I33" s="104">
        <v>0</v>
      </c>
      <c r="J33" s="124">
        <v>0</v>
      </c>
      <c r="K33" s="127">
        <v>0</v>
      </c>
      <c r="L33" s="130">
        <v>0</v>
      </c>
      <c r="M33"/>
      <c r="N33"/>
    </row>
    <row r="34" spans="1:14" x14ac:dyDescent="0.25">
      <c r="A34" s="101" t="s">
        <v>42</v>
      </c>
      <c r="B34" s="100" t="s">
        <v>503</v>
      </c>
      <c r="C34" s="100" t="s">
        <v>838</v>
      </c>
      <c r="D34" s="100" t="s">
        <v>43</v>
      </c>
      <c r="E34" s="118">
        <v>1</v>
      </c>
      <c r="F34" s="115">
        <v>4153180</v>
      </c>
      <c r="G34" s="104">
        <v>4153180</v>
      </c>
      <c r="H34" s="104">
        <v>0</v>
      </c>
      <c r="I34" s="104">
        <v>0</v>
      </c>
      <c r="J34" s="124">
        <v>6750000</v>
      </c>
      <c r="K34" s="127">
        <v>6750000</v>
      </c>
      <c r="L34" s="130">
        <v>0</v>
      </c>
      <c r="M34"/>
      <c r="N34"/>
    </row>
    <row r="35" spans="1:14" ht="30" x14ac:dyDescent="0.25">
      <c r="A35" s="101" t="s">
        <v>42</v>
      </c>
      <c r="B35" s="100" t="s">
        <v>1391</v>
      </c>
      <c r="C35" s="100" t="s">
        <v>1392</v>
      </c>
      <c r="D35" s="100" t="s">
        <v>41</v>
      </c>
      <c r="E35" s="118">
        <v>1</v>
      </c>
      <c r="F35" s="115">
        <v>982650</v>
      </c>
      <c r="G35" s="104">
        <v>982650</v>
      </c>
      <c r="H35" s="104">
        <v>0</v>
      </c>
      <c r="I35" s="104">
        <v>0</v>
      </c>
      <c r="J35" s="124">
        <v>0</v>
      </c>
      <c r="K35" s="127">
        <v>0</v>
      </c>
      <c r="L35" s="130">
        <v>0</v>
      </c>
      <c r="M35"/>
      <c r="N35"/>
    </row>
    <row r="36" spans="1:14" ht="30" x14ac:dyDescent="0.25">
      <c r="A36" s="101" t="s">
        <v>42</v>
      </c>
      <c r="B36" s="100" t="s">
        <v>858</v>
      </c>
      <c r="C36" s="100" t="s">
        <v>859</v>
      </c>
      <c r="D36" s="100" t="s">
        <v>55</v>
      </c>
      <c r="E36" s="118">
        <v>1</v>
      </c>
      <c r="F36" s="115">
        <v>945660</v>
      </c>
      <c r="G36" s="104">
        <v>945660</v>
      </c>
      <c r="H36" s="104">
        <v>0</v>
      </c>
      <c r="I36" s="104">
        <v>0</v>
      </c>
      <c r="J36" s="124">
        <v>0</v>
      </c>
      <c r="K36" s="127">
        <v>0</v>
      </c>
      <c r="L36" s="130">
        <v>0</v>
      </c>
      <c r="M36"/>
      <c r="N36"/>
    </row>
    <row r="37" spans="1:14" x14ac:dyDescent="0.25">
      <c r="A37" s="101" t="s">
        <v>42</v>
      </c>
      <c r="B37" s="100" t="s">
        <v>863</v>
      </c>
      <c r="C37" s="100" t="s">
        <v>864</v>
      </c>
      <c r="D37" s="100" t="s">
        <v>55</v>
      </c>
      <c r="E37" s="118">
        <v>1</v>
      </c>
      <c r="F37" s="115">
        <v>247970</v>
      </c>
      <c r="G37" s="104">
        <v>0</v>
      </c>
      <c r="H37" s="104">
        <v>247970</v>
      </c>
      <c r="I37" s="104">
        <v>0</v>
      </c>
      <c r="J37" s="124">
        <v>510000</v>
      </c>
      <c r="K37" s="127">
        <v>510000</v>
      </c>
      <c r="L37" s="130">
        <v>0</v>
      </c>
      <c r="M37"/>
      <c r="N37"/>
    </row>
    <row r="38" spans="1:14" ht="30" x14ac:dyDescent="0.25">
      <c r="A38" s="101" t="s">
        <v>42</v>
      </c>
      <c r="B38" s="100" t="s">
        <v>868</v>
      </c>
      <c r="C38" s="100" t="s">
        <v>869</v>
      </c>
      <c r="D38" s="100" t="s">
        <v>41</v>
      </c>
      <c r="E38" s="118">
        <v>1</v>
      </c>
      <c r="F38" s="115">
        <v>39560</v>
      </c>
      <c r="G38" s="104">
        <v>0</v>
      </c>
      <c r="H38" s="104">
        <v>39560</v>
      </c>
      <c r="I38" s="104">
        <v>0</v>
      </c>
      <c r="J38" s="124">
        <v>355000</v>
      </c>
      <c r="K38" s="127">
        <v>355000</v>
      </c>
      <c r="L38" s="130">
        <v>0</v>
      </c>
      <c r="M38"/>
      <c r="N38"/>
    </row>
    <row r="39" spans="1:14" x14ac:dyDescent="0.25">
      <c r="A39" s="101" t="s">
        <v>42</v>
      </c>
      <c r="B39" s="100" t="s">
        <v>879</v>
      </c>
      <c r="C39" s="100" t="s">
        <v>1336</v>
      </c>
      <c r="D39" s="100" t="s">
        <v>43</v>
      </c>
      <c r="E39" s="118">
        <v>1</v>
      </c>
      <c r="F39" s="115">
        <v>95910</v>
      </c>
      <c r="G39" s="104">
        <v>0</v>
      </c>
      <c r="H39" s="104">
        <v>95910</v>
      </c>
      <c r="I39" s="104">
        <v>0</v>
      </c>
      <c r="J39" s="124">
        <v>583510</v>
      </c>
      <c r="K39" s="127">
        <v>583510</v>
      </c>
      <c r="L39" s="130">
        <v>0</v>
      </c>
      <c r="M39"/>
      <c r="N39"/>
    </row>
    <row r="40" spans="1:14" ht="30" x14ac:dyDescent="0.25">
      <c r="A40" s="101" t="s">
        <v>42</v>
      </c>
      <c r="B40" s="100" t="s">
        <v>884</v>
      </c>
      <c r="C40" s="100" t="s">
        <v>885</v>
      </c>
      <c r="D40" s="100" t="s">
        <v>49</v>
      </c>
      <c r="E40" s="118">
        <v>1</v>
      </c>
      <c r="F40" s="115">
        <v>941910</v>
      </c>
      <c r="G40" s="104">
        <v>941910</v>
      </c>
      <c r="H40" s="104">
        <v>0</v>
      </c>
      <c r="I40" s="104">
        <v>0</v>
      </c>
      <c r="J40" s="124">
        <v>0</v>
      </c>
      <c r="K40" s="127">
        <v>0</v>
      </c>
      <c r="L40" s="130">
        <v>0</v>
      </c>
      <c r="M40"/>
      <c r="N40"/>
    </row>
    <row r="41" spans="1:14" x14ac:dyDescent="0.25">
      <c r="A41" s="101" t="s">
        <v>42</v>
      </c>
      <c r="B41" s="100" t="s">
        <v>898</v>
      </c>
      <c r="C41" s="100" t="s">
        <v>899</v>
      </c>
      <c r="D41" s="100" t="s">
        <v>90</v>
      </c>
      <c r="E41" s="118">
        <v>1</v>
      </c>
      <c r="F41" s="115">
        <v>420310</v>
      </c>
      <c r="G41" s="104">
        <v>420310</v>
      </c>
      <c r="H41" s="104">
        <v>0</v>
      </c>
      <c r="I41" s="104">
        <v>0</v>
      </c>
      <c r="J41" s="124">
        <v>0</v>
      </c>
      <c r="K41" s="127">
        <v>0</v>
      </c>
      <c r="L41" s="130">
        <v>0</v>
      </c>
      <c r="M41"/>
      <c r="N41"/>
    </row>
    <row r="42" spans="1:14" ht="30" x14ac:dyDescent="0.25">
      <c r="A42" s="101" t="s">
        <v>42</v>
      </c>
      <c r="B42" s="100" t="s">
        <v>904</v>
      </c>
      <c r="C42" s="100" t="s">
        <v>1355</v>
      </c>
      <c r="D42" s="100" t="s">
        <v>159</v>
      </c>
      <c r="E42" s="118">
        <v>1</v>
      </c>
      <c r="F42" s="115">
        <v>968300</v>
      </c>
      <c r="G42" s="104">
        <v>968300</v>
      </c>
      <c r="H42" s="104">
        <v>0</v>
      </c>
      <c r="I42" s="104">
        <v>0</v>
      </c>
      <c r="J42" s="124">
        <v>0</v>
      </c>
      <c r="K42" s="127">
        <v>0</v>
      </c>
      <c r="L42" s="130">
        <v>0</v>
      </c>
      <c r="M42"/>
      <c r="N42"/>
    </row>
    <row r="43" spans="1:14" ht="30" x14ac:dyDescent="0.25">
      <c r="A43" s="101" t="s">
        <v>42</v>
      </c>
      <c r="B43" s="100" t="s">
        <v>909</v>
      </c>
      <c r="C43" s="100" t="s">
        <v>910</v>
      </c>
      <c r="D43" s="100" t="s">
        <v>41</v>
      </c>
      <c r="E43" s="118">
        <v>1</v>
      </c>
      <c r="F43" s="115">
        <v>283600</v>
      </c>
      <c r="G43" s="104">
        <v>283600</v>
      </c>
      <c r="H43" s="104">
        <v>0</v>
      </c>
      <c r="I43" s="104">
        <v>0</v>
      </c>
      <c r="J43" s="124">
        <v>0</v>
      </c>
      <c r="K43" s="127">
        <v>0</v>
      </c>
      <c r="L43" s="130">
        <v>0</v>
      </c>
      <c r="M43"/>
      <c r="N43"/>
    </row>
    <row r="44" spans="1:14" ht="30" x14ac:dyDescent="0.25">
      <c r="A44" s="101" t="s">
        <v>42</v>
      </c>
      <c r="B44" s="100" t="s">
        <v>1312</v>
      </c>
      <c r="C44" s="100" t="s">
        <v>1314</v>
      </c>
      <c r="D44" s="100" t="s">
        <v>43</v>
      </c>
      <c r="E44" s="118">
        <v>1</v>
      </c>
      <c r="F44" s="115">
        <v>185500</v>
      </c>
      <c r="G44" s="104">
        <v>0</v>
      </c>
      <c r="H44" s="104">
        <v>185500</v>
      </c>
      <c r="I44" s="104">
        <v>0</v>
      </c>
      <c r="J44" s="124">
        <v>4775000</v>
      </c>
      <c r="K44" s="127">
        <v>4775000</v>
      </c>
      <c r="L44" s="130">
        <v>0</v>
      </c>
      <c r="M44"/>
      <c r="N44"/>
    </row>
    <row r="45" spans="1:14" x14ac:dyDescent="0.25">
      <c r="A45" s="101" t="s">
        <v>42</v>
      </c>
      <c r="B45" s="100" t="s">
        <v>1412</v>
      </c>
      <c r="C45" s="100" t="s">
        <v>1413</v>
      </c>
      <c r="D45" s="100" t="s">
        <v>41</v>
      </c>
      <c r="E45" s="118">
        <v>1</v>
      </c>
      <c r="F45" s="115">
        <v>219740</v>
      </c>
      <c r="G45" s="104">
        <v>0</v>
      </c>
      <c r="H45" s="104">
        <v>219740</v>
      </c>
      <c r="I45" s="104">
        <v>0</v>
      </c>
      <c r="J45" s="124">
        <v>0</v>
      </c>
      <c r="K45" s="127">
        <v>0</v>
      </c>
      <c r="L45" s="130">
        <v>0</v>
      </c>
      <c r="M45"/>
      <c r="N45"/>
    </row>
    <row r="46" spans="1:14" ht="30" x14ac:dyDescent="0.25">
      <c r="A46" s="101" t="s">
        <v>42</v>
      </c>
      <c r="B46" s="100" t="s">
        <v>1429</v>
      </c>
      <c r="C46" s="100" t="s">
        <v>1430</v>
      </c>
      <c r="D46" s="100" t="s">
        <v>63</v>
      </c>
      <c r="E46" s="118">
        <v>1</v>
      </c>
      <c r="F46" s="115">
        <v>684850</v>
      </c>
      <c r="G46" s="104">
        <v>0</v>
      </c>
      <c r="H46" s="104">
        <v>684850</v>
      </c>
      <c r="I46" s="104">
        <v>0</v>
      </c>
      <c r="J46" s="124">
        <v>0</v>
      </c>
      <c r="K46" s="127">
        <v>0</v>
      </c>
      <c r="L46" s="130">
        <v>0</v>
      </c>
      <c r="M46"/>
      <c r="N46"/>
    </row>
    <row r="47" spans="1:14" ht="30" x14ac:dyDescent="0.25">
      <c r="A47" s="101" t="s">
        <v>42</v>
      </c>
      <c r="B47" s="100" t="s">
        <v>1446</v>
      </c>
      <c r="C47" s="100" t="s">
        <v>1447</v>
      </c>
      <c r="D47" s="100" t="s">
        <v>153</v>
      </c>
      <c r="E47" s="118">
        <v>1</v>
      </c>
      <c r="F47" s="115">
        <v>648210</v>
      </c>
      <c r="G47" s="104">
        <v>0</v>
      </c>
      <c r="H47" s="104">
        <v>648210</v>
      </c>
      <c r="I47" s="104">
        <v>0</v>
      </c>
      <c r="J47" s="124">
        <v>0</v>
      </c>
      <c r="K47" s="127">
        <v>0</v>
      </c>
      <c r="L47" s="130">
        <v>0</v>
      </c>
      <c r="M47"/>
      <c r="N47"/>
    </row>
    <row r="48" spans="1:14" x14ac:dyDescent="0.25">
      <c r="A48" s="101" t="s">
        <v>42</v>
      </c>
      <c r="B48" s="100" t="s">
        <v>1472</v>
      </c>
      <c r="C48" s="100" t="s">
        <v>1473</v>
      </c>
      <c r="D48" s="100" t="s">
        <v>41</v>
      </c>
      <c r="E48" s="118">
        <v>1</v>
      </c>
      <c r="F48" s="115">
        <v>113440</v>
      </c>
      <c r="G48" s="104">
        <v>0</v>
      </c>
      <c r="H48" s="104">
        <v>113440</v>
      </c>
      <c r="I48" s="104">
        <v>0</v>
      </c>
      <c r="J48" s="124">
        <v>4183680</v>
      </c>
      <c r="K48" s="127">
        <v>4183680</v>
      </c>
      <c r="L48" s="130">
        <v>0</v>
      </c>
      <c r="M48"/>
      <c r="N48"/>
    </row>
    <row r="49" spans="1:14" ht="30" x14ac:dyDescent="0.25">
      <c r="A49" s="101" t="s">
        <v>42</v>
      </c>
      <c r="B49" s="100" t="s">
        <v>1504</v>
      </c>
      <c r="C49" s="100" t="s">
        <v>1505</v>
      </c>
      <c r="D49" s="100" t="s">
        <v>41</v>
      </c>
      <c r="E49" s="118">
        <v>1</v>
      </c>
      <c r="F49" s="115">
        <v>255300</v>
      </c>
      <c r="G49" s="104">
        <v>0</v>
      </c>
      <c r="H49" s="104">
        <v>255300</v>
      </c>
      <c r="I49" s="104">
        <v>0</v>
      </c>
      <c r="J49" s="124">
        <v>0</v>
      </c>
      <c r="K49" s="127">
        <v>0</v>
      </c>
      <c r="L49" s="130">
        <v>0</v>
      </c>
      <c r="M49"/>
      <c r="N49"/>
    </row>
    <row r="50" spans="1:14" ht="30" x14ac:dyDescent="0.25">
      <c r="A50" s="101" t="s">
        <v>42</v>
      </c>
      <c r="B50" s="100" t="s">
        <v>1510</v>
      </c>
      <c r="C50" s="100" t="s">
        <v>1511</v>
      </c>
      <c r="D50" s="100" t="s">
        <v>41</v>
      </c>
      <c r="E50" s="118">
        <v>1</v>
      </c>
      <c r="F50" s="115">
        <v>1669510</v>
      </c>
      <c r="G50" s="104">
        <v>0</v>
      </c>
      <c r="H50" s="104">
        <v>1669510</v>
      </c>
      <c r="I50" s="104">
        <v>0</v>
      </c>
      <c r="J50" s="124">
        <v>2750000</v>
      </c>
      <c r="K50" s="127">
        <v>2750000</v>
      </c>
      <c r="L50" s="130">
        <v>0</v>
      </c>
      <c r="M50"/>
      <c r="N50"/>
    </row>
    <row r="51" spans="1:14" ht="30" x14ac:dyDescent="0.25">
      <c r="A51" s="101" t="s">
        <v>42</v>
      </c>
      <c r="B51" s="100" t="s">
        <v>1531</v>
      </c>
      <c r="C51" s="100" t="s">
        <v>1533</v>
      </c>
      <c r="D51" s="100" t="s">
        <v>41</v>
      </c>
      <c r="E51" s="118">
        <v>1</v>
      </c>
      <c r="F51" s="115">
        <v>857948000</v>
      </c>
      <c r="G51" s="104">
        <v>842128000</v>
      </c>
      <c r="H51" s="104">
        <v>15820000</v>
      </c>
      <c r="I51" s="104">
        <v>0</v>
      </c>
      <c r="J51" s="124">
        <v>0</v>
      </c>
      <c r="K51" s="127">
        <v>0</v>
      </c>
      <c r="L51" s="130">
        <v>0</v>
      </c>
      <c r="M51"/>
      <c r="N51"/>
    </row>
    <row r="52" spans="1:14" x14ac:dyDescent="0.25">
      <c r="A52" s="111" t="s">
        <v>188</v>
      </c>
      <c r="B52" s="112"/>
      <c r="C52" s="112"/>
      <c r="D52" s="112"/>
      <c r="E52" s="119">
        <v>21</v>
      </c>
      <c r="F52" s="116">
        <v>872558910</v>
      </c>
      <c r="G52" s="113">
        <v>852248210</v>
      </c>
      <c r="H52" s="113">
        <v>20310700</v>
      </c>
      <c r="I52" s="113">
        <v>0</v>
      </c>
      <c r="J52" s="125">
        <v>22657190</v>
      </c>
      <c r="K52" s="128">
        <v>22657190</v>
      </c>
      <c r="L52" s="131">
        <v>0</v>
      </c>
      <c r="M52"/>
      <c r="N52"/>
    </row>
    <row r="53" spans="1:14" ht="45" x14ac:dyDescent="0.25">
      <c r="A53" s="100" t="s">
        <v>1551</v>
      </c>
      <c r="B53" s="100" t="s">
        <v>1552</v>
      </c>
      <c r="C53" s="100" t="s">
        <v>1553</v>
      </c>
      <c r="D53" s="100" t="s">
        <v>55</v>
      </c>
      <c r="E53" s="118">
        <v>1</v>
      </c>
      <c r="F53" s="115">
        <v>25510075</v>
      </c>
      <c r="G53" s="104">
        <v>0</v>
      </c>
      <c r="H53" s="104">
        <v>590715</v>
      </c>
      <c r="I53" s="104">
        <v>24919360</v>
      </c>
      <c r="J53" s="124">
        <v>0</v>
      </c>
      <c r="K53" s="127">
        <v>0</v>
      </c>
      <c r="L53" s="130">
        <v>0</v>
      </c>
      <c r="M53"/>
      <c r="N53"/>
    </row>
    <row r="54" spans="1:14" x14ac:dyDescent="0.25">
      <c r="A54" s="111" t="s">
        <v>2328</v>
      </c>
      <c r="B54" s="112"/>
      <c r="C54" s="112"/>
      <c r="D54" s="112"/>
      <c r="E54" s="119">
        <v>1</v>
      </c>
      <c r="F54" s="116">
        <v>25510075</v>
      </c>
      <c r="G54" s="113">
        <v>0</v>
      </c>
      <c r="H54" s="113">
        <v>590715</v>
      </c>
      <c r="I54" s="113">
        <v>24919360</v>
      </c>
      <c r="J54" s="125">
        <v>0</v>
      </c>
      <c r="K54" s="128">
        <v>0</v>
      </c>
      <c r="L54" s="131">
        <v>0</v>
      </c>
      <c r="M54"/>
      <c r="N54"/>
    </row>
    <row r="55" spans="1:14" ht="30" x14ac:dyDescent="0.25">
      <c r="A55" s="100" t="s">
        <v>109</v>
      </c>
      <c r="B55" s="100" t="s">
        <v>112</v>
      </c>
      <c r="C55" s="100" t="s">
        <v>113</v>
      </c>
      <c r="D55" s="100" t="s">
        <v>55</v>
      </c>
      <c r="E55" s="118">
        <v>1</v>
      </c>
      <c r="F55" s="115">
        <v>9526952</v>
      </c>
      <c r="G55" s="104">
        <v>0</v>
      </c>
      <c r="H55" s="104">
        <v>9526952</v>
      </c>
      <c r="I55" s="104">
        <v>0</v>
      </c>
      <c r="J55" s="124">
        <v>0</v>
      </c>
      <c r="K55" s="127">
        <v>0</v>
      </c>
      <c r="L55" s="130">
        <v>0</v>
      </c>
      <c r="M55"/>
      <c r="N55"/>
    </row>
    <row r="56" spans="1:14" ht="30" x14ac:dyDescent="0.25">
      <c r="A56" s="111" t="s">
        <v>189</v>
      </c>
      <c r="B56" s="112"/>
      <c r="C56" s="112"/>
      <c r="D56" s="112"/>
      <c r="E56" s="119">
        <v>1</v>
      </c>
      <c r="F56" s="116">
        <v>9526952</v>
      </c>
      <c r="G56" s="113">
        <v>0</v>
      </c>
      <c r="H56" s="113">
        <v>9526952</v>
      </c>
      <c r="I56" s="113">
        <v>0</v>
      </c>
      <c r="J56" s="125">
        <v>0</v>
      </c>
      <c r="K56" s="128">
        <v>0</v>
      </c>
      <c r="L56" s="131">
        <v>0</v>
      </c>
      <c r="M56"/>
      <c r="N56"/>
    </row>
    <row r="57" spans="1:14" ht="30" x14ac:dyDescent="0.25">
      <c r="A57" s="100" t="s">
        <v>92</v>
      </c>
      <c r="B57" s="100" t="s">
        <v>96</v>
      </c>
      <c r="C57" s="100" t="s">
        <v>583</v>
      </c>
      <c r="D57" s="100" t="s">
        <v>43</v>
      </c>
      <c r="E57" s="118">
        <v>1</v>
      </c>
      <c r="F57" s="115">
        <v>177960</v>
      </c>
      <c r="G57" s="104">
        <v>177960</v>
      </c>
      <c r="H57" s="104">
        <v>0</v>
      </c>
      <c r="I57" s="104">
        <v>0</v>
      </c>
      <c r="J57" s="124">
        <v>2000000</v>
      </c>
      <c r="K57" s="127">
        <v>2000000</v>
      </c>
      <c r="L57" s="130">
        <v>0</v>
      </c>
      <c r="M57"/>
      <c r="N57"/>
    </row>
    <row r="58" spans="1:14" ht="45" x14ac:dyDescent="0.25">
      <c r="A58" s="101" t="s">
        <v>92</v>
      </c>
      <c r="B58" s="100" t="s">
        <v>1566</v>
      </c>
      <c r="C58" s="100" t="s">
        <v>1567</v>
      </c>
      <c r="D58" s="100" t="s">
        <v>55</v>
      </c>
      <c r="E58" s="118">
        <v>1</v>
      </c>
      <c r="F58" s="115">
        <v>3736000</v>
      </c>
      <c r="G58" s="104">
        <v>3736000</v>
      </c>
      <c r="H58" s="104">
        <v>0</v>
      </c>
      <c r="I58" s="104">
        <v>0</v>
      </c>
      <c r="J58" s="124">
        <v>0</v>
      </c>
      <c r="K58" s="127">
        <v>0</v>
      </c>
      <c r="L58" s="130">
        <v>0</v>
      </c>
      <c r="M58"/>
      <c r="N58"/>
    </row>
    <row r="59" spans="1:14" ht="30" x14ac:dyDescent="0.25">
      <c r="A59" s="101" t="s">
        <v>92</v>
      </c>
      <c r="B59" s="100" t="s">
        <v>1580</v>
      </c>
      <c r="C59" s="100" t="s">
        <v>1581</v>
      </c>
      <c r="D59" s="100" t="s">
        <v>43</v>
      </c>
      <c r="E59" s="118">
        <v>1</v>
      </c>
      <c r="F59" s="115">
        <v>99970</v>
      </c>
      <c r="G59" s="104">
        <v>99970</v>
      </c>
      <c r="H59" s="104">
        <v>0</v>
      </c>
      <c r="I59" s="104">
        <v>0</v>
      </c>
      <c r="J59" s="124">
        <v>1587860</v>
      </c>
      <c r="K59" s="127">
        <v>1587860</v>
      </c>
      <c r="L59" s="130">
        <v>0</v>
      </c>
      <c r="M59"/>
      <c r="N59"/>
    </row>
    <row r="60" spans="1:14" ht="30" x14ac:dyDescent="0.25">
      <c r="A60" s="111" t="s">
        <v>190</v>
      </c>
      <c r="B60" s="112"/>
      <c r="C60" s="112"/>
      <c r="D60" s="112"/>
      <c r="E60" s="119">
        <v>3</v>
      </c>
      <c r="F60" s="116">
        <v>4013930</v>
      </c>
      <c r="G60" s="113">
        <v>4013930</v>
      </c>
      <c r="H60" s="113">
        <v>0</v>
      </c>
      <c r="I60" s="113">
        <v>0</v>
      </c>
      <c r="J60" s="125">
        <v>3587860</v>
      </c>
      <c r="K60" s="128">
        <v>3587860</v>
      </c>
      <c r="L60" s="131">
        <v>0</v>
      </c>
      <c r="M60"/>
      <c r="N60"/>
    </row>
    <row r="61" spans="1:14" ht="30" x14ac:dyDescent="0.25">
      <c r="A61" s="100" t="s">
        <v>52</v>
      </c>
      <c r="B61" s="100" t="s">
        <v>529</v>
      </c>
      <c r="C61" s="100" t="s">
        <v>530</v>
      </c>
      <c r="D61" s="100" t="s">
        <v>55</v>
      </c>
      <c r="E61" s="118">
        <v>1</v>
      </c>
      <c r="F61" s="115">
        <v>410000</v>
      </c>
      <c r="G61" s="104">
        <v>0</v>
      </c>
      <c r="H61" s="104">
        <v>410000</v>
      </c>
      <c r="I61" s="104">
        <v>0</v>
      </c>
      <c r="J61" s="124">
        <v>0</v>
      </c>
      <c r="K61" s="127">
        <v>0</v>
      </c>
      <c r="L61" s="130">
        <v>0</v>
      </c>
      <c r="M61"/>
      <c r="N61"/>
    </row>
    <row r="62" spans="1:14" ht="45" x14ac:dyDescent="0.25">
      <c r="A62" s="101" t="s">
        <v>52</v>
      </c>
      <c r="B62" s="100" t="s">
        <v>1522</v>
      </c>
      <c r="C62" s="100" t="s">
        <v>1523</v>
      </c>
      <c r="D62" s="100" t="s">
        <v>55</v>
      </c>
      <c r="E62" s="118">
        <v>1</v>
      </c>
      <c r="F62" s="115">
        <v>7268855</v>
      </c>
      <c r="G62" s="104">
        <v>0</v>
      </c>
      <c r="H62" s="104">
        <v>7268855</v>
      </c>
      <c r="I62" s="104">
        <v>0</v>
      </c>
      <c r="J62" s="124">
        <v>0</v>
      </c>
      <c r="K62" s="127">
        <v>0</v>
      </c>
      <c r="L62" s="130">
        <v>0</v>
      </c>
      <c r="M62"/>
      <c r="N62"/>
    </row>
    <row r="63" spans="1:14" x14ac:dyDescent="0.25">
      <c r="A63" s="111" t="s">
        <v>191</v>
      </c>
      <c r="B63" s="112"/>
      <c r="C63" s="112"/>
      <c r="D63" s="112"/>
      <c r="E63" s="119">
        <v>2</v>
      </c>
      <c r="F63" s="116">
        <v>7678855</v>
      </c>
      <c r="G63" s="113">
        <v>0</v>
      </c>
      <c r="H63" s="113">
        <v>7678855</v>
      </c>
      <c r="I63" s="113">
        <v>0</v>
      </c>
      <c r="J63" s="125">
        <v>0</v>
      </c>
      <c r="K63" s="128">
        <v>0</v>
      </c>
      <c r="L63" s="131">
        <v>0</v>
      </c>
      <c r="M63"/>
      <c r="N63"/>
    </row>
    <row r="64" spans="1:14" ht="45" x14ac:dyDescent="0.25">
      <c r="A64" s="100" t="s">
        <v>114</v>
      </c>
      <c r="B64" s="100" t="s">
        <v>1833</v>
      </c>
      <c r="C64" s="100" t="s">
        <v>1834</v>
      </c>
      <c r="D64" s="100" t="s">
        <v>26</v>
      </c>
      <c r="E64" s="118">
        <v>1</v>
      </c>
      <c r="F64" s="115">
        <v>755000</v>
      </c>
      <c r="G64" s="104">
        <v>0</v>
      </c>
      <c r="H64" s="104">
        <v>755000</v>
      </c>
      <c r="I64" s="104">
        <v>0</v>
      </c>
      <c r="J64" s="124">
        <v>0</v>
      </c>
      <c r="K64" s="127">
        <v>0</v>
      </c>
      <c r="L64" s="130">
        <v>0</v>
      </c>
      <c r="M64"/>
      <c r="N64"/>
    </row>
    <row r="65" spans="1:14" x14ac:dyDescent="0.25">
      <c r="A65" s="111" t="s">
        <v>192</v>
      </c>
      <c r="B65" s="112"/>
      <c r="C65" s="112"/>
      <c r="D65" s="112"/>
      <c r="E65" s="119">
        <v>1</v>
      </c>
      <c r="F65" s="116">
        <v>755000</v>
      </c>
      <c r="G65" s="113">
        <v>0</v>
      </c>
      <c r="H65" s="113">
        <v>755000</v>
      </c>
      <c r="I65" s="113">
        <v>0</v>
      </c>
      <c r="J65" s="125">
        <v>0</v>
      </c>
      <c r="K65" s="128">
        <v>0</v>
      </c>
      <c r="L65" s="131">
        <v>0</v>
      </c>
      <c r="M65"/>
      <c r="N65"/>
    </row>
    <row r="66" spans="1:14" x14ac:dyDescent="0.25">
      <c r="A66" s="100" t="s">
        <v>141</v>
      </c>
      <c r="B66" s="100" t="s">
        <v>1989</v>
      </c>
      <c r="C66" s="100" t="s">
        <v>1990</v>
      </c>
      <c r="D66" s="100" t="s">
        <v>34</v>
      </c>
      <c r="E66" s="118">
        <v>1</v>
      </c>
      <c r="F66" s="115">
        <v>3335960</v>
      </c>
      <c r="G66" s="104">
        <v>3335960</v>
      </c>
      <c r="H66" s="104">
        <v>0</v>
      </c>
      <c r="I66" s="104">
        <v>0</v>
      </c>
      <c r="J66" s="124">
        <v>0</v>
      </c>
      <c r="K66" s="127">
        <v>0</v>
      </c>
      <c r="L66" s="130">
        <v>0</v>
      </c>
      <c r="M66"/>
      <c r="N66"/>
    </row>
    <row r="67" spans="1:14" ht="30" x14ac:dyDescent="0.25">
      <c r="A67" s="101" t="s">
        <v>141</v>
      </c>
      <c r="B67" s="100" t="s">
        <v>169</v>
      </c>
      <c r="C67" s="100" t="s">
        <v>170</v>
      </c>
      <c r="D67" s="100" t="s">
        <v>26</v>
      </c>
      <c r="E67" s="118">
        <v>1</v>
      </c>
      <c r="F67" s="115">
        <v>307880</v>
      </c>
      <c r="G67" s="104">
        <v>307880</v>
      </c>
      <c r="H67" s="104">
        <v>0</v>
      </c>
      <c r="I67" s="104">
        <v>0</v>
      </c>
      <c r="J67" s="124">
        <v>1537940</v>
      </c>
      <c r="K67" s="127">
        <v>1537940</v>
      </c>
      <c r="L67" s="130">
        <v>0</v>
      </c>
      <c r="M67"/>
      <c r="N67"/>
    </row>
    <row r="68" spans="1:14" ht="45" x14ac:dyDescent="0.25">
      <c r="A68" s="101" t="s">
        <v>141</v>
      </c>
      <c r="B68" s="100" t="s">
        <v>145</v>
      </c>
      <c r="C68" s="100" t="s">
        <v>1172</v>
      </c>
      <c r="D68" s="100" t="s">
        <v>49</v>
      </c>
      <c r="E68" s="118">
        <v>1</v>
      </c>
      <c r="F68" s="115">
        <v>447530</v>
      </c>
      <c r="G68" s="104">
        <v>447530</v>
      </c>
      <c r="H68" s="104">
        <v>0</v>
      </c>
      <c r="I68" s="104">
        <v>0</v>
      </c>
      <c r="J68" s="124">
        <v>8500000</v>
      </c>
      <c r="K68" s="127">
        <v>8500000</v>
      </c>
      <c r="L68" s="130">
        <v>0</v>
      </c>
      <c r="M68"/>
      <c r="N68"/>
    </row>
    <row r="69" spans="1:14" ht="30" x14ac:dyDescent="0.25">
      <c r="A69" s="101" t="s">
        <v>141</v>
      </c>
      <c r="B69" s="100" t="s">
        <v>1052</v>
      </c>
      <c r="C69" s="100" t="s">
        <v>1053</v>
      </c>
      <c r="D69" s="100" t="s">
        <v>55</v>
      </c>
      <c r="E69" s="118">
        <v>1</v>
      </c>
      <c r="F69" s="115">
        <v>170640</v>
      </c>
      <c r="G69" s="104">
        <v>0</v>
      </c>
      <c r="H69" s="104">
        <v>170640</v>
      </c>
      <c r="I69" s="104">
        <v>0</v>
      </c>
      <c r="J69" s="124">
        <v>0</v>
      </c>
      <c r="K69" s="127">
        <v>0</v>
      </c>
      <c r="L69" s="130">
        <v>0</v>
      </c>
      <c r="M69"/>
      <c r="N69"/>
    </row>
    <row r="70" spans="1:14" ht="30" x14ac:dyDescent="0.25">
      <c r="A70" s="101" t="s">
        <v>141</v>
      </c>
      <c r="B70" s="100" t="s">
        <v>174</v>
      </c>
      <c r="C70" s="100" t="s">
        <v>175</v>
      </c>
      <c r="D70" s="100" t="s">
        <v>34</v>
      </c>
      <c r="E70" s="118">
        <v>1</v>
      </c>
      <c r="F70" s="115">
        <v>3981140</v>
      </c>
      <c r="G70" s="104">
        <v>3981140</v>
      </c>
      <c r="H70" s="104">
        <v>0</v>
      </c>
      <c r="I70" s="104">
        <v>0</v>
      </c>
      <c r="J70" s="124">
        <v>5185326</v>
      </c>
      <c r="K70" s="127">
        <v>5185326</v>
      </c>
      <c r="L70" s="130">
        <v>0</v>
      </c>
      <c r="M70"/>
      <c r="N70"/>
    </row>
    <row r="71" spans="1:14" ht="30" x14ac:dyDescent="0.25">
      <c r="A71" s="101" t="s">
        <v>141</v>
      </c>
      <c r="B71" s="100" t="s">
        <v>2071</v>
      </c>
      <c r="C71" s="100" t="s">
        <v>2072</v>
      </c>
      <c r="D71" s="100" t="s">
        <v>100</v>
      </c>
      <c r="E71" s="118">
        <v>1</v>
      </c>
      <c r="F71" s="115">
        <v>671900</v>
      </c>
      <c r="G71" s="104">
        <v>671900</v>
      </c>
      <c r="H71" s="104">
        <v>0</v>
      </c>
      <c r="I71" s="104">
        <v>0</v>
      </c>
      <c r="J71" s="124">
        <v>5724370</v>
      </c>
      <c r="K71" s="127">
        <v>5724370</v>
      </c>
      <c r="L71" s="130">
        <v>0</v>
      </c>
      <c r="M71"/>
      <c r="N71"/>
    </row>
    <row r="72" spans="1:14" ht="30" x14ac:dyDescent="0.25">
      <c r="A72" s="101" t="s">
        <v>141</v>
      </c>
      <c r="B72" s="100" t="s">
        <v>146</v>
      </c>
      <c r="C72" s="100" t="s">
        <v>147</v>
      </c>
      <c r="D72" s="100" t="s">
        <v>26</v>
      </c>
      <c r="E72" s="118">
        <v>1</v>
      </c>
      <c r="F72" s="115">
        <v>282260</v>
      </c>
      <c r="G72" s="104">
        <v>282260</v>
      </c>
      <c r="H72" s="104">
        <v>0</v>
      </c>
      <c r="I72" s="104">
        <v>0</v>
      </c>
      <c r="J72" s="124">
        <v>2013230</v>
      </c>
      <c r="K72" s="127">
        <v>2013230</v>
      </c>
      <c r="L72" s="130">
        <v>0</v>
      </c>
      <c r="M72"/>
      <c r="N72"/>
    </row>
    <row r="73" spans="1:14" ht="30" x14ac:dyDescent="0.25">
      <c r="A73" s="101" t="s">
        <v>141</v>
      </c>
      <c r="B73" s="100" t="s">
        <v>149</v>
      </c>
      <c r="C73" s="100" t="s">
        <v>150</v>
      </c>
      <c r="D73" s="100" t="s">
        <v>49</v>
      </c>
      <c r="E73" s="118">
        <v>1</v>
      </c>
      <c r="F73" s="115">
        <v>292550</v>
      </c>
      <c r="G73" s="104">
        <v>292550</v>
      </c>
      <c r="H73" s="104">
        <v>0</v>
      </c>
      <c r="I73" s="104">
        <v>0</v>
      </c>
      <c r="J73" s="124">
        <v>2193870</v>
      </c>
      <c r="K73" s="127">
        <v>2193870</v>
      </c>
      <c r="L73" s="130">
        <v>0</v>
      </c>
      <c r="M73"/>
      <c r="N73"/>
    </row>
    <row r="74" spans="1:14" x14ac:dyDescent="0.25">
      <c r="A74" s="101" t="s">
        <v>141</v>
      </c>
      <c r="B74" s="100" t="s">
        <v>152</v>
      </c>
      <c r="C74" s="100" t="s">
        <v>1085</v>
      </c>
      <c r="D74" s="100" t="s">
        <v>63</v>
      </c>
      <c r="E74" s="118">
        <v>1</v>
      </c>
      <c r="F74" s="115">
        <v>12320890</v>
      </c>
      <c r="G74" s="104">
        <v>12320890</v>
      </c>
      <c r="H74" s="104">
        <v>0</v>
      </c>
      <c r="I74" s="104">
        <v>0</v>
      </c>
      <c r="J74" s="124">
        <v>0</v>
      </c>
      <c r="K74" s="127">
        <v>0</v>
      </c>
      <c r="L74" s="130">
        <v>0</v>
      </c>
      <c r="M74"/>
      <c r="N74"/>
    </row>
    <row r="75" spans="1:14" ht="45" x14ac:dyDescent="0.25">
      <c r="A75" s="101" t="s">
        <v>141</v>
      </c>
      <c r="B75" s="100" t="s">
        <v>1103</v>
      </c>
      <c r="C75" s="100" t="s">
        <v>1104</v>
      </c>
      <c r="D75" s="100" t="s">
        <v>55</v>
      </c>
      <c r="E75" s="118">
        <v>1</v>
      </c>
      <c r="F75" s="115">
        <v>144810</v>
      </c>
      <c r="G75" s="104">
        <v>0</v>
      </c>
      <c r="H75" s="104">
        <v>144810</v>
      </c>
      <c r="I75" s="104">
        <v>0</v>
      </c>
      <c r="J75" s="124">
        <v>0</v>
      </c>
      <c r="K75" s="127">
        <v>0</v>
      </c>
      <c r="L75" s="130">
        <v>0</v>
      </c>
      <c r="M75"/>
      <c r="N75"/>
    </row>
    <row r="76" spans="1:14" ht="30" x14ac:dyDescent="0.25">
      <c r="A76" s="101" t="s">
        <v>141</v>
      </c>
      <c r="B76" s="100" t="s">
        <v>172</v>
      </c>
      <c r="C76" s="100" t="s">
        <v>676</v>
      </c>
      <c r="D76" s="100" t="s">
        <v>106</v>
      </c>
      <c r="E76" s="118">
        <v>1</v>
      </c>
      <c r="F76" s="115">
        <v>118010</v>
      </c>
      <c r="G76" s="104">
        <v>118010</v>
      </c>
      <c r="H76" s="104">
        <v>0</v>
      </c>
      <c r="I76" s="104">
        <v>0</v>
      </c>
      <c r="J76" s="124">
        <v>704720</v>
      </c>
      <c r="K76" s="127">
        <v>704720</v>
      </c>
      <c r="L76" s="130">
        <v>0</v>
      </c>
      <c r="M76"/>
      <c r="N76"/>
    </row>
    <row r="77" spans="1:14" ht="30" x14ac:dyDescent="0.25">
      <c r="A77" s="101" t="s">
        <v>141</v>
      </c>
      <c r="B77" s="100" t="s">
        <v>154</v>
      </c>
      <c r="C77" s="100" t="s">
        <v>1935</v>
      </c>
      <c r="D77" s="100" t="s">
        <v>43</v>
      </c>
      <c r="E77" s="118">
        <v>1</v>
      </c>
      <c r="F77" s="115">
        <v>835418</v>
      </c>
      <c r="G77" s="104">
        <v>835418</v>
      </c>
      <c r="H77" s="104">
        <v>0</v>
      </c>
      <c r="I77" s="104">
        <v>0</v>
      </c>
      <c r="J77" s="124">
        <v>0</v>
      </c>
      <c r="K77" s="127">
        <v>0</v>
      </c>
      <c r="L77" s="130">
        <v>0</v>
      </c>
      <c r="M77"/>
      <c r="N77"/>
    </row>
    <row r="78" spans="1:14" ht="30" x14ac:dyDescent="0.25">
      <c r="A78" s="101" t="s">
        <v>141</v>
      </c>
      <c r="B78" s="100" t="s">
        <v>166</v>
      </c>
      <c r="C78" s="100" t="s">
        <v>167</v>
      </c>
      <c r="D78" s="100" t="s">
        <v>104</v>
      </c>
      <c r="E78" s="118">
        <v>1</v>
      </c>
      <c r="F78" s="115">
        <v>485010</v>
      </c>
      <c r="G78" s="104">
        <v>485010</v>
      </c>
      <c r="H78" s="104">
        <v>0</v>
      </c>
      <c r="I78" s="104">
        <v>0</v>
      </c>
      <c r="J78" s="124">
        <v>0</v>
      </c>
      <c r="K78" s="127">
        <v>0</v>
      </c>
      <c r="L78" s="130">
        <v>0</v>
      </c>
      <c r="M78"/>
      <c r="N78"/>
    </row>
    <row r="79" spans="1:14" ht="45" x14ac:dyDescent="0.25">
      <c r="A79" s="101" t="s">
        <v>141</v>
      </c>
      <c r="B79" s="100" t="s">
        <v>157</v>
      </c>
      <c r="C79" s="100" t="s">
        <v>158</v>
      </c>
      <c r="D79" s="100" t="s">
        <v>63</v>
      </c>
      <c r="E79" s="118">
        <v>1</v>
      </c>
      <c r="F79" s="115">
        <v>358890</v>
      </c>
      <c r="G79" s="104">
        <v>358890</v>
      </c>
      <c r="H79" s="104">
        <v>0</v>
      </c>
      <c r="I79" s="104">
        <v>0</v>
      </c>
      <c r="J79" s="124">
        <v>4100000</v>
      </c>
      <c r="K79" s="127">
        <v>4100000</v>
      </c>
      <c r="L79" s="130">
        <v>0</v>
      </c>
      <c r="M79"/>
      <c r="N79"/>
    </row>
    <row r="80" spans="1:14" ht="30" x14ac:dyDescent="0.25">
      <c r="A80" s="101" t="s">
        <v>141</v>
      </c>
      <c r="B80" s="100" t="s">
        <v>160</v>
      </c>
      <c r="C80" s="100" t="s">
        <v>161</v>
      </c>
      <c r="D80" s="100" t="s">
        <v>55</v>
      </c>
      <c r="E80" s="118">
        <v>1</v>
      </c>
      <c r="F80" s="115">
        <v>320110</v>
      </c>
      <c r="G80" s="104">
        <v>0</v>
      </c>
      <c r="H80" s="104">
        <v>320110</v>
      </c>
      <c r="I80" s="104">
        <v>0</v>
      </c>
      <c r="J80" s="124">
        <v>7230500</v>
      </c>
      <c r="K80" s="127">
        <v>7230500</v>
      </c>
      <c r="L80" s="130">
        <v>0</v>
      </c>
      <c r="M80"/>
      <c r="N80"/>
    </row>
    <row r="81" spans="1:14" ht="30" x14ac:dyDescent="0.25">
      <c r="A81" s="101" t="s">
        <v>141</v>
      </c>
      <c r="B81" s="100" t="s">
        <v>1129</v>
      </c>
      <c r="C81" s="100" t="s">
        <v>1130</v>
      </c>
      <c r="D81" s="100" t="s">
        <v>104</v>
      </c>
      <c r="E81" s="118">
        <v>1</v>
      </c>
      <c r="F81" s="115">
        <v>1754060</v>
      </c>
      <c r="G81" s="104">
        <v>1754060</v>
      </c>
      <c r="H81" s="104">
        <v>0</v>
      </c>
      <c r="I81" s="104">
        <v>0</v>
      </c>
      <c r="J81" s="124">
        <v>0</v>
      </c>
      <c r="K81" s="127">
        <v>0</v>
      </c>
      <c r="L81" s="130">
        <v>0</v>
      </c>
      <c r="M81"/>
      <c r="N81"/>
    </row>
    <row r="82" spans="1:14" ht="30" x14ac:dyDescent="0.25">
      <c r="A82" s="101" t="s">
        <v>141</v>
      </c>
      <c r="B82" s="100" t="s">
        <v>162</v>
      </c>
      <c r="C82" s="100" t="s">
        <v>163</v>
      </c>
      <c r="D82" s="100" t="s">
        <v>49</v>
      </c>
      <c r="E82" s="118">
        <v>1</v>
      </c>
      <c r="F82" s="115">
        <v>173910</v>
      </c>
      <c r="G82" s="104">
        <v>173910</v>
      </c>
      <c r="H82" s="104">
        <v>0</v>
      </c>
      <c r="I82" s="104">
        <v>0</v>
      </c>
      <c r="J82" s="124">
        <v>1000000</v>
      </c>
      <c r="K82" s="127">
        <v>1000000</v>
      </c>
      <c r="L82" s="130">
        <v>0</v>
      </c>
      <c r="M82"/>
      <c r="N82"/>
    </row>
    <row r="83" spans="1:14" ht="45" x14ac:dyDescent="0.25">
      <c r="A83" s="101" t="s">
        <v>141</v>
      </c>
      <c r="B83" s="100" t="s">
        <v>164</v>
      </c>
      <c r="C83" s="100" t="s">
        <v>691</v>
      </c>
      <c r="D83" s="100" t="s">
        <v>26</v>
      </c>
      <c r="E83" s="118">
        <v>1</v>
      </c>
      <c r="F83" s="115">
        <v>314320</v>
      </c>
      <c r="G83" s="104">
        <v>314320</v>
      </c>
      <c r="H83" s="104">
        <v>0</v>
      </c>
      <c r="I83" s="104">
        <v>0</v>
      </c>
      <c r="J83" s="124">
        <v>3300880</v>
      </c>
      <c r="K83" s="127">
        <v>3300880</v>
      </c>
      <c r="L83" s="130">
        <v>0</v>
      </c>
      <c r="M83"/>
      <c r="N83"/>
    </row>
    <row r="84" spans="1:14" ht="30" x14ac:dyDescent="0.25">
      <c r="A84" s="101" t="s">
        <v>141</v>
      </c>
      <c r="B84" s="100" t="s">
        <v>1141</v>
      </c>
      <c r="C84" s="100" t="s">
        <v>1142</v>
      </c>
      <c r="D84" s="100" t="s">
        <v>61</v>
      </c>
      <c r="E84" s="118">
        <v>1</v>
      </c>
      <c r="F84" s="115">
        <v>5000000</v>
      </c>
      <c r="G84" s="104">
        <v>5000000</v>
      </c>
      <c r="H84" s="104">
        <v>0</v>
      </c>
      <c r="I84" s="104">
        <v>0</v>
      </c>
      <c r="J84" s="124">
        <v>20000000</v>
      </c>
      <c r="K84" s="127">
        <v>20000000</v>
      </c>
      <c r="L84" s="130">
        <v>0</v>
      </c>
      <c r="M84"/>
      <c r="N84"/>
    </row>
    <row r="85" spans="1:14" ht="45" x14ac:dyDescent="0.25">
      <c r="A85" s="101" t="s">
        <v>141</v>
      </c>
      <c r="B85" s="100" t="s">
        <v>703</v>
      </c>
      <c r="C85" s="100" t="s">
        <v>704</v>
      </c>
      <c r="D85" s="100" t="s">
        <v>105</v>
      </c>
      <c r="E85" s="118">
        <v>1</v>
      </c>
      <c r="F85" s="115">
        <v>839590</v>
      </c>
      <c r="G85" s="104">
        <v>819590</v>
      </c>
      <c r="H85" s="104">
        <v>20000</v>
      </c>
      <c r="I85" s="104">
        <v>0</v>
      </c>
      <c r="J85" s="124">
        <v>7738400</v>
      </c>
      <c r="K85" s="127">
        <v>7738400</v>
      </c>
      <c r="L85" s="130">
        <v>0</v>
      </c>
      <c r="M85"/>
      <c r="N85"/>
    </row>
    <row r="86" spans="1:14" ht="30" x14ac:dyDescent="0.25">
      <c r="A86" s="101" t="s">
        <v>141</v>
      </c>
      <c r="B86" s="100" t="s">
        <v>710</v>
      </c>
      <c r="C86" s="100" t="s">
        <v>711</v>
      </c>
      <c r="D86" s="100" t="s">
        <v>159</v>
      </c>
      <c r="E86" s="118">
        <v>1</v>
      </c>
      <c r="F86" s="115">
        <v>12958976</v>
      </c>
      <c r="G86" s="104">
        <v>12958976</v>
      </c>
      <c r="H86" s="104">
        <v>0</v>
      </c>
      <c r="I86" s="104">
        <v>0</v>
      </c>
      <c r="J86" s="124">
        <v>0</v>
      </c>
      <c r="K86" s="127">
        <v>0</v>
      </c>
      <c r="L86" s="130">
        <v>0</v>
      </c>
      <c r="M86"/>
      <c r="N86"/>
    </row>
    <row r="87" spans="1:14" ht="30" x14ac:dyDescent="0.25">
      <c r="A87" s="101" t="s">
        <v>141</v>
      </c>
      <c r="B87" s="100" t="s">
        <v>1065</v>
      </c>
      <c r="C87" s="100" t="s">
        <v>1066</v>
      </c>
      <c r="D87" s="100" t="s">
        <v>105</v>
      </c>
      <c r="E87" s="118">
        <v>1</v>
      </c>
      <c r="F87" s="115">
        <v>957360</v>
      </c>
      <c r="G87" s="104">
        <v>957360</v>
      </c>
      <c r="H87" s="104">
        <v>0</v>
      </c>
      <c r="I87" s="104">
        <v>0</v>
      </c>
      <c r="J87" s="124">
        <v>0</v>
      </c>
      <c r="K87" s="127">
        <v>0</v>
      </c>
      <c r="L87" s="130">
        <v>0</v>
      </c>
      <c r="M87"/>
      <c r="N87"/>
    </row>
    <row r="88" spans="1:14" ht="45" x14ac:dyDescent="0.25">
      <c r="A88" s="101" t="s">
        <v>141</v>
      </c>
      <c r="B88" s="100" t="s">
        <v>1070</v>
      </c>
      <c r="C88" s="100" t="s">
        <v>2024</v>
      </c>
      <c r="D88" s="100" t="s">
        <v>34</v>
      </c>
      <c r="E88" s="118">
        <v>1</v>
      </c>
      <c r="F88" s="115">
        <v>1598370</v>
      </c>
      <c r="G88" s="104">
        <v>1118370</v>
      </c>
      <c r="H88" s="104">
        <v>480000</v>
      </c>
      <c r="I88" s="104">
        <v>0</v>
      </c>
      <c r="J88" s="124">
        <v>0</v>
      </c>
      <c r="K88" s="127">
        <v>0</v>
      </c>
      <c r="L88" s="130">
        <v>0</v>
      </c>
      <c r="M88"/>
      <c r="N88"/>
    </row>
    <row r="89" spans="1:14" x14ac:dyDescent="0.25">
      <c r="A89" s="101" t="s">
        <v>141</v>
      </c>
      <c r="B89" s="100" t="s">
        <v>1077</v>
      </c>
      <c r="C89" s="100" t="s">
        <v>1078</v>
      </c>
      <c r="D89" s="100" t="s">
        <v>49</v>
      </c>
      <c r="E89" s="118">
        <v>1</v>
      </c>
      <c r="F89" s="115">
        <v>1054500</v>
      </c>
      <c r="G89" s="104">
        <v>1054500</v>
      </c>
      <c r="H89" s="104">
        <v>0</v>
      </c>
      <c r="I89" s="104">
        <v>0</v>
      </c>
      <c r="J89" s="124">
        <v>0</v>
      </c>
      <c r="K89" s="127">
        <v>0</v>
      </c>
      <c r="L89" s="130">
        <v>0</v>
      </c>
      <c r="M89"/>
      <c r="N89"/>
    </row>
    <row r="90" spans="1:14" ht="30" x14ac:dyDescent="0.25">
      <c r="A90" s="101" t="s">
        <v>141</v>
      </c>
      <c r="B90" s="100" t="s">
        <v>1088</v>
      </c>
      <c r="C90" s="100" t="s">
        <v>1089</v>
      </c>
      <c r="D90" s="100" t="s">
        <v>106</v>
      </c>
      <c r="E90" s="118">
        <v>1</v>
      </c>
      <c r="F90" s="115">
        <v>489750</v>
      </c>
      <c r="G90" s="104">
        <v>489750</v>
      </c>
      <c r="H90" s="104">
        <v>0</v>
      </c>
      <c r="I90" s="104">
        <v>0</v>
      </c>
      <c r="J90" s="124">
        <v>0</v>
      </c>
      <c r="K90" s="127">
        <v>0</v>
      </c>
      <c r="L90" s="130">
        <v>0</v>
      </c>
      <c r="M90"/>
      <c r="N90"/>
    </row>
    <row r="91" spans="1:14" ht="30" x14ac:dyDescent="0.25">
      <c r="A91" s="101" t="s">
        <v>141</v>
      </c>
      <c r="B91" s="100" t="s">
        <v>1096</v>
      </c>
      <c r="C91" s="100" t="s">
        <v>1097</v>
      </c>
      <c r="D91" s="100" t="s">
        <v>49</v>
      </c>
      <c r="E91" s="118">
        <v>1</v>
      </c>
      <c r="F91" s="115">
        <v>527410</v>
      </c>
      <c r="G91" s="104">
        <v>527410</v>
      </c>
      <c r="H91" s="104">
        <v>0</v>
      </c>
      <c r="I91" s="104">
        <v>0</v>
      </c>
      <c r="J91" s="124">
        <v>0</v>
      </c>
      <c r="K91" s="127">
        <v>0</v>
      </c>
      <c r="L91" s="130">
        <v>0</v>
      </c>
      <c r="M91"/>
      <c r="N91"/>
    </row>
    <row r="92" spans="1:14" ht="30" x14ac:dyDescent="0.25">
      <c r="A92" s="101" t="s">
        <v>141</v>
      </c>
      <c r="B92" s="100" t="s">
        <v>1118</v>
      </c>
      <c r="C92" s="100" t="s">
        <v>1119</v>
      </c>
      <c r="D92" s="100" t="s">
        <v>61</v>
      </c>
      <c r="E92" s="118">
        <v>1</v>
      </c>
      <c r="F92" s="115">
        <v>2346610</v>
      </c>
      <c r="G92" s="104">
        <v>2346610</v>
      </c>
      <c r="H92" s="104">
        <v>0</v>
      </c>
      <c r="I92" s="104">
        <v>0</v>
      </c>
      <c r="J92" s="124">
        <v>0</v>
      </c>
      <c r="K92" s="127">
        <v>0</v>
      </c>
      <c r="L92" s="130">
        <v>0</v>
      </c>
      <c r="M92"/>
      <c r="N92"/>
    </row>
    <row r="93" spans="1:14" ht="45" x14ac:dyDescent="0.25">
      <c r="A93" s="101" t="s">
        <v>141</v>
      </c>
      <c r="B93" s="100" t="s">
        <v>1156</v>
      </c>
      <c r="C93" s="100" t="s">
        <v>1157</v>
      </c>
      <c r="D93" s="100" t="s">
        <v>55</v>
      </c>
      <c r="E93" s="118">
        <v>1</v>
      </c>
      <c r="F93" s="115">
        <v>421130</v>
      </c>
      <c r="G93" s="104">
        <v>0</v>
      </c>
      <c r="H93" s="104">
        <v>421130</v>
      </c>
      <c r="I93" s="104">
        <v>0</v>
      </c>
      <c r="J93" s="124">
        <v>2900000</v>
      </c>
      <c r="K93" s="127">
        <v>2900000</v>
      </c>
      <c r="L93" s="130">
        <v>0</v>
      </c>
      <c r="M93"/>
      <c r="N93"/>
    </row>
    <row r="94" spans="1:14" ht="45" x14ac:dyDescent="0.25">
      <c r="A94" s="101" t="s">
        <v>141</v>
      </c>
      <c r="B94" s="100" t="s">
        <v>1163</v>
      </c>
      <c r="C94" s="100" t="s">
        <v>1164</v>
      </c>
      <c r="D94" s="100" t="s">
        <v>55</v>
      </c>
      <c r="E94" s="118">
        <v>1</v>
      </c>
      <c r="F94" s="115">
        <v>708750</v>
      </c>
      <c r="G94" s="104">
        <v>0</v>
      </c>
      <c r="H94" s="104">
        <v>708750</v>
      </c>
      <c r="I94" s="104">
        <v>0</v>
      </c>
      <c r="J94" s="124">
        <v>0</v>
      </c>
      <c r="K94" s="127">
        <v>0</v>
      </c>
      <c r="L94" s="130">
        <v>0</v>
      </c>
      <c r="M94"/>
      <c r="N94"/>
    </row>
    <row r="95" spans="1:14" ht="30" x14ac:dyDescent="0.25">
      <c r="A95" s="101" t="s">
        <v>141</v>
      </c>
      <c r="B95" s="100" t="s">
        <v>1180</v>
      </c>
      <c r="C95" s="100" t="s">
        <v>1181</v>
      </c>
      <c r="D95" s="100" t="s">
        <v>55</v>
      </c>
      <c r="E95" s="118">
        <v>1</v>
      </c>
      <c r="F95" s="115">
        <v>570080</v>
      </c>
      <c r="G95" s="104">
        <v>0</v>
      </c>
      <c r="H95" s="104">
        <v>570080</v>
      </c>
      <c r="I95" s="104">
        <v>0</v>
      </c>
      <c r="J95" s="124">
        <v>2914680</v>
      </c>
      <c r="K95" s="127">
        <v>2914680</v>
      </c>
      <c r="L95" s="130">
        <v>0</v>
      </c>
      <c r="M95"/>
      <c r="N95"/>
    </row>
    <row r="96" spans="1:14" ht="45" x14ac:dyDescent="0.25">
      <c r="A96" s="101" t="s">
        <v>141</v>
      </c>
      <c r="B96" s="100" t="s">
        <v>2056</v>
      </c>
      <c r="C96" s="100" t="s">
        <v>2057</v>
      </c>
      <c r="D96" s="100" t="s">
        <v>43</v>
      </c>
      <c r="E96" s="118">
        <v>1</v>
      </c>
      <c r="F96" s="115">
        <v>6800510</v>
      </c>
      <c r="G96" s="104">
        <v>6800510</v>
      </c>
      <c r="H96" s="104">
        <v>0</v>
      </c>
      <c r="I96" s="104">
        <v>0</v>
      </c>
      <c r="J96" s="124">
        <v>0</v>
      </c>
      <c r="K96" s="127">
        <v>0</v>
      </c>
      <c r="L96" s="130">
        <v>0</v>
      </c>
      <c r="M96"/>
      <c r="N96"/>
    </row>
    <row r="97" spans="1:14" ht="30" x14ac:dyDescent="0.25">
      <c r="A97" s="101" t="s">
        <v>141</v>
      </c>
      <c r="B97" s="100" t="s">
        <v>2097</v>
      </c>
      <c r="C97" s="100" t="s">
        <v>2098</v>
      </c>
      <c r="D97" s="100">
        <v>0</v>
      </c>
      <c r="E97" s="118">
        <v>1</v>
      </c>
      <c r="F97" s="115">
        <v>588507</v>
      </c>
      <c r="G97" s="104">
        <v>588507</v>
      </c>
      <c r="H97" s="104">
        <v>0</v>
      </c>
      <c r="I97" s="104">
        <v>0</v>
      </c>
      <c r="J97" s="124">
        <v>0</v>
      </c>
      <c r="K97" s="127">
        <v>0</v>
      </c>
      <c r="L97" s="130">
        <v>0</v>
      </c>
      <c r="M97"/>
      <c r="N97"/>
    </row>
    <row r="98" spans="1:14" ht="30" x14ac:dyDescent="0.25">
      <c r="A98" s="101" t="s">
        <v>141</v>
      </c>
      <c r="B98" s="100" t="s">
        <v>2111</v>
      </c>
      <c r="C98" s="100" t="s">
        <v>2112</v>
      </c>
      <c r="D98" s="100" t="s">
        <v>55</v>
      </c>
      <c r="E98" s="118">
        <v>1</v>
      </c>
      <c r="F98" s="115">
        <v>101600</v>
      </c>
      <c r="G98" s="104">
        <v>0</v>
      </c>
      <c r="H98" s="104">
        <v>101600</v>
      </c>
      <c r="I98" s="104">
        <v>0</v>
      </c>
      <c r="J98" s="124">
        <v>0</v>
      </c>
      <c r="K98" s="127">
        <v>0</v>
      </c>
      <c r="L98" s="130">
        <v>0</v>
      </c>
      <c r="M98"/>
      <c r="N98"/>
    </row>
    <row r="99" spans="1:14" ht="45" x14ac:dyDescent="0.25">
      <c r="A99" s="101" t="s">
        <v>141</v>
      </c>
      <c r="B99" s="100" t="s">
        <v>2122</v>
      </c>
      <c r="C99" s="100" t="s">
        <v>2123</v>
      </c>
      <c r="D99" s="100" t="s">
        <v>55</v>
      </c>
      <c r="E99" s="118">
        <v>1</v>
      </c>
      <c r="F99" s="115">
        <v>510980</v>
      </c>
      <c r="G99" s="104">
        <v>0</v>
      </c>
      <c r="H99" s="104">
        <v>510980</v>
      </c>
      <c r="I99" s="104">
        <v>0</v>
      </c>
      <c r="J99" s="124">
        <v>10415590</v>
      </c>
      <c r="K99" s="127">
        <v>10415590</v>
      </c>
      <c r="L99" s="130">
        <v>0</v>
      </c>
      <c r="M99"/>
      <c r="N99"/>
    </row>
    <row r="100" spans="1:14" ht="30" x14ac:dyDescent="0.25">
      <c r="A100" s="101" t="s">
        <v>141</v>
      </c>
      <c r="B100" s="100" t="s">
        <v>2136</v>
      </c>
      <c r="C100" s="100" t="s">
        <v>2137</v>
      </c>
      <c r="D100" s="100" t="s">
        <v>26</v>
      </c>
      <c r="E100" s="118">
        <v>1</v>
      </c>
      <c r="F100" s="115">
        <v>1278840</v>
      </c>
      <c r="G100" s="104">
        <v>1278840</v>
      </c>
      <c r="H100" s="104">
        <v>0</v>
      </c>
      <c r="I100" s="104">
        <v>0</v>
      </c>
      <c r="J100" s="124">
        <v>40851390</v>
      </c>
      <c r="K100" s="127">
        <v>40851390</v>
      </c>
      <c r="L100" s="130">
        <v>0</v>
      </c>
      <c r="M100"/>
      <c r="N100"/>
    </row>
    <row r="101" spans="1:14" ht="45" x14ac:dyDescent="0.25">
      <c r="A101" s="101" t="s">
        <v>141</v>
      </c>
      <c r="B101" s="100" t="s">
        <v>2151</v>
      </c>
      <c r="C101" s="100" t="s">
        <v>2152</v>
      </c>
      <c r="D101" s="100" t="s">
        <v>26</v>
      </c>
      <c r="E101" s="118">
        <v>1</v>
      </c>
      <c r="F101" s="115">
        <v>171160</v>
      </c>
      <c r="G101" s="104">
        <v>0</v>
      </c>
      <c r="H101" s="104">
        <v>171160</v>
      </c>
      <c r="I101" s="104">
        <v>0</v>
      </c>
      <c r="J101" s="124">
        <v>1581180</v>
      </c>
      <c r="K101" s="127">
        <v>1581180</v>
      </c>
      <c r="L101" s="130">
        <v>0</v>
      </c>
      <c r="M101"/>
      <c r="N101"/>
    </row>
    <row r="102" spans="1:14" ht="30" x14ac:dyDescent="0.25">
      <c r="A102" s="101" t="s">
        <v>141</v>
      </c>
      <c r="B102" s="100" t="s">
        <v>2169</v>
      </c>
      <c r="C102" s="100" t="s">
        <v>2170</v>
      </c>
      <c r="D102" s="100" t="s">
        <v>159</v>
      </c>
      <c r="E102" s="118">
        <v>1</v>
      </c>
      <c r="F102" s="115">
        <v>422020</v>
      </c>
      <c r="G102" s="104">
        <v>422020</v>
      </c>
      <c r="H102" s="104">
        <v>0</v>
      </c>
      <c r="I102" s="104">
        <v>0</v>
      </c>
      <c r="J102" s="124">
        <v>0</v>
      </c>
      <c r="K102" s="127">
        <v>0</v>
      </c>
      <c r="L102" s="130">
        <v>0</v>
      </c>
      <c r="M102"/>
      <c r="N102"/>
    </row>
    <row r="103" spans="1:14" ht="30" x14ac:dyDescent="0.25">
      <c r="A103" s="101" t="s">
        <v>141</v>
      </c>
      <c r="B103" s="100" t="s">
        <v>2184</v>
      </c>
      <c r="C103" s="100" t="s">
        <v>2185</v>
      </c>
      <c r="D103" s="100" t="s">
        <v>43</v>
      </c>
      <c r="E103" s="118">
        <v>1</v>
      </c>
      <c r="F103" s="115">
        <v>172180</v>
      </c>
      <c r="G103" s="104">
        <v>172180</v>
      </c>
      <c r="H103" s="104">
        <v>0</v>
      </c>
      <c r="I103" s="104">
        <v>0</v>
      </c>
      <c r="J103" s="124">
        <v>2302560</v>
      </c>
      <c r="K103" s="127">
        <v>2302560</v>
      </c>
      <c r="L103" s="130">
        <v>0</v>
      </c>
      <c r="M103"/>
      <c r="N103"/>
    </row>
    <row r="104" spans="1:14" ht="30" x14ac:dyDescent="0.25">
      <c r="A104" s="101" t="s">
        <v>141</v>
      </c>
      <c r="B104" s="100" t="s">
        <v>2197</v>
      </c>
      <c r="C104" s="100" t="s">
        <v>2198</v>
      </c>
      <c r="D104" s="100" t="s">
        <v>55</v>
      </c>
      <c r="E104" s="118">
        <v>1</v>
      </c>
      <c r="F104" s="115">
        <v>944390</v>
      </c>
      <c r="G104" s="104">
        <v>744390</v>
      </c>
      <c r="H104" s="104">
        <v>200000</v>
      </c>
      <c r="I104" s="104">
        <v>0</v>
      </c>
      <c r="J104" s="124">
        <v>0</v>
      </c>
      <c r="K104" s="127">
        <v>0</v>
      </c>
      <c r="L104" s="130">
        <v>0</v>
      </c>
      <c r="M104"/>
      <c r="N104"/>
    </row>
    <row r="105" spans="1:14" x14ac:dyDescent="0.25">
      <c r="A105" s="111" t="s">
        <v>193</v>
      </c>
      <c r="B105" s="112"/>
      <c r="C105" s="112"/>
      <c r="D105" s="112"/>
      <c r="E105" s="119">
        <v>39</v>
      </c>
      <c r="F105" s="116">
        <v>64778001</v>
      </c>
      <c r="G105" s="113">
        <v>60958741</v>
      </c>
      <c r="H105" s="113">
        <v>3819260</v>
      </c>
      <c r="I105" s="113">
        <v>0</v>
      </c>
      <c r="J105" s="125">
        <v>130194636</v>
      </c>
      <c r="K105" s="128">
        <v>130194636</v>
      </c>
      <c r="L105" s="131">
        <v>0</v>
      </c>
      <c r="M105"/>
      <c r="N105"/>
    </row>
    <row r="106" spans="1:14" ht="30" x14ac:dyDescent="0.25">
      <c r="A106" s="100" t="s">
        <v>116</v>
      </c>
      <c r="B106" s="100" t="s">
        <v>117</v>
      </c>
      <c r="C106" s="100" t="s">
        <v>118</v>
      </c>
      <c r="D106" s="100" t="s">
        <v>26</v>
      </c>
      <c r="E106" s="118">
        <v>1</v>
      </c>
      <c r="F106" s="115">
        <v>510600</v>
      </c>
      <c r="G106" s="104">
        <v>510600</v>
      </c>
      <c r="H106" s="104">
        <v>0</v>
      </c>
      <c r="I106" s="104">
        <v>0</v>
      </c>
      <c r="J106" s="124">
        <v>0</v>
      </c>
      <c r="K106" s="127">
        <v>0</v>
      </c>
      <c r="L106" s="130">
        <v>0</v>
      </c>
      <c r="M106"/>
      <c r="N106"/>
    </row>
    <row r="107" spans="1:14" ht="30" x14ac:dyDescent="0.25">
      <c r="A107" s="101" t="s">
        <v>116</v>
      </c>
      <c r="B107" s="100" t="s">
        <v>121</v>
      </c>
      <c r="C107" s="100" t="s">
        <v>122</v>
      </c>
      <c r="D107" s="100" t="s">
        <v>34</v>
      </c>
      <c r="E107" s="118">
        <v>1</v>
      </c>
      <c r="F107" s="115">
        <v>496143</v>
      </c>
      <c r="G107" s="104">
        <v>0</v>
      </c>
      <c r="H107" s="104">
        <v>496143</v>
      </c>
      <c r="I107" s="104">
        <v>0</v>
      </c>
      <c r="J107" s="124">
        <v>0</v>
      </c>
      <c r="K107" s="127">
        <v>0</v>
      </c>
      <c r="L107" s="130">
        <v>0</v>
      </c>
      <c r="M107"/>
      <c r="N107"/>
    </row>
    <row r="108" spans="1:14" ht="45" x14ac:dyDescent="0.25">
      <c r="A108" s="101" t="s">
        <v>116</v>
      </c>
      <c r="B108" s="100" t="s">
        <v>125</v>
      </c>
      <c r="C108" s="100" t="s">
        <v>637</v>
      </c>
      <c r="D108" s="100" t="s">
        <v>34</v>
      </c>
      <c r="E108" s="118">
        <v>1</v>
      </c>
      <c r="F108" s="115">
        <v>100610</v>
      </c>
      <c r="G108" s="104">
        <v>0</v>
      </c>
      <c r="H108" s="104">
        <v>100610</v>
      </c>
      <c r="I108" s="104">
        <v>0</v>
      </c>
      <c r="J108" s="124">
        <v>1101110</v>
      </c>
      <c r="K108" s="127">
        <v>1101110</v>
      </c>
      <c r="L108" s="130">
        <v>0</v>
      </c>
      <c r="M108"/>
      <c r="N108"/>
    </row>
    <row r="109" spans="1:14" x14ac:dyDescent="0.25">
      <c r="A109" s="101" t="s">
        <v>116</v>
      </c>
      <c r="B109" s="100" t="s">
        <v>1869</v>
      </c>
      <c r="C109" s="100" t="s">
        <v>1870</v>
      </c>
      <c r="D109" s="100" t="s">
        <v>55</v>
      </c>
      <c r="E109" s="118">
        <v>1</v>
      </c>
      <c r="F109" s="115">
        <v>198568</v>
      </c>
      <c r="G109" s="104">
        <v>198568</v>
      </c>
      <c r="H109" s="104">
        <v>0</v>
      </c>
      <c r="I109" s="104">
        <v>0</v>
      </c>
      <c r="J109" s="124">
        <v>0</v>
      </c>
      <c r="K109" s="127">
        <v>0</v>
      </c>
      <c r="L109" s="130">
        <v>0</v>
      </c>
      <c r="M109"/>
      <c r="N109"/>
    </row>
    <row r="110" spans="1:14" ht="30" x14ac:dyDescent="0.25">
      <c r="A110" s="101" t="s">
        <v>116</v>
      </c>
      <c r="B110" s="100" t="s">
        <v>130</v>
      </c>
      <c r="C110" s="100" t="s">
        <v>131</v>
      </c>
      <c r="D110" s="100" t="s">
        <v>55</v>
      </c>
      <c r="E110" s="118">
        <v>1</v>
      </c>
      <c r="F110" s="115">
        <v>266858</v>
      </c>
      <c r="G110" s="104">
        <v>266858</v>
      </c>
      <c r="H110" s="104">
        <v>0</v>
      </c>
      <c r="I110" s="104">
        <v>0</v>
      </c>
      <c r="J110" s="124">
        <v>0</v>
      </c>
      <c r="K110" s="127">
        <v>0</v>
      </c>
      <c r="L110" s="130">
        <v>0</v>
      </c>
      <c r="M110"/>
      <c r="N110"/>
    </row>
    <row r="111" spans="1:14" ht="30" x14ac:dyDescent="0.25">
      <c r="A111" s="101" t="s">
        <v>116</v>
      </c>
      <c r="B111" s="100" t="s">
        <v>134</v>
      </c>
      <c r="C111" s="100" t="s">
        <v>135</v>
      </c>
      <c r="D111" s="100" t="s">
        <v>34</v>
      </c>
      <c r="E111" s="118">
        <v>1</v>
      </c>
      <c r="F111" s="115">
        <v>201470</v>
      </c>
      <c r="G111" s="104">
        <v>201470</v>
      </c>
      <c r="H111" s="104">
        <v>0</v>
      </c>
      <c r="I111" s="104">
        <v>0</v>
      </c>
      <c r="J111" s="124">
        <v>1400000</v>
      </c>
      <c r="K111" s="127">
        <v>1400000</v>
      </c>
      <c r="L111" s="130">
        <v>0</v>
      </c>
      <c r="M111"/>
      <c r="N111"/>
    </row>
    <row r="112" spans="1:14" ht="30" x14ac:dyDescent="0.25">
      <c r="A112" s="101" t="s">
        <v>116</v>
      </c>
      <c r="B112" s="100" t="s">
        <v>617</v>
      </c>
      <c r="C112" s="100" t="s">
        <v>129</v>
      </c>
      <c r="D112" s="100" t="s">
        <v>34</v>
      </c>
      <c r="E112" s="118">
        <v>1</v>
      </c>
      <c r="F112" s="115">
        <v>2433800</v>
      </c>
      <c r="G112" s="104">
        <v>2433800</v>
      </c>
      <c r="H112" s="104">
        <v>0</v>
      </c>
      <c r="I112" s="104">
        <v>0</v>
      </c>
      <c r="J112" s="124">
        <v>0</v>
      </c>
      <c r="K112" s="127">
        <v>0</v>
      </c>
      <c r="L112" s="130">
        <v>0</v>
      </c>
      <c r="M112"/>
      <c r="N112"/>
    </row>
    <row r="113" spans="1:14" ht="30" x14ac:dyDescent="0.25">
      <c r="A113" s="101" t="s">
        <v>116</v>
      </c>
      <c r="B113" s="100" t="s">
        <v>648</v>
      </c>
      <c r="C113" s="100" t="s">
        <v>649</v>
      </c>
      <c r="D113" s="100" t="s">
        <v>41</v>
      </c>
      <c r="E113" s="118">
        <v>1</v>
      </c>
      <c r="F113" s="115">
        <v>586500</v>
      </c>
      <c r="G113" s="104">
        <v>0</v>
      </c>
      <c r="H113" s="104">
        <v>586500</v>
      </c>
      <c r="I113" s="104">
        <v>0</v>
      </c>
      <c r="J113" s="124">
        <v>0</v>
      </c>
      <c r="K113" s="127">
        <v>0</v>
      </c>
      <c r="L113" s="130">
        <v>0</v>
      </c>
      <c r="M113"/>
      <c r="N113"/>
    </row>
    <row r="114" spans="1:14" x14ac:dyDescent="0.25">
      <c r="A114" s="101" t="s">
        <v>116</v>
      </c>
      <c r="B114" s="100" t="s">
        <v>989</v>
      </c>
      <c r="C114" s="100" t="s">
        <v>627</v>
      </c>
      <c r="D114" s="100" t="s">
        <v>90</v>
      </c>
      <c r="E114" s="118">
        <v>1</v>
      </c>
      <c r="F114" s="115">
        <v>561000</v>
      </c>
      <c r="G114" s="104">
        <v>0</v>
      </c>
      <c r="H114" s="104">
        <v>561000</v>
      </c>
      <c r="I114" s="104">
        <v>0</v>
      </c>
      <c r="J114" s="124">
        <v>6120000</v>
      </c>
      <c r="K114" s="127">
        <v>6120000</v>
      </c>
      <c r="L114" s="130">
        <v>0</v>
      </c>
      <c r="M114"/>
      <c r="N114"/>
    </row>
    <row r="115" spans="1:14" ht="45" x14ac:dyDescent="0.25">
      <c r="A115" s="101" t="s">
        <v>116</v>
      </c>
      <c r="B115" s="100" t="s">
        <v>992</v>
      </c>
      <c r="C115" s="100" t="s">
        <v>993</v>
      </c>
      <c r="D115" s="100" t="s">
        <v>34</v>
      </c>
      <c r="E115" s="118">
        <v>1</v>
      </c>
      <c r="F115" s="115">
        <v>1439870</v>
      </c>
      <c r="G115" s="104">
        <v>0</v>
      </c>
      <c r="H115" s="104">
        <v>1439870</v>
      </c>
      <c r="I115" s="104">
        <v>0</v>
      </c>
      <c r="J115" s="124">
        <v>0</v>
      </c>
      <c r="K115" s="127">
        <v>0</v>
      </c>
      <c r="L115" s="130">
        <v>0</v>
      </c>
      <c r="M115"/>
      <c r="N115"/>
    </row>
    <row r="116" spans="1:14" ht="30" x14ac:dyDescent="0.25">
      <c r="A116" s="101" t="s">
        <v>116</v>
      </c>
      <c r="B116" s="100" t="s">
        <v>1003</v>
      </c>
      <c r="C116" s="100" t="s">
        <v>1004</v>
      </c>
      <c r="D116" s="100" t="s">
        <v>90</v>
      </c>
      <c r="E116" s="118">
        <v>1</v>
      </c>
      <c r="F116" s="115">
        <v>469683</v>
      </c>
      <c r="G116" s="104">
        <v>0</v>
      </c>
      <c r="H116" s="104">
        <v>469683</v>
      </c>
      <c r="I116" s="104">
        <v>0</v>
      </c>
      <c r="J116" s="124">
        <v>0</v>
      </c>
      <c r="K116" s="127">
        <v>0</v>
      </c>
      <c r="L116" s="130">
        <v>0</v>
      </c>
      <c r="M116"/>
      <c r="N116"/>
    </row>
    <row r="117" spans="1:14" x14ac:dyDescent="0.25">
      <c r="A117" s="101" t="s">
        <v>116</v>
      </c>
      <c r="B117" s="100" t="s">
        <v>1016</v>
      </c>
      <c r="C117" s="100" t="s">
        <v>1017</v>
      </c>
      <c r="D117" s="100" t="s">
        <v>41</v>
      </c>
      <c r="E117" s="118">
        <v>1</v>
      </c>
      <c r="F117" s="115">
        <v>728402</v>
      </c>
      <c r="G117" s="104">
        <v>0</v>
      </c>
      <c r="H117" s="104">
        <v>728402</v>
      </c>
      <c r="I117" s="104">
        <v>0</v>
      </c>
      <c r="J117" s="124">
        <v>600000</v>
      </c>
      <c r="K117" s="127">
        <v>600000</v>
      </c>
      <c r="L117" s="130">
        <v>0</v>
      </c>
      <c r="M117"/>
      <c r="N117"/>
    </row>
    <row r="118" spans="1:14" ht="30" x14ac:dyDescent="0.25">
      <c r="A118" s="101" t="s">
        <v>116</v>
      </c>
      <c r="B118" s="100" t="s">
        <v>1022</v>
      </c>
      <c r="C118" s="100" t="s">
        <v>1023</v>
      </c>
      <c r="D118" s="100" t="s">
        <v>90</v>
      </c>
      <c r="E118" s="118">
        <v>1</v>
      </c>
      <c r="F118" s="115">
        <v>467817</v>
      </c>
      <c r="G118" s="104">
        <v>0</v>
      </c>
      <c r="H118" s="104">
        <v>467817</v>
      </c>
      <c r="I118" s="104">
        <v>0</v>
      </c>
      <c r="J118" s="124">
        <v>0</v>
      </c>
      <c r="K118" s="127">
        <v>0</v>
      </c>
      <c r="L118" s="130">
        <v>0</v>
      </c>
      <c r="M118"/>
      <c r="N118"/>
    </row>
    <row r="119" spans="1:14" ht="30" x14ac:dyDescent="0.25">
      <c r="A119" s="101" t="s">
        <v>116</v>
      </c>
      <c r="B119" s="100" t="s">
        <v>1032</v>
      </c>
      <c r="C119" s="100" t="s">
        <v>1033</v>
      </c>
      <c r="D119" s="100" t="s">
        <v>90</v>
      </c>
      <c r="E119" s="118">
        <v>1</v>
      </c>
      <c r="F119" s="115">
        <v>224940</v>
      </c>
      <c r="G119" s="104">
        <v>224940</v>
      </c>
      <c r="H119" s="104">
        <v>0</v>
      </c>
      <c r="I119" s="104">
        <v>0</v>
      </c>
      <c r="J119" s="124">
        <v>1150000</v>
      </c>
      <c r="K119" s="127">
        <v>1150000</v>
      </c>
      <c r="L119" s="130">
        <v>0</v>
      </c>
      <c r="M119"/>
      <c r="N119"/>
    </row>
    <row r="120" spans="1:14" ht="30" x14ac:dyDescent="0.25">
      <c r="A120" s="101" t="s">
        <v>116</v>
      </c>
      <c r="B120" s="100" t="s">
        <v>1040</v>
      </c>
      <c r="C120" s="100" t="s">
        <v>1041</v>
      </c>
      <c r="D120" s="100" t="s">
        <v>90</v>
      </c>
      <c r="E120" s="118">
        <v>1</v>
      </c>
      <c r="F120" s="115">
        <v>125920</v>
      </c>
      <c r="G120" s="104">
        <v>0</v>
      </c>
      <c r="H120" s="104">
        <v>125920</v>
      </c>
      <c r="I120" s="104">
        <v>0</v>
      </c>
      <c r="J120" s="124">
        <v>649630</v>
      </c>
      <c r="K120" s="127">
        <v>649630</v>
      </c>
      <c r="L120" s="130">
        <v>0</v>
      </c>
      <c r="M120"/>
      <c r="N120"/>
    </row>
    <row r="121" spans="1:14" ht="30" x14ac:dyDescent="0.25">
      <c r="A121" s="101" t="s">
        <v>116</v>
      </c>
      <c r="B121" s="100" t="s">
        <v>1898</v>
      </c>
      <c r="C121" s="100" t="s">
        <v>1899</v>
      </c>
      <c r="D121" s="100" t="s">
        <v>90</v>
      </c>
      <c r="E121" s="118">
        <v>1</v>
      </c>
      <c r="F121" s="115">
        <v>411050</v>
      </c>
      <c r="G121" s="104">
        <v>411050</v>
      </c>
      <c r="H121" s="104">
        <v>0</v>
      </c>
      <c r="I121" s="104">
        <v>0</v>
      </c>
      <c r="J121" s="124">
        <v>0</v>
      </c>
      <c r="K121" s="127">
        <v>0</v>
      </c>
      <c r="L121" s="130">
        <v>0</v>
      </c>
      <c r="M121"/>
      <c r="N121"/>
    </row>
    <row r="122" spans="1:14" x14ac:dyDescent="0.25">
      <c r="A122" s="111" t="s">
        <v>194</v>
      </c>
      <c r="B122" s="112"/>
      <c r="C122" s="112"/>
      <c r="D122" s="112"/>
      <c r="E122" s="119">
        <v>16</v>
      </c>
      <c r="F122" s="116">
        <v>9223231</v>
      </c>
      <c r="G122" s="113">
        <v>4247286</v>
      </c>
      <c r="H122" s="113">
        <v>4975945</v>
      </c>
      <c r="I122" s="113">
        <v>0</v>
      </c>
      <c r="J122" s="125">
        <v>11020740</v>
      </c>
      <c r="K122" s="128">
        <v>11020740</v>
      </c>
      <c r="L122" s="131">
        <v>0</v>
      </c>
      <c r="M122"/>
      <c r="N122"/>
    </row>
    <row r="123" spans="1:14" ht="30" x14ac:dyDescent="0.25">
      <c r="A123" s="100" t="s">
        <v>69</v>
      </c>
      <c r="B123" s="100" t="s">
        <v>1595</v>
      </c>
      <c r="C123" s="100" t="s">
        <v>1596</v>
      </c>
      <c r="D123" s="100" t="s">
        <v>72</v>
      </c>
      <c r="E123" s="118">
        <v>1</v>
      </c>
      <c r="F123" s="115">
        <v>1779050</v>
      </c>
      <c r="G123" s="104">
        <v>622024</v>
      </c>
      <c r="H123" s="104">
        <v>0</v>
      </c>
      <c r="I123" s="104">
        <v>1157026</v>
      </c>
      <c r="J123" s="124">
        <v>0</v>
      </c>
      <c r="K123" s="127">
        <v>0</v>
      </c>
      <c r="L123" s="130">
        <v>0</v>
      </c>
      <c r="M123"/>
      <c r="N123"/>
    </row>
    <row r="124" spans="1:14" ht="60" x14ac:dyDescent="0.25">
      <c r="A124" s="101" t="s">
        <v>69</v>
      </c>
      <c r="B124" s="100" t="s">
        <v>78</v>
      </c>
      <c r="C124" s="100" t="s">
        <v>79</v>
      </c>
      <c r="D124" s="100" t="s">
        <v>72</v>
      </c>
      <c r="E124" s="118">
        <v>1</v>
      </c>
      <c r="F124" s="115">
        <v>473240</v>
      </c>
      <c r="G124" s="104">
        <v>473240</v>
      </c>
      <c r="H124" s="104">
        <v>0</v>
      </c>
      <c r="I124" s="104">
        <v>0</v>
      </c>
      <c r="J124" s="124">
        <v>7500000</v>
      </c>
      <c r="K124" s="127">
        <v>7500000</v>
      </c>
      <c r="L124" s="130">
        <v>0</v>
      </c>
      <c r="M124"/>
      <c r="N124"/>
    </row>
    <row r="125" spans="1:14" ht="30" x14ac:dyDescent="0.25">
      <c r="A125" s="101" t="s">
        <v>69</v>
      </c>
      <c r="B125" s="100" t="s">
        <v>83</v>
      </c>
      <c r="C125" s="100" t="s">
        <v>84</v>
      </c>
      <c r="D125" s="100" t="s">
        <v>72</v>
      </c>
      <c r="E125" s="118">
        <v>1</v>
      </c>
      <c r="F125" s="115">
        <v>123210</v>
      </c>
      <c r="G125" s="104">
        <v>123210</v>
      </c>
      <c r="H125" s="104">
        <v>0</v>
      </c>
      <c r="I125" s="104">
        <v>0</v>
      </c>
      <c r="J125" s="124">
        <v>1200000</v>
      </c>
      <c r="K125" s="127">
        <v>1200000</v>
      </c>
      <c r="L125" s="130">
        <v>0</v>
      </c>
      <c r="M125"/>
      <c r="N125"/>
    </row>
    <row r="126" spans="1:14" ht="45" x14ac:dyDescent="0.25">
      <c r="A126" s="101" t="s">
        <v>69</v>
      </c>
      <c r="B126" s="100" t="s">
        <v>85</v>
      </c>
      <c r="C126" s="100" t="s">
        <v>86</v>
      </c>
      <c r="D126" s="100" t="s">
        <v>26</v>
      </c>
      <c r="E126" s="118">
        <v>1</v>
      </c>
      <c r="F126" s="115">
        <v>208500</v>
      </c>
      <c r="G126" s="104">
        <v>208500</v>
      </c>
      <c r="H126" s="104">
        <v>0</v>
      </c>
      <c r="I126" s="104">
        <v>0</v>
      </c>
      <c r="J126" s="124">
        <v>3600000</v>
      </c>
      <c r="K126" s="127">
        <v>3600000</v>
      </c>
      <c r="L126" s="130">
        <v>0</v>
      </c>
      <c r="M126"/>
      <c r="N126"/>
    </row>
    <row r="127" spans="1:14" ht="45" x14ac:dyDescent="0.25">
      <c r="A127" s="101" t="s">
        <v>69</v>
      </c>
      <c r="B127" s="100" t="s">
        <v>87</v>
      </c>
      <c r="C127" s="100" t="s">
        <v>88</v>
      </c>
      <c r="D127" s="100" t="s">
        <v>72</v>
      </c>
      <c r="E127" s="118">
        <v>1</v>
      </c>
      <c r="F127" s="115">
        <v>401510</v>
      </c>
      <c r="G127" s="104">
        <v>401510</v>
      </c>
      <c r="H127" s="104">
        <v>0</v>
      </c>
      <c r="I127" s="104">
        <v>0</v>
      </c>
      <c r="J127" s="124">
        <v>2996040</v>
      </c>
      <c r="K127" s="127">
        <v>2996040</v>
      </c>
      <c r="L127" s="130">
        <v>0</v>
      </c>
      <c r="M127"/>
      <c r="N127"/>
    </row>
    <row r="128" spans="1:14" ht="30" x14ac:dyDescent="0.25">
      <c r="A128" s="101" t="s">
        <v>69</v>
      </c>
      <c r="B128" s="100" t="s">
        <v>548</v>
      </c>
      <c r="C128" s="100" t="s">
        <v>549</v>
      </c>
      <c r="D128" s="100" t="s">
        <v>26</v>
      </c>
      <c r="E128" s="118">
        <v>1</v>
      </c>
      <c r="F128" s="115">
        <v>1779050</v>
      </c>
      <c r="G128" s="104">
        <v>622024</v>
      </c>
      <c r="H128" s="104">
        <v>0</v>
      </c>
      <c r="I128" s="104">
        <v>1157026</v>
      </c>
      <c r="J128" s="124">
        <v>0</v>
      </c>
      <c r="K128" s="127">
        <v>0</v>
      </c>
      <c r="L128" s="130">
        <v>0</v>
      </c>
      <c r="M128"/>
      <c r="N128"/>
    </row>
    <row r="129" spans="1:14" ht="30" x14ac:dyDescent="0.25">
      <c r="A129" s="101" t="s">
        <v>69</v>
      </c>
      <c r="B129" s="100" t="s">
        <v>924</v>
      </c>
      <c r="C129" s="100" t="s">
        <v>925</v>
      </c>
      <c r="D129" s="100" t="s">
        <v>72</v>
      </c>
      <c r="E129" s="118">
        <v>1</v>
      </c>
      <c r="F129" s="115">
        <v>518750</v>
      </c>
      <c r="G129" s="104">
        <v>0</v>
      </c>
      <c r="H129" s="104">
        <v>518750</v>
      </c>
      <c r="I129" s="104">
        <v>0</v>
      </c>
      <c r="J129" s="124">
        <v>0</v>
      </c>
      <c r="K129" s="127">
        <v>0</v>
      </c>
      <c r="L129" s="130">
        <v>0</v>
      </c>
      <c r="M129"/>
      <c r="N129"/>
    </row>
    <row r="130" spans="1:14" ht="30" x14ac:dyDescent="0.25">
      <c r="A130" s="101" t="s">
        <v>69</v>
      </c>
      <c r="B130" s="100" t="s">
        <v>933</v>
      </c>
      <c r="C130" s="100" t="s">
        <v>934</v>
      </c>
      <c r="D130" s="100" t="s">
        <v>72</v>
      </c>
      <c r="E130" s="118">
        <v>1</v>
      </c>
      <c r="F130" s="115">
        <v>1643750</v>
      </c>
      <c r="G130" s="104">
        <v>0</v>
      </c>
      <c r="H130" s="104">
        <v>1643750</v>
      </c>
      <c r="I130" s="104">
        <v>0</v>
      </c>
      <c r="J130" s="124">
        <v>0</v>
      </c>
      <c r="K130" s="127">
        <v>0</v>
      </c>
      <c r="L130" s="130">
        <v>0</v>
      </c>
      <c r="M130"/>
      <c r="N130"/>
    </row>
    <row r="131" spans="1:14" ht="45" x14ac:dyDescent="0.25">
      <c r="A131" s="101" t="s">
        <v>69</v>
      </c>
      <c r="B131" s="100" t="s">
        <v>939</v>
      </c>
      <c r="C131" s="100" t="s">
        <v>940</v>
      </c>
      <c r="D131" s="100" t="s">
        <v>72</v>
      </c>
      <c r="E131" s="118">
        <v>1</v>
      </c>
      <c r="F131" s="115">
        <v>1779700</v>
      </c>
      <c r="G131" s="104">
        <v>598237</v>
      </c>
      <c r="H131" s="104">
        <v>0</v>
      </c>
      <c r="I131" s="104">
        <v>1181463</v>
      </c>
      <c r="J131" s="124">
        <v>0</v>
      </c>
      <c r="K131" s="127">
        <v>0</v>
      </c>
      <c r="L131" s="130">
        <v>0</v>
      </c>
      <c r="M131"/>
      <c r="N131"/>
    </row>
    <row r="132" spans="1:14" ht="30" x14ac:dyDescent="0.25">
      <c r="A132" s="101" t="s">
        <v>69</v>
      </c>
      <c r="B132" s="100" t="s">
        <v>943</v>
      </c>
      <c r="C132" s="100" t="s">
        <v>944</v>
      </c>
      <c r="D132" s="100" t="s">
        <v>72</v>
      </c>
      <c r="E132" s="118">
        <v>1</v>
      </c>
      <c r="F132" s="115">
        <v>1456180</v>
      </c>
      <c r="G132" s="104">
        <v>0</v>
      </c>
      <c r="H132" s="104">
        <v>1456180</v>
      </c>
      <c r="I132" s="104">
        <v>0</v>
      </c>
      <c r="J132" s="124">
        <v>0</v>
      </c>
      <c r="K132" s="127">
        <v>0</v>
      </c>
      <c r="L132" s="130">
        <v>0</v>
      </c>
      <c r="M132"/>
      <c r="N132"/>
    </row>
    <row r="133" spans="1:14" ht="30" x14ac:dyDescent="0.25">
      <c r="A133" s="101" t="s">
        <v>69</v>
      </c>
      <c r="B133" s="100" t="s">
        <v>1643</v>
      </c>
      <c r="C133" s="100" t="s">
        <v>1644</v>
      </c>
      <c r="D133" s="100" t="s">
        <v>55</v>
      </c>
      <c r="E133" s="118">
        <v>1</v>
      </c>
      <c r="F133" s="115">
        <v>990500</v>
      </c>
      <c r="G133" s="104">
        <v>990500</v>
      </c>
      <c r="H133" s="104">
        <v>0</v>
      </c>
      <c r="I133" s="104">
        <v>0</v>
      </c>
      <c r="J133" s="124">
        <v>0</v>
      </c>
      <c r="K133" s="127">
        <v>0</v>
      </c>
      <c r="L133" s="130">
        <v>0</v>
      </c>
      <c r="M133"/>
      <c r="N133"/>
    </row>
    <row r="134" spans="1:14" ht="30" x14ac:dyDescent="0.25">
      <c r="A134" s="101" t="s">
        <v>69</v>
      </c>
      <c r="B134" s="100" t="s">
        <v>1655</v>
      </c>
      <c r="C134" s="100" t="s">
        <v>1656</v>
      </c>
      <c r="D134" s="100" t="s">
        <v>72</v>
      </c>
      <c r="E134" s="118">
        <v>1</v>
      </c>
      <c r="F134" s="115">
        <v>1800000</v>
      </c>
      <c r="G134" s="104">
        <v>1800000</v>
      </c>
      <c r="H134" s="104">
        <v>0</v>
      </c>
      <c r="I134" s="104">
        <v>0</v>
      </c>
      <c r="J134" s="124">
        <v>0</v>
      </c>
      <c r="K134" s="127">
        <v>0</v>
      </c>
      <c r="L134" s="130">
        <v>0</v>
      </c>
      <c r="M134"/>
      <c r="N134"/>
    </row>
    <row r="135" spans="1:14" x14ac:dyDescent="0.25">
      <c r="A135" s="111" t="s">
        <v>195</v>
      </c>
      <c r="B135" s="112"/>
      <c r="C135" s="112"/>
      <c r="D135" s="112"/>
      <c r="E135" s="119">
        <v>12</v>
      </c>
      <c r="F135" s="116">
        <v>12953440</v>
      </c>
      <c r="G135" s="113">
        <v>5839245</v>
      </c>
      <c r="H135" s="113">
        <v>3618680</v>
      </c>
      <c r="I135" s="113">
        <v>3495515</v>
      </c>
      <c r="J135" s="125">
        <v>15296040</v>
      </c>
      <c r="K135" s="128">
        <v>15296040</v>
      </c>
      <c r="L135" s="131">
        <v>0</v>
      </c>
      <c r="M135"/>
      <c r="N135"/>
    </row>
    <row r="136" spans="1:14" ht="30" x14ac:dyDescent="0.25">
      <c r="A136" s="100" t="s">
        <v>97</v>
      </c>
      <c r="B136" s="100" t="s">
        <v>1679</v>
      </c>
      <c r="C136" s="100" t="s">
        <v>1680</v>
      </c>
      <c r="D136" s="100" t="s">
        <v>1688</v>
      </c>
      <c r="E136" s="118">
        <v>1</v>
      </c>
      <c r="F136" s="115">
        <v>800000</v>
      </c>
      <c r="G136" s="104">
        <v>160000</v>
      </c>
      <c r="H136" s="104">
        <v>0</v>
      </c>
      <c r="I136" s="104">
        <v>640000</v>
      </c>
      <c r="J136" s="124">
        <v>10700000</v>
      </c>
      <c r="K136" s="127">
        <v>2140000</v>
      </c>
      <c r="L136" s="130">
        <v>8560000</v>
      </c>
      <c r="M136"/>
      <c r="N136"/>
    </row>
    <row r="137" spans="1:14" ht="30" x14ac:dyDescent="0.25">
      <c r="A137" s="101" t="s">
        <v>97</v>
      </c>
      <c r="B137" s="100" t="s">
        <v>957</v>
      </c>
      <c r="C137" s="100" t="s">
        <v>1819</v>
      </c>
      <c r="D137" s="100" t="s">
        <v>90</v>
      </c>
      <c r="E137" s="118">
        <v>1</v>
      </c>
      <c r="F137" s="115">
        <v>415000</v>
      </c>
      <c r="G137" s="104">
        <v>83000</v>
      </c>
      <c r="H137" s="104">
        <v>0</v>
      </c>
      <c r="I137" s="104">
        <v>332000</v>
      </c>
      <c r="J137" s="124">
        <v>9650000</v>
      </c>
      <c r="K137" s="127">
        <v>1930000</v>
      </c>
      <c r="L137" s="130">
        <v>7720000</v>
      </c>
      <c r="M137"/>
      <c r="N137"/>
    </row>
    <row r="138" spans="1:14" ht="45" x14ac:dyDescent="0.25">
      <c r="A138" s="101" t="s">
        <v>97</v>
      </c>
      <c r="B138" s="100" t="s">
        <v>589</v>
      </c>
      <c r="C138" s="100" t="s">
        <v>590</v>
      </c>
      <c r="D138" s="100" t="s">
        <v>104</v>
      </c>
      <c r="E138" s="118">
        <v>1</v>
      </c>
      <c r="F138" s="115">
        <v>375000</v>
      </c>
      <c r="G138" s="104">
        <v>75000</v>
      </c>
      <c r="H138" s="104">
        <v>0</v>
      </c>
      <c r="I138" s="104">
        <v>300000</v>
      </c>
      <c r="J138" s="124">
        <v>7955500</v>
      </c>
      <c r="K138" s="127">
        <v>1591100</v>
      </c>
      <c r="L138" s="130">
        <v>6364400</v>
      </c>
      <c r="M138"/>
      <c r="N138"/>
    </row>
    <row r="139" spans="1:14" ht="30" x14ac:dyDescent="0.25">
      <c r="A139" s="101" t="s">
        <v>97</v>
      </c>
      <c r="B139" s="100" t="s">
        <v>593</v>
      </c>
      <c r="C139" s="100" t="s">
        <v>600</v>
      </c>
      <c r="D139" s="100" t="s">
        <v>34</v>
      </c>
      <c r="E139" s="118">
        <v>1</v>
      </c>
      <c r="F139" s="115">
        <v>2200000</v>
      </c>
      <c r="G139" s="104">
        <v>1294884</v>
      </c>
      <c r="H139" s="104">
        <v>0</v>
      </c>
      <c r="I139" s="104">
        <v>905116</v>
      </c>
      <c r="J139" s="124">
        <v>0</v>
      </c>
      <c r="K139" s="127">
        <v>0</v>
      </c>
      <c r="L139" s="130">
        <v>0</v>
      </c>
      <c r="M139"/>
      <c r="N139"/>
    </row>
    <row r="140" spans="1:14" ht="45" x14ac:dyDescent="0.25">
      <c r="A140" s="101" t="s">
        <v>97</v>
      </c>
      <c r="B140" s="100" t="s">
        <v>599</v>
      </c>
      <c r="C140" s="100" t="s">
        <v>594</v>
      </c>
      <c r="D140" s="100" t="s">
        <v>100</v>
      </c>
      <c r="E140" s="118">
        <v>1</v>
      </c>
      <c r="F140" s="115">
        <v>350000</v>
      </c>
      <c r="G140" s="104">
        <v>350000</v>
      </c>
      <c r="H140" s="104">
        <v>0</v>
      </c>
      <c r="I140" s="104">
        <v>0</v>
      </c>
      <c r="J140" s="124">
        <v>7450000</v>
      </c>
      <c r="K140" s="127">
        <v>5121253</v>
      </c>
      <c r="L140" s="130">
        <v>2328747</v>
      </c>
      <c r="M140"/>
      <c r="N140"/>
    </row>
    <row r="141" spans="1:14" ht="30" x14ac:dyDescent="0.25">
      <c r="A141" s="101" t="s">
        <v>97</v>
      </c>
      <c r="B141" s="100" t="s">
        <v>603</v>
      </c>
      <c r="C141" s="100" t="s">
        <v>604</v>
      </c>
      <c r="D141" s="100" t="s">
        <v>34</v>
      </c>
      <c r="E141" s="118">
        <v>1</v>
      </c>
      <c r="F141" s="115">
        <v>4650000</v>
      </c>
      <c r="G141" s="104">
        <v>2806312</v>
      </c>
      <c r="H141" s="104">
        <v>0</v>
      </c>
      <c r="I141" s="104">
        <v>1843688</v>
      </c>
      <c r="J141" s="124">
        <v>0</v>
      </c>
      <c r="K141" s="127">
        <v>0</v>
      </c>
      <c r="L141" s="130">
        <v>0</v>
      </c>
      <c r="M141"/>
      <c r="N141"/>
    </row>
    <row r="142" spans="1:14" ht="45" x14ac:dyDescent="0.25">
      <c r="A142" s="101" t="s">
        <v>97</v>
      </c>
      <c r="B142" s="100" t="s">
        <v>1694</v>
      </c>
      <c r="C142" s="100" t="s">
        <v>1696</v>
      </c>
      <c r="D142" s="100" t="s">
        <v>1702</v>
      </c>
      <c r="E142" s="118">
        <v>1</v>
      </c>
      <c r="F142" s="115">
        <v>1200000</v>
      </c>
      <c r="G142" s="104">
        <v>240000</v>
      </c>
      <c r="H142" s="104">
        <v>0</v>
      </c>
      <c r="I142" s="104">
        <v>960000</v>
      </c>
      <c r="J142" s="124">
        <v>4300000</v>
      </c>
      <c r="K142" s="127">
        <v>860000</v>
      </c>
      <c r="L142" s="130">
        <v>3440000</v>
      </c>
      <c r="M142"/>
      <c r="N142"/>
    </row>
    <row r="143" spans="1:14" ht="30" x14ac:dyDescent="0.25">
      <c r="A143" s="101" t="s">
        <v>97</v>
      </c>
      <c r="B143" s="100" t="s">
        <v>1668</v>
      </c>
      <c r="C143" s="100" t="s">
        <v>1669</v>
      </c>
      <c r="D143" s="100" t="s">
        <v>105</v>
      </c>
      <c r="E143" s="118">
        <v>1</v>
      </c>
      <c r="F143" s="115">
        <v>1187331</v>
      </c>
      <c r="G143" s="104">
        <v>123233</v>
      </c>
      <c r="H143" s="104">
        <v>0</v>
      </c>
      <c r="I143" s="104">
        <v>1064098</v>
      </c>
      <c r="J143" s="124">
        <v>0</v>
      </c>
      <c r="K143" s="127">
        <v>0</v>
      </c>
      <c r="L143" s="130">
        <v>0</v>
      </c>
      <c r="M143"/>
      <c r="N143"/>
    </row>
    <row r="144" spans="1:14" ht="45" x14ac:dyDescent="0.25">
      <c r="A144" s="101" t="s">
        <v>97</v>
      </c>
      <c r="B144" s="100" t="s">
        <v>1711</v>
      </c>
      <c r="C144" s="100" t="s">
        <v>1712</v>
      </c>
      <c r="D144" s="100" t="s">
        <v>1688</v>
      </c>
      <c r="E144" s="118">
        <v>1</v>
      </c>
      <c r="F144" s="115">
        <v>500000</v>
      </c>
      <c r="G144" s="104">
        <v>500000</v>
      </c>
      <c r="H144" s="104">
        <v>0</v>
      </c>
      <c r="I144" s="104">
        <v>0</v>
      </c>
      <c r="J144" s="124">
        <v>8800000</v>
      </c>
      <c r="K144" s="127">
        <v>7219133</v>
      </c>
      <c r="L144" s="130">
        <v>1580867</v>
      </c>
      <c r="M144"/>
      <c r="N144"/>
    </row>
    <row r="145" spans="1:14" ht="45" x14ac:dyDescent="0.25">
      <c r="A145" s="101" t="s">
        <v>97</v>
      </c>
      <c r="B145" s="100" t="s">
        <v>1723</v>
      </c>
      <c r="C145" s="100" t="s">
        <v>1724</v>
      </c>
      <c r="D145" s="100" t="s">
        <v>49</v>
      </c>
      <c r="E145" s="118">
        <v>1</v>
      </c>
      <c r="F145" s="115">
        <v>400000</v>
      </c>
      <c r="G145" s="104">
        <v>400000</v>
      </c>
      <c r="H145" s="104">
        <v>0</v>
      </c>
      <c r="I145" s="104">
        <v>0</v>
      </c>
      <c r="J145" s="124">
        <v>5500000</v>
      </c>
      <c r="K145" s="127">
        <v>3150828</v>
      </c>
      <c r="L145" s="130">
        <v>2349172</v>
      </c>
      <c r="M145"/>
      <c r="N145"/>
    </row>
    <row r="146" spans="1:14" ht="30" x14ac:dyDescent="0.25">
      <c r="A146" s="111" t="s">
        <v>196</v>
      </c>
      <c r="B146" s="112"/>
      <c r="C146" s="112"/>
      <c r="D146" s="112"/>
      <c r="E146" s="119">
        <v>10</v>
      </c>
      <c r="F146" s="116">
        <v>12077331</v>
      </c>
      <c r="G146" s="113">
        <v>6032429</v>
      </c>
      <c r="H146" s="113">
        <v>0</v>
      </c>
      <c r="I146" s="113">
        <v>6044902</v>
      </c>
      <c r="J146" s="125">
        <v>54355500</v>
      </c>
      <c r="K146" s="128">
        <v>22012314</v>
      </c>
      <c r="L146" s="131">
        <v>32343186</v>
      </c>
      <c r="M146"/>
      <c r="N146"/>
    </row>
    <row r="147" spans="1:14" ht="45" x14ac:dyDescent="0.25">
      <c r="A147" s="100" t="s">
        <v>176</v>
      </c>
      <c r="B147" s="100" t="s">
        <v>719</v>
      </c>
      <c r="C147" s="100" t="s">
        <v>720</v>
      </c>
      <c r="D147" s="100" t="s">
        <v>26</v>
      </c>
      <c r="E147" s="118">
        <v>1</v>
      </c>
      <c r="F147" s="115">
        <v>1110770</v>
      </c>
      <c r="G147" s="104">
        <v>0</v>
      </c>
      <c r="H147" s="104">
        <v>1110770</v>
      </c>
      <c r="I147" s="104">
        <v>0</v>
      </c>
      <c r="J147" s="124">
        <v>0</v>
      </c>
      <c r="K147" s="127">
        <v>0</v>
      </c>
      <c r="L147" s="130">
        <v>0</v>
      </c>
      <c r="M147"/>
      <c r="N147"/>
    </row>
    <row r="148" spans="1:14" ht="30" x14ac:dyDescent="0.25">
      <c r="A148" s="101" t="s">
        <v>176</v>
      </c>
      <c r="B148" s="100" t="s">
        <v>730</v>
      </c>
      <c r="C148" s="100" t="s">
        <v>731</v>
      </c>
      <c r="D148" s="100" t="s">
        <v>26</v>
      </c>
      <c r="E148" s="118">
        <v>1</v>
      </c>
      <c r="F148" s="115">
        <v>1012180</v>
      </c>
      <c r="G148" s="104">
        <v>1012180</v>
      </c>
      <c r="H148" s="104">
        <v>0</v>
      </c>
      <c r="I148" s="104">
        <v>0</v>
      </c>
      <c r="J148" s="124">
        <v>0</v>
      </c>
      <c r="K148" s="127">
        <v>0</v>
      </c>
      <c r="L148" s="130">
        <v>0</v>
      </c>
      <c r="M148"/>
      <c r="N148"/>
    </row>
    <row r="149" spans="1:14" ht="45" x14ac:dyDescent="0.25">
      <c r="A149" s="101" t="s">
        <v>176</v>
      </c>
      <c r="B149" s="100" t="s">
        <v>2212</v>
      </c>
      <c r="C149" s="100" t="s">
        <v>2213</v>
      </c>
      <c r="D149" s="100" t="s">
        <v>26</v>
      </c>
      <c r="E149" s="118">
        <v>1</v>
      </c>
      <c r="F149" s="115">
        <v>49890</v>
      </c>
      <c r="G149" s="104">
        <v>0</v>
      </c>
      <c r="H149" s="104">
        <v>49890</v>
      </c>
      <c r="I149" s="104">
        <v>0</v>
      </c>
      <c r="J149" s="124">
        <v>274000</v>
      </c>
      <c r="K149" s="127">
        <v>274000</v>
      </c>
      <c r="L149" s="130">
        <v>0</v>
      </c>
      <c r="M149"/>
      <c r="N149"/>
    </row>
    <row r="150" spans="1:14" x14ac:dyDescent="0.25">
      <c r="A150" s="111" t="s">
        <v>197</v>
      </c>
      <c r="B150" s="112"/>
      <c r="C150" s="112"/>
      <c r="D150" s="112"/>
      <c r="E150" s="119">
        <v>3</v>
      </c>
      <c r="F150" s="116">
        <v>2172840</v>
      </c>
      <c r="G150" s="113">
        <v>1012180</v>
      </c>
      <c r="H150" s="113">
        <v>1160660</v>
      </c>
      <c r="I150" s="113">
        <v>0</v>
      </c>
      <c r="J150" s="125">
        <v>274000</v>
      </c>
      <c r="K150" s="128">
        <v>274000</v>
      </c>
      <c r="L150" s="131">
        <v>0</v>
      </c>
      <c r="M150"/>
      <c r="N150"/>
    </row>
    <row r="151" spans="1:14" ht="45" x14ac:dyDescent="0.25">
      <c r="A151" s="100" t="s">
        <v>179</v>
      </c>
      <c r="B151" s="100" t="s">
        <v>2232</v>
      </c>
      <c r="C151" s="100" t="s">
        <v>2233</v>
      </c>
      <c r="D151" s="100" t="s">
        <v>49</v>
      </c>
      <c r="E151" s="118">
        <v>1</v>
      </c>
      <c r="F151" s="115">
        <v>3604820</v>
      </c>
      <c r="G151" s="104">
        <v>3604820</v>
      </c>
      <c r="H151" s="104">
        <v>0</v>
      </c>
      <c r="I151" s="104">
        <v>0</v>
      </c>
      <c r="J151" s="124">
        <v>3000000</v>
      </c>
      <c r="K151" s="127">
        <v>3000000</v>
      </c>
      <c r="L151" s="130">
        <v>0</v>
      </c>
      <c r="M151"/>
      <c r="N151"/>
    </row>
    <row r="152" spans="1:14" ht="30" x14ac:dyDescent="0.25">
      <c r="A152" s="101" t="s">
        <v>179</v>
      </c>
      <c r="B152" s="100" t="s">
        <v>1190</v>
      </c>
      <c r="C152" s="100" t="s">
        <v>2223</v>
      </c>
      <c r="D152" s="100" t="s">
        <v>49</v>
      </c>
      <c r="E152" s="118">
        <v>1</v>
      </c>
      <c r="F152" s="115">
        <v>274370</v>
      </c>
      <c r="G152" s="104">
        <v>274370</v>
      </c>
      <c r="H152" s="104">
        <v>0</v>
      </c>
      <c r="I152" s="104">
        <v>0</v>
      </c>
      <c r="J152" s="124">
        <v>2675000</v>
      </c>
      <c r="K152" s="127">
        <v>2675000</v>
      </c>
      <c r="L152" s="130">
        <v>0</v>
      </c>
      <c r="M152"/>
      <c r="N152"/>
    </row>
    <row r="153" spans="1:14" ht="30" x14ac:dyDescent="0.25">
      <c r="A153" s="101" t="s">
        <v>179</v>
      </c>
      <c r="B153" s="100" t="s">
        <v>2264</v>
      </c>
      <c r="C153" s="100" t="s">
        <v>2265</v>
      </c>
      <c r="D153" s="100" t="s">
        <v>49</v>
      </c>
      <c r="E153" s="118">
        <v>1</v>
      </c>
      <c r="F153" s="115">
        <v>100930</v>
      </c>
      <c r="G153" s="104">
        <v>100930</v>
      </c>
      <c r="H153" s="104">
        <v>0</v>
      </c>
      <c r="I153" s="104">
        <v>0</v>
      </c>
      <c r="J153" s="124">
        <v>890950</v>
      </c>
      <c r="K153" s="127">
        <v>890950</v>
      </c>
      <c r="L153" s="130">
        <v>0</v>
      </c>
      <c r="M153"/>
      <c r="N153"/>
    </row>
    <row r="154" spans="1:14" ht="30" x14ac:dyDescent="0.25">
      <c r="A154" s="101" t="s">
        <v>179</v>
      </c>
      <c r="B154" s="100" t="s">
        <v>2281</v>
      </c>
      <c r="C154" s="100" t="s">
        <v>2282</v>
      </c>
      <c r="D154" s="100" t="s">
        <v>49</v>
      </c>
      <c r="E154" s="118">
        <v>1</v>
      </c>
      <c r="F154" s="115">
        <v>193080</v>
      </c>
      <c r="G154" s="104">
        <v>193080</v>
      </c>
      <c r="H154" s="104">
        <v>0</v>
      </c>
      <c r="I154" s="104">
        <v>0</v>
      </c>
      <c r="J154" s="124">
        <v>0</v>
      </c>
      <c r="K154" s="127">
        <v>0</v>
      </c>
      <c r="L154" s="130">
        <v>0</v>
      </c>
      <c r="M154"/>
      <c r="N154"/>
    </row>
    <row r="155" spans="1:14" x14ac:dyDescent="0.25">
      <c r="A155" s="101" t="s">
        <v>179</v>
      </c>
      <c r="B155" s="100" t="s">
        <v>2250</v>
      </c>
      <c r="C155" s="100" t="s">
        <v>2251</v>
      </c>
      <c r="D155" s="100" t="s">
        <v>49</v>
      </c>
      <c r="E155" s="118">
        <v>1</v>
      </c>
      <c r="F155" s="115">
        <v>1975640</v>
      </c>
      <c r="G155" s="104">
        <v>1975640</v>
      </c>
      <c r="H155" s="104">
        <v>0</v>
      </c>
      <c r="I155" s="104">
        <v>0</v>
      </c>
      <c r="J155" s="124">
        <v>2100000</v>
      </c>
      <c r="K155" s="127">
        <v>2100000</v>
      </c>
      <c r="L155" s="130">
        <v>0</v>
      </c>
      <c r="M155"/>
      <c r="N155"/>
    </row>
    <row r="156" spans="1:14" ht="30" x14ac:dyDescent="0.25">
      <c r="A156" s="101" t="s">
        <v>179</v>
      </c>
      <c r="B156" s="100" t="s">
        <v>1198</v>
      </c>
      <c r="C156" s="100" t="s">
        <v>1199</v>
      </c>
      <c r="D156" s="100" t="s">
        <v>49</v>
      </c>
      <c r="E156" s="118">
        <v>1</v>
      </c>
      <c r="F156" s="115">
        <v>2985640</v>
      </c>
      <c r="G156" s="104">
        <v>2985640</v>
      </c>
      <c r="H156" s="104">
        <v>0</v>
      </c>
      <c r="I156" s="104">
        <v>0</v>
      </c>
      <c r="J156" s="124">
        <v>0</v>
      </c>
      <c r="K156" s="127">
        <v>0</v>
      </c>
      <c r="L156" s="130">
        <v>0</v>
      </c>
      <c r="M156"/>
      <c r="N156"/>
    </row>
    <row r="157" spans="1:14" ht="45" x14ac:dyDescent="0.25">
      <c r="A157" s="101" t="s">
        <v>179</v>
      </c>
      <c r="B157" s="100" t="s">
        <v>2304</v>
      </c>
      <c r="C157" s="100" t="s">
        <v>2305</v>
      </c>
      <c r="D157" s="100" t="s">
        <v>49</v>
      </c>
      <c r="E157" s="118">
        <v>1</v>
      </c>
      <c r="F157" s="115">
        <v>65870</v>
      </c>
      <c r="G157" s="104">
        <v>0</v>
      </c>
      <c r="H157" s="104">
        <v>65870</v>
      </c>
      <c r="I157" s="104">
        <v>0</v>
      </c>
      <c r="J157" s="124">
        <v>230000</v>
      </c>
      <c r="K157" s="127">
        <v>230000</v>
      </c>
      <c r="L157" s="130">
        <v>0</v>
      </c>
      <c r="M157"/>
      <c r="N157"/>
    </row>
    <row r="158" spans="1:14" ht="30" x14ac:dyDescent="0.25">
      <c r="A158" s="101" t="s">
        <v>179</v>
      </c>
      <c r="B158" s="100" t="s">
        <v>2315</v>
      </c>
      <c r="C158" s="100" t="s">
        <v>2316</v>
      </c>
      <c r="D158" s="100" t="s">
        <v>49</v>
      </c>
      <c r="E158" s="118">
        <v>1</v>
      </c>
      <c r="F158" s="115">
        <v>74900</v>
      </c>
      <c r="G158" s="104">
        <v>74900</v>
      </c>
      <c r="H158" s="104">
        <v>0</v>
      </c>
      <c r="I158" s="104">
        <v>0</v>
      </c>
      <c r="J158" s="124">
        <v>373000</v>
      </c>
      <c r="K158" s="127">
        <v>373000</v>
      </c>
      <c r="L158" s="130">
        <v>0</v>
      </c>
      <c r="M158"/>
      <c r="N158"/>
    </row>
    <row r="159" spans="1:14" x14ac:dyDescent="0.25">
      <c r="A159" s="111" t="s">
        <v>198</v>
      </c>
      <c r="B159" s="112"/>
      <c r="C159" s="112"/>
      <c r="D159" s="112"/>
      <c r="E159" s="119">
        <v>8</v>
      </c>
      <c r="F159" s="116">
        <v>9275250</v>
      </c>
      <c r="G159" s="113">
        <v>9209380</v>
      </c>
      <c r="H159" s="113">
        <v>65870</v>
      </c>
      <c r="I159" s="113">
        <v>0</v>
      </c>
      <c r="J159" s="125">
        <v>9268950</v>
      </c>
      <c r="K159" s="128">
        <v>9268950</v>
      </c>
      <c r="L159" s="131">
        <v>0</v>
      </c>
      <c r="M159"/>
      <c r="N159"/>
    </row>
    <row r="160" spans="1:14" ht="45" x14ac:dyDescent="0.25">
      <c r="A160" s="100" t="s">
        <v>1225</v>
      </c>
      <c r="B160" s="100" t="s">
        <v>1226</v>
      </c>
      <c r="C160" s="100" t="s">
        <v>1227</v>
      </c>
      <c r="D160" s="100" t="s">
        <v>26</v>
      </c>
      <c r="E160" s="118">
        <v>1</v>
      </c>
      <c r="F160" s="115">
        <v>400000</v>
      </c>
      <c r="G160" s="104">
        <v>0</v>
      </c>
      <c r="H160" s="104">
        <v>400000</v>
      </c>
      <c r="I160" s="104">
        <v>0</v>
      </c>
      <c r="J160" s="124">
        <v>400000</v>
      </c>
      <c r="K160" s="127">
        <v>400000</v>
      </c>
      <c r="L160" s="130">
        <v>0</v>
      </c>
      <c r="M160"/>
      <c r="N160"/>
    </row>
    <row r="161" spans="1:14" x14ac:dyDescent="0.25">
      <c r="A161" s="111" t="s">
        <v>2329</v>
      </c>
      <c r="B161" s="112"/>
      <c r="C161" s="112"/>
      <c r="D161" s="112"/>
      <c r="E161" s="119">
        <v>1</v>
      </c>
      <c r="F161" s="116">
        <v>400000</v>
      </c>
      <c r="G161" s="113">
        <v>0</v>
      </c>
      <c r="H161" s="113">
        <v>400000</v>
      </c>
      <c r="I161" s="113">
        <v>0</v>
      </c>
      <c r="J161" s="125">
        <v>400000</v>
      </c>
      <c r="K161" s="128">
        <v>400000</v>
      </c>
      <c r="L161" s="131">
        <v>0</v>
      </c>
      <c r="M161"/>
      <c r="N161"/>
    </row>
    <row r="162" spans="1:14" x14ac:dyDescent="0.25">
      <c r="A162" s="102" t="s">
        <v>183</v>
      </c>
      <c r="B162" s="103"/>
      <c r="C162" s="103"/>
      <c r="D162" s="103"/>
      <c r="E162" s="120">
        <v>128</v>
      </c>
      <c r="F162" s="117">
        <v>1037935935</v>
      </c>
      <c r="G162" s="105">
        <v>947447851</v>
      </c>
      <c r="H162" s="105">
        <v>56028307</v>
      </c>
      <c r="I162" s="105">
        <v>34459777</v>
      </c>
      <c r="J162" s="126">
        <v>264482564</v>
      </c>
      <c r="K162" s="129">
        <v>232139378</v>
      </c>
      <c r="L162" s="132">
        <v>32343186</v>
      </c>
      <c r="M162"/>
      <c r="N162"/>
    </row>
    <row r="163" spans="1:14" x14ac:dyDescent="0.25">
      <c r="A163"/>
      <c r="B163"/>
      <c r="C163"/>
      <c r="D163"/>
      <c r="E163"/>
      <c r="F163"/>
      <c r="G163"/>
      <c r="H163"/>
      <c r="I163"/>
      <c r="J163"/>
      <c r="K163"/>
      <c r="L163"/>
      <c r="M163"/>
      <c r="N163"/>
    </row>
    <row r="164" spans="1:14" x14ac:dyDescent="0.25">
      <c r="A164"/>
      <c r="B164"/>
      <c r="C164"/>
      <c r="D164"/>
      <c r="E164"/>
      <c r="F164"/>
      <c r="G164"/>
      <c r="H164"/>
      <c r="I164"/>
      <c r="J164"/>
      <c r="K164"/>
      <c r="L164"/>
      <c r="M164"/>
      <c r="N164"/>
    </row>
    <row r="165" spans="1:14" x14ac:dyDescent="0.25">
      <c r="A165"/>
      <c r="B165"/>
      <c r="C165"/>
      <c r="D165"/>
      <c r="E165"/>
      <c r="F165"/>
      <c r="G165"/>
      <c r="H165"/>
      <c r="I165"/>
      <c r="J165"/>
      <c r="K165"/>
      <c r="L165"/>
      <c r="M165"/>
      <c r="N165"/>
    </row>
    <row r="166" spans="1:14" x14ac:dyDescent="0.25">
      <c r="A166"/>
      <c r="B166"/>
      <c r="C166"/>
      <c r="D166"/>
      <c r="E166"/>
      <c r="F166"/>
      <c r="G166"/>
      <c r="H166"/>
      <c r="I166"/>
      <c r="J166"/>
      <c r="K166"/>
      <c r="L166"/>
      <c r="M166"/>
      <c r="N166"/>
    </row>
    <row r="167" spans="1:14" x14ac:dyDescent="0.25">
      <c r="A167"/>
      <c r="B167"/>
      <c r="C167"/>
      <c r="D167"/>
      <c r="E167"/>
      <c r="F167"/>
      <c r="G167"/>
      <c r="H167"/>
      <c r="I167"/>
      <c r="J167"/>
      <c r="K167"/>
      <c r="L167"/>
      <c r="M167"/>
      <c r="N167"/>
    </row>
    <row r="168" spans="1:14" x14ac:dyDescent="0.25">
      <c r="A168"/>
      <c r="B168"/>
      <c r="C168"/>
      <c r="D168"/>
      <c r="E168"/>
      <c r="F168"/>
      <c r="G168"/>
      <c r="H168"/>
      <c r="I168"/>
      <c r="J168"/>
      <c r="K168"/>
      <c r="L168"/>
      <c r="M168"/>
      <c r="N168"/>
    </row>
    <row r="169" spans="1:14" x14ac:dyDescent="0.25">
      <c r="A169"/>
      <c r="B169"/>
      <c r="C169"/>
      <c r="D169"/>
      <c r="E169"/>
      <c r="F169"/>
      <c r="G169"/>
      <c r="H169"/>
      <c r="I169"/>
      <c r="J169"/>
      <c r="K169"/>
      <c r="L169"/>
      <c r="M169"/>
      <c r="N169"/>
    </row>
    <row r="170" spans="1:14" x14ac:dyDescent="0.25">
      <c r="A170"/>
      <c r="B170"/>
      <c r="C170"/>
      <c r="D170"/>
      <c r="E170"/>
      <c r="F170"/>
      <c r="G170"/>
      <c r="H170"/>
      <c r="I170"/>
      <c r="J170"/>
      <c r="K170"/>
      <c r="L170"/>
      <c r="M170"/>
      <c r="N170"/>
    </row>
    <row r="171" spans="1:14" x14ac:dyDescent="0.25">
      <c r="A171"/>
      <c r="B171"/>
      <c r="C171"/>
      <c r="D171"/>
      <c r="E171"/>
      <c r="F171"/>
      <c r="G171"/>
      <c r="H171"/>
      <c r="I171"/>
      <c r="J171"/>
      <c r="K171"/>
      <c r="L171"/>
      <c r="M171"/>
      <c r="N171"/>
    </row>
    <row r="172" spans="1:14" x14ac:dyDescent="0.25">
      <c r="A172"/>
      <c r="B172"/>
      <c r="C172"/>
      <c r="D172"/>
      <c r="E172"/>
      <c r="F172"/>
      <c r="G172"/>
      <c r="H172"/>
      <c r="I172"/>
      <c r="J172"/>
      <c r="K172"/>
      <c r="L172"/>
      <c r="M172"/>
      <c r="N172"/>
    </row>
    <row r="173" spans="1:14" x14ac:dyDescent="0.25">
      <c r="A173"/>
      <c r="B173"/>
      <c r="C173"/>
      <c r="D173"/>
      <c r="E173"/>
      <c r="F173"/>
      <c r="G173"/>
      <c r="H173"/>
      <c r="I173"/>
      <c r="J173"/>
      <c r="K173"/>
      <c r="L173"/>
      <c r="M173"/>
      <c r="N173"/>
    </row>
    <row r="174" spans="1:14" x14ac:dyDescent="0.25">
      <c r="A174"/>
      <c r="B174"/>
      <c r="C174"/>
      <c r="D174"/>
      <c r="E174"/>
      <c r="F174"/>
      <c r="G174"/>
      <c r="H174"/>
      <c r="I174"/>
      <c r="J174"/>
      <c r="K174"/>
      <c r="L174"/>
      <c r="M174"/>
      <c r="N174"/>
    </row>
    <row r="175" spans="1:14" x14ac:dyDescent="0.25">
      <c r="A175"/>
      <c r="B175"/>
      <c r="C175"/>
      <c r="D175"/>
      <c r="E175"/>
      <c r="F175"/>
      <c r="G175"/>
      <c r="H175"/>
      <c r="I175"/>
      <c r="J175"/>
      <c r="K175"/>
      <c r="L175"/>
      <c r="M175"/>
      <c r="N175"/>
    </row>
    <row r="176" spans="1:14" x14ac:dyDescent="0.25">
      <c r="A176"/>
      <c r="B176"/>
      <c r="C176"/>
      <c r="D176"/>
      <c r="E176"/>
      <c r="F176"/>
      <c r="G176"/>
      <c r="H176"/>
      <c r="I176"/>
      <c r="J176"/>
      <c r="K176"/>
      <c r="L176"/>
      <c r="M176"/>
      <c r="N176"/>
    </row>
    <row r="177" spans="1:14" x14ac:dyDescent="0.25">
      <c r="A177"/>
      <c r="B177"/>
      <c r="C177"/>
      <c r="D177"/>
      <c r="E177"/>
      <c r="F177"/>
      <c r="G177"/>
      <c r="H177"/>
      <c r="I177"/>
      <c r="J177"/>
      <c r="K177"/>
      <c r="L177"/>
      <c r="M177"/>
      <c r="N177"/>
    </row>
    <row r="178" spans="1:14" x14ac:dyDescent="0.25">
      <c r="A178"/>
      <c r="B178"/>
      <c r="C178"/>
      <c r="D178"/>
      <c r="E178"/>
      <c r="F178"/>
      <c r="G178"/>
      <c r="H178"/>
      <c r="I178"/>
      <c r="J178"/>
      <c r="K178"/>
      <c r="L178"/>
      <c r="M178"/>
      <c r="N178"/>
    </row>
    <row r="179" spans="1:14" x14ac:dyDescent="0.25">
      <c r="A179"/>
      <c r="B179"/>
      <c r="C179"/>
      <c r="D179"/>
      <c r="E179"/>
      <c r="F179"/>
      <c r="G179"/>
      <c r="H179"/>
      <c r="I179"/>
      <c r="J179"/>
      <c r="K179"/>
      <c r="L179"/>
      <c r="M179"/>
      <c r="N179"/>
    </row>
    <row r="180" spans="1:14" x14ac:dyDescent="0.25">
      <c r="A180"/>
      <c r="B180"/>
      <c r="C180"/>
      <c r="D180"/>
      <c r="E180"/>
      <c r="F180"/>
      <c r="G180"/>
      <c r="H180"/>
      <c r="I180"/>
      <c r="J180"/>
      <c r="K180"/>
      <c r="L180"/>
      <c r="M180"/>
      <c r="N180"/>
    </row>
    <row r="181" spans="1:14" x14ac:dyDescent="0.25">
      <c r="A181"/>
      <c r="B181"/>
      <c r="C181"/>
      <c r="D181"/>
      <c r="E181"/>
      <c r="F181"/>
      <c r="G181"/>
      <c r="H181"/>
      <c r="I181"/>
      <c r="J181"/>
      <c r="K181"/>
      <c r="L181"/>
      <c r="M181"/>
      <c r="N181"/>
    </row>
    <row r="182" spans="1:14" x14ac:dyDescent="0.25">
      <c r="A182"/>
      <c r="B182"/>
      <c r="C182"/>
      <c r="D182"/>
      <c r="E182"/>
      <c r="F182"/>
      <c r="G182"/>
      <c r="H182"/>
      <c r="I182"/>
      <c r="J182"/>
      <c r="K182"/>
      <c r="L182"/>
      <c r="M182"/>
      <c r="N182"/>
    </row>
    <row r="183" spans="1:14" x14ac:dyDescent="0.25">
      <c r="A183"/>
      <c r="B183"/>
      <c r="C183"/>
      <c r="D183"/>
      <c r="E183"/>
      <c r="F183"/>
      <c r="G183"/>
      <c r="H183"/>
      <c r="I183"/>
      <c r="J183"/>
      <c r="K183"/>
      <c r="L183"/>
      <c r="M183"/>
      <c r="N183"/>
    </row>
    <row r="184" spans="1:14" x14ac:dyDescent="0.25">
      <c r="A184"/>
      <c r="B184"/>
      <c r="C184"/>
      <c r="D184"/>
      <c r="E184"/>
      <c r="F184"/>
      <c r="G184"/>
      <c r="H184"/>
      <c r="I184"/>
      <c r="J184"/>
      <c r="K184"/>
      <c r="L184"/>
      <c r="M184"/>
      <c r="N184"/>
    </row>
    <row r="185" spans="1:14" x14ac:dyDescent="0.25">
      <c r="A185"/>
      <c r="B185"/>
      <c r="C185"/>
      <c r="D185"/>
      <c r="E185"/>
      <c r="F185"/>
      <c r="G185"/>
      <c r="H185"/>
      <c r="I185"/>
      <c r="J185"/>
      <c r="K185"/>
      <c r="L185"/>
      <c r="M185"/>
      <c r="N185"/>
    </row>
    <row r="186" spans="1:14" x14ac:dyDescent="0.25">
      <c r="A186"/>
      <c r="B186"/>
      <c r="C186"/>
      <c r="D186"/>
      <c r="E186"/>
      <c r="F186"/>
      <c r="G186"/>
      <c r="H186"/>
      <c r="I186"/>
      <c r="J186"/>
      <c r="K186"/>
      <c r="L186"/>
      <c r="M186"/>
      <c r="N186"/>
    </row>
    <row r="187" spans="1:14" x14ac:dyDescent="0.25">
      <c r="A187"/>
      <c r="B187"/>
      <c r="C187"/>
      <c r="D187"/>
      <c r="E187"/>
      <c r="F187"/>
      <c r="G187"/>
      <c r="H187"/>
      <c r="I187"/>
      <c r="J187"/>
      <c r="K187"/>
      <c r="L187"/>
      <c r="M187"/>
      <c r="N187"/>
    </row>
    <row r="188" spans="1:14" x14ac:dyDescent="0.25">
      <c r="A188"/>
      <c r="B188"/>
      <c r="C188"/>
      <c r="D188"/>
      <c r="E188"/>
      <c r="F188"/>
      <c r="G188"/>
      <c r="H188"/>
      <c r="I188"/>
      <c r="J188"/>
      <c r="K188"/>
      <c r="L188"/>
      <c r="M188"/>
      <c r="N188"/>
    </row>
    <row r="189" spans="1:14" x14ac:dyDescent="0.25">
      <c r="A189"/>
      <c r="B189"/>
      <c r="C189"/>
      <c r="D189"/>
      <c r="E189"/>
      <c r="F189"/>
      <c r="G189"/>
      <c r="H189"/>
      <c r="I189"/>
      <c r="J189"/>
      <c r="K189"/>
      <c r="L189"/>
      <c r="M189"/>
      <c r="N189"/>
    </row>
    <row r="190" spans="1:14" x14ac:dyDescent="0.25">
      <c r="A190"/>
      <c r="B190"/>
      <c r="C190"/>
      <c r="D190"/>
      <c r="E190"/>
      <c r="F190"/>
      <c r="G190"/>
      <c r="H190"/>
      <c r="I190"/>
      <c r="J190"/>
      <c r="K190"/>
      <c r="L190"/>
      <c r="M190"/>
      <c r="N190"/>
    </row>
    <row r="191" spans="1:14" x14ac:dyDescent="0.25">
      <c r="A191"/>
      <c r="B191"/>
      <c r="C191"/>
      <c r="D191"/>
      <c r="E191"/>
      <c r="F191"/>
      <c r="G191"/>
      <c r="H191"/>
      <c r="I191"/>
      <c r="J191"/>
      <c r="K191"/>
      <c r="L191"/>
      <c r="M191"/>
      <c r="N191"/>
    </row>
    <row r="192" spans="1:14" x14ac:dyDescent="0.25">
      <c r="A192"/>
      <c r="B192"/>
      <c r="C192"/>
      <c r="D192"/>
      <c r="E192"/>
      <c r="F192"/>
      <c r="G192"/>
      <c r="H192"/>
      <c r="I192"/>
      <c r="J192"/>
      <c r="K192"/>
      <c r="L192"/>
      <c r="M192"/>
      <c r="N192"/>
    </row>
    <row r="193" spans="1:14" x14ac:dyDescent="0.25">
      <c r="A193"/>
      <c r="B193"/>
      <c r="C193"/>
      <c r="D193"/>
      <c r="E193"/>
      <c r="F193"/>
      <c r="G193"/>
      <c r="H193"/>
      <c r="I193"/>
      <c r="J193"/>
      <c r="K193"/>
      <c r="L193"/>
      <c r="M193"/>
      <c r="N193"/>
    </row>
    <row r="194" spans="1:14" x14ac:dyDescent="0.25">
      <c r="A194"/>
      <c r="B194"/>
      <c r="C194"/>
      <c r="D194"/>
      <c r="E194"/>
      <c r="F194"/>
      <c r="G194"/>
      <c r="H194"/>
      <c r="I194"/>
      <c r="J194"/>
      <c r="K194"/>
      <c r="L194"/>
      <c r="M194"/>
      <c r="N194"/>
    </row>
    <row r="195" spans="1:14" x14ac:dyDescent="0.25">
      <c r="A195"/>
      <c r="B195"/>
      <c r="C195"/>
      <c r="D195"/>
      <c r="E195"/>
      <c r="F195"/>
      <c r="G195"/>
      <c r="H195"/>
      <c r="I195"/>
      <c r="J195"/>
      <c r="K195"/>
      <c r="L195"/>
      <c r="M195"/>
      <c r="N195"/>
    </row>
    <row r="196" spans="1:14" x14ac:dyDescent="0.25">
      <c r="A196"/>
      <c r="B196"/>
      <c r="C196"/>
      <c r="D196"/>
      <c r="E196"/>
      <c r="F196"/>
      <c r="G196"/>
      <c r="H196"/>
      <c r="I196"/>
      <c r="J196"/>
      <c r="K196"/>
      <c r="L196"/>
      <c r="M196"/>
      <c r="N196"/>
    </row>
    <row r="197" spans="1:14" x14ac:dyDescent="0.25">
      <c r="A197"/>
      <c r="B197"/>
      <c r="C197"/>
      <c r="D197"/>
      <c r="E197"/>
      <c r="F197"/>
      <c r="G197"/>
      <c r="H197"/>
      <c r="I197"/>
      <c r="J197"/>
      <c r="K197"/>
      <c r="L197"/>
      <c r="M197"/>
      <c r="N197"/>
    </row>
    <row r="198" spans="1:14" x14ac:dyDescent="0.25">
      <c r="A198"/>
      <c r="B198"/>
      <c r="C198"/>
      <c r="D198"/>
      <c r="E198"/>
      <c r="F198"/>
      <c r="G198"/>
      <c r="H198"/>
      <c r="I198"/>
      <c r="J198"/>
      <c r="K198"/>
      <c r="L198"/>
      <c r="M198"/>
      <c r="N198"/>
    </row>
    <row r="199" spans="1:14" x14ac:dyDescent="0.25">
      <c r="A199"/>
      <c r="B199"/>
      <c r="C199"/>
      <c r="D199"/>
      <c r="E199"/>
      <c r="F199"/>
      <c r="G199"/>
      <c r="H199"/>
      <c r="I199"/>
      <c r="J199"/>
      <c r="K199"/>
      <c r="L199"/>
      <c r="M199"/>
      <c r="N199"/>
    </row>
    <row r="200" spans="1:14" x14ac:dyDescent="0.25">
      <c r="A200"/>
      <c r="B200"/>
      <c r="C200"/>
      <c r="D200"/>
      <c r="E200"/>
      <c r="F200"/>
      <c r="G200"/>
      <c r="H200"/>
      <c r="I200"/>
      <c r="J200"/>
      <c r="K200"/>
      <c r="L200"/>
      <c r="M200"/>
      <c r="N200"/>
    </row>
    <row r="201" spans="1:14" x14ac:dyDescent="0.25">
      <c r="A201"/>
      <c r="B201"/>
      <c r="C201"/>
      <c r="D201"/>
      <c r="E201"/>
      <c r="F201"/>
      <c r="G201"/>
      <c r="H201"/>
      <c r="I201"/>
      <c r="J201"/>
      <c r="K201"/>
      <c r="L201"/>
      <c r="M201"/>
      <c r="N201"/>
    </row>
    <row r="202" spans="1:14" x14ac:dyDescent="0.25">
      <c r="A202"/>
      <c r="B202"/>
      <c r="C202"/>
      <c r="D202"/>
      <c r="E202"/>
      <c r="F202"/>
      <c r="G202"/>
      <c r="H202"/>
      <c r="I202"/>
      <c r="J202"/>
      <c r="K202"/>
      <c r="L202"/>
      <c r="M202"/>
      <c r="N202"/>
    </row>
    <row r="203" spans="1:14" x14ac:dyDescent="0.25">
      <c r="A203"/>
      <c r="B203"/>
      <c r="C203"/>
      <c r="D203"/>
      <c r="E203"/>
      <c r="F203"/>
      <c r="G203"/>
      <c r="H203"/>
      <c r="I203"/>
      <c r="J203"/>
      <c r="K203"/>
      <c r="L203"/>
      <c r="M203"/>
      <c r="N203"/>
    </row>
    <row r="204" spans="1:14" x14ac:dyDescent="0.25">
      <c r="A204"/>
      <c r="B204"/>
      <c r="C204"/>
      <c r="D204"/>
      <c r="E204"/>
      <c r="F204"/>
      <c r="G204"/>
      <c r="H204"/>
      <c r="I204"/>
      <c r="J204"/>
      <c r="K204"/>
      <c r="L204"/>
      <c r="M204"/>
      <c r="N204"/>
    </row>
    <row r="205" spans="1:14" x14ac:dyDescent="0.25">
      <c r="A205"/>
      <c r="B205"/>
      <c r="C205"/>
      <c r="D205"/>
      <c r="E205"/>
      <c r="F205"/>
      <c r="G205"/>
      <c r="H205"/>
      <c r="I205"/>
      <c r="J205"/>
      <c r="K205"/>
      <c r="L205"/>
      <c r="M205"/>
      <c r="N205"/>
    </row>
    <row r="206" spans="1:14" x14ac:dyDescent="0.25">
      <c r="A206"/>
      <c r="B206"/>
      <c r="C206"/>
      <c r="D206"/>
      <c r="E206"/>
      <c r="F206"/>
      <c r="G206"/>
      <c r="H206"/>
      <c r="I206"/>
      <c r="J206"/>
      <c r="K206"/>
      <c r="L206"/>
      <c r="M206"/>
      <c r="N206"/>
    </row>
    <row r="207" spans="1:14" x14ac:dyDescent="0.25">
      <c r="A207"/>
      <c r="B207"/>
      <c r="C207"/>
      <c r="D207"/>
      <c r="E207"/>
      <c r="F207"/>
      <c r="G207"/>
      <c r="H207"/>
      <c r="I207"/>
      <c r="J207"/>
      <c r="K207"/>
      <c r="L207"/>
      <c r="M207"/>
      <c r="N207"/>
    </row>
    <row r="208" spans="1:14" x14ac:dyDescent="0.25">
      <c r="A208"/>
      <c r="B208"/>
      <c r="C208"/>
      <c r="D208"/>
      <c r="E208"/>
      <c r="F208"/>
      <c r="G208"/>
      <c r="H208"/>
      <c r="I208"/>
      <c r="J208"/>
      <c r="K208"/>
      <c r="L208"/>
      <c r="M208"/>
      <c r="N208"/>
    </row>
    <row r="209" spans="1:14" x14ac:dyDescent="0.25">
      <c r="A209"/>
      <c r="B209"/>
      <c r="C209"/>
      <c r="D209"/>
      <c r="E209"/>
      <c r="F209"/>
      <c r="G209"/>
      <c r="H209"/>
      <c r="I209"/>
      <c r="J209"/>
      <c r="K209"/>
      <c r="L209"/>
      <c r="M209"/>
      <c r="N209"/>
    </row>
    <row r="210" spans="1:14" x14ac:dyDescent="0.25">
      <c r="A210"/>
      <c r="B210"/>
      <c r="C210"/>
      <c r="D210"/>
      <c r="E210"/>
      <c r="F210"/>
      <c r="G210"/>
      <c r="H210"/>
      <c r="I210"/>
      <c r="J210"/>
      <c r="K210"/>
      <c r="L210"/>
      <c r="M210"/>
      <c r="N210"/>
    </row>
    <row r="211" spans="1:14" x14ac:dyDescent="0.25">
      <c r="A211"/>
      <c r="B211"/>
      <c r="C211"/>
      <c r="D211"/>
      <c r="E211"/>
      <c r="F211"/>
      <c r="G211"/>
      <c r="H211"/>
      <c r="I211"/>
      <c r="J211"/>
      <c r="K211"/>
      <c r="L211"/>
      <c r="M211"/>
      <c r="N211"/>
    </row>
    <row r="212" spans="1:14" x14ac:dyDescent="0.25">
      <c r="A212"/>
      <c r="B212"/>
      <c r="C212"/>
      <c r="D212"/>
      <c r="E212"/>
      <c r="F212"/>
      <c r="G212"/>
      <c r="H212"/>
      <c r="I212"/>
      <c r="J212"/>
      <c r="K212"/>
      <c r="L212"/>
      <c r="M212"/>
      <c r="N212"/>
    </row>
    <row r="213" spans="1:14" x14ac:dyDescent="0.25">
      <c r="A213"/>
      <c r="B213"/>
      <c r="C213"/>
      <c r="D213"/>
      <c r="E213"/>
      <c r="F213"/>
      <c r="G213"/>
      <c r="H213"/>
      <c r="I213"/>
      <c r="J213"/>
      <c r="K213"/>
      <c r="L213"/>
      <c r="M213"/>
      <c r="N213"/>
    </row>
    <row r="214" spans="1:14" x14ac:dyDescent="0.25">
      <c r="A214"/>
      <c r="B214"/>
      <c r="C214"/>
      <c r="D214"/>
      <c r="E214"/>
      <c r="F214"/>
      <c r="G214"/>
      <c r="H214"/>
      <c r="I214"/>
      <c r="J214"/>
      <c r="K214"/>
      <c r="L214"/>
      <c r="M214"/>
      <c r="N214"/>
    </row>
    <row r="215" spans="1:14" x14ac:dyDescent="0.25">
      <c r="A215"/>
      <c r="B215"/>
      <c r="C215"/>
      <c r="D215"/>
      <c r="E215"/>
      <c r="F215"/>
      <c r="G215"/>
      <c r="H215"/>
      <c r="I215"/>
      <c r="J215"/>
      <c r="K215"/>
      <c r="L215"/>
      <c r="M215"/>
      <c r="N215"/>
    </row>
    <row r="216" spans="1:14" x14ac:dyDescent="0.25">
      <c r="A216"/>
      <c r="B216"/>
      <c r="C216"/>
      <c r="D216"/>
      <c r="E216"/>
      <c r="F216"/>
      <c r="G216"/>
      <c r="H216"/>
      <c r="I216"/>
      <c r="J216"/>
      <c r="K216"/>
      <c r="L216"/>
      <c r="M216"/>
      <c r="N216"/>
    </row>
    <row r="217" spans="1:14" x14ac:dyDescent="0.25">
      <c r="A217"/>
      <c r="B217"/>
      <c r="C217"/>
      <c r="D217"/>
      <c r="E217"/>
      <c r="F217"/>
      <c r="G217"/>
      <c r="H217"/>
      <c r="I217"/>
      <c r="J217"/>
      <c r="K217"/>
      <c r="L217"/>
      <c r="M217"/>
      <c r="N217"/>
    </row>
    <row r="218" spans="1:14" x14ac:dyDescent="0.25">
      <c r="A218"/>
      <c r="B218"/>
      <c r="C218"/>
      <c r="D218"/>
      <c r="E218"/>
      <c r="F218"/>
      <c r="G218"/>
      <c r="H218"/>
      <c r="I218"/>
      <c r="J218"/>
      <c r="K218"/>
      <c r="L218"/>
      <c r="M218"/>
      <c r="N218"/>
    </row>
    <row r="219" spans="1:14" x14ac:dyDescent="0.25">
      <c r="A219"/>
      <c r="B219"/>
      <c r="C219"/>
      <c r="D219"/>
      <c r="E219"/>
      <c r="F219"/>
      <c r="G219"/>
      <c r="H219"/>
      <c r="I219"/>
      <c r="J219"/>
      <c r="K219"/>
      <c r="L219"/>
      <c r="M219"/>
      <c r="N219"/>
    </row>
    <row r="220" spans="1:14" x14ac:dyDescent="0.25">
      <c r="A220"/>
      <c r="B220"/>
      <c r="C220"/>
      <c r="D220"/>
      <c r="E220"/>
      <c r="F220"/>
      <c r="G220"/>
      <c r="H220"/>
      <c r="I220"/>
      <c r="J220"/>
      <c r="K220"/>
      <c r="L220"/>
      <c r="M220"/>
      <c r="N220"/>
    </row>
    <row r="221" spans="1:14" x14ac:dyDescent="0.25">
      <c r="A221"/>
      <c r="B221"/>
      <c r="C221"/>
      <c r="D221"/>
      <c r="E221"/>
      <c r="F221"/>
      <c r="G221"/>
      <c r="H221"/>
      <c r="I221"/>
      <c r="J221"/>
      <c r="K221"/>
      <c r="L221"/>
      <c r="M221"/>
      <c r="N221"/>
    </row>
    <row r="222" spans="1:14" x14ac:dyDescent="0.25">
      <c r="A222"/>
      <c r="B222"/>
      <c r="C222"/>
      <c r="D222"/>
      <c r="E222"/>
      <c r="F222"/>
      <c r="G222"/>
      <c r="H222"/>
      <c r="I222"/>
      <c r="J222"/>
      <c r="K222"/>
      <c r="L222"/>
      <c r="M222"/>
      <c r="N222"/>
    </row>
    <row r="223" spans="1:14" x14ac:dyDescent="0.25">
      <c r="A223"/>
      <c r="B223"/>
      <c r="C223"/>
      <c r="D223"/>
      <c r="E223"/>
      <c r="F223"/>
      <c r="G223"/>
      <c r="H223"/>
      <c r="I223"/>
      <c r="J223"/>
      <c r="K223"/>
      <c r="L223"/>
      <c r="M223"/>
      <c r="N223"/>
    </row>
    <row r="224" spans="1:14" x14ac:dyDescent="0.25">
      <c r="A224"/>
      <c r="B224"/>
      <c r="C224"/>
      <c r="D224"/>
      <c r="E224"/>
      <c r="F224"/>
      <c r="G224"/>
      <c r="H224"/>
      <c r="I224"/>
      <c r="J224"/>
      <c r="K224"/>
      <c r="L224"/>
      <c r="M224"/>
      <c r="N224"/>
    </row>
    <row r="225" spans="1:14" x14ac:dyDescent="0.25">
      <c r="A225"/>
      <c r="B225"/>
      <c r="C225"/>
      <c r="D225"/>
      <c r="E225"/>
      <c r="F225"/>
      <c r="G225"/>
      <c r="H225"/>
      <c r="I225"/>
      <c r="J225"/>
      <c r="K225"/>
      <c r="L225"/>
      <c r="M225"/>
      <c r="N225"/>
    </row>
    <row r="226" spans="1:14" x14ac:dyDescent="0.25">
      <c r="A226"/>
      <c r="B226"/>
      <c r="C226"/>
      <c r="D226"/>
      <c r="E226"/>
      <c r="F226"/>
      <c r="G226"/>
      <c r="H226"/>
      <c r="I226"/>
      <c r="J226"/>
      <c r="K226"/>
      <c r="L226"/>
      <c r="M226"/>
      <c r="N226"/>
    </row>
    <row r="227" spans="1:14" x14ac:dyDescent="0.25">
      <c r="A227"/>
      <c r="B227"/>
      <c r="C227"/>
      <c r="D227"/>
      <c r="E227"/>
      <c r="F227"/>
      <c r="G227"/>
      <c r="H227"/>
      <c r="I227"/>
      <c r="J227"/>
      <c r="K227"/>
      <c r="L227"/>
      <c r="M227"/>
      <c r="N227"/>
    </row>
    <row r="228" spans="1:14" x14ac:dyDescent="0.25">
      <c r="A228"/>
      <c r="B228"/>
      <c r="C228"/>
      <c r="D228"/>
      <c r="E228"/>
      <c r="F228"/>
      <c r="G228"/>
      <c r="H228"/>
      <c r="I228"/>
      <c r="J228"/>
      <c r="K228"/>
      <c r="L228"/>
      <c r="M228"/>
      <c r="N228"/>
    </row>
    <row r="229" spans="1:14" x14ac:dyDescent="0.25">
      <c r="A229"/>
      <c r="B229"/>
      <c r="C229"/>
      <c r="D229"/>
      <c r="E229"/>
      <c r="F229"/>
      <c r="G229"/>
      <c r="H229"/>
      <c r="I229"/>
      <c r="J229"/>
      <c r="K229"/>
      <c r="L229"/>
      <c r="M229"/>
      <c r="N229"/>
    </row>
    <row r="230" spans="1:14" x14ac:dyDescent="0.25">
      <c r="A230"/>
      <c r="B230"/>
      <c r="C230"/>
      <c r="D230"/>
      <c r="E230"/>
      <c r="F230"/>
      <c r="G230"/>
      <c r="H230"/>
      <c r="I230"/>
      <c r="J230"/>
      <c r="K230"/>
      <c r="L230"/>
      <c r="M230"/>
      <c r="N230"/>
    </row>
    <row r="231" spans="1:14" x14ac:dyDescent="0.25">
      <c r="A231"/>
      <c r="B231"/>
      <c r="C231"/>
      <c r="D231"/>
      <c r="E231"/>
      <c r="F231"/>
      <c r="G231"/>
      <c r="H231"/>
      <c r="I231"/>
      <c r="J231"/>
    </row>
    <row r="232" spans="1:14" x14ac:dyDescent="0.25">
      <c r="A232"/>
      <c r="B232"/>
      <c r="C232"/>
      <c r="D232"/>
      <c r="E232"/>
      <c r="F232"/>
      <c r="G232"/>
      <c r="H232"/>
      <c r="I232"/>
      <c r="J232"/>
    </row>
    <row r="233" spans="1:14" x14ac:dyDescent="0.25">
      <c r="A233"/>
      <c r="B233"/>
      <c r="C233"/>
      <c r="D233"/>
      <c r="E233"/>
      <c r="F233"/>
      <c r="G233"/>
      <c r="H233"/>
      <c r="I233"/>
      <c r="J233"/>
    </row>
    <row r="234" spans="1:14" x14ac:dyDescent="0.25">
      <c r="A234"/>
      <c r="B234"/>
      <c r="C234"/>
      <c r="D234"/>
      <c r="E234"/>
      <c r="F234"/>
      <c r="G234"/>
      <c r="H234"/>
      <c r="I234"/>
      <c r="J234"/>
    </row>
    <row r="235" spans="1:14" x14ac:dyDescent="0.25">
      <c r="A235"/>
      <c r="B235"/>
      <c r="C235"/>
      <c r="D235"/>
      <c r="E235"/>
      <c r="F235"/>
      <c r="G235"/>
      <c r="H235"/>
      <c r="I235"/>
      <c r="J235"/>
    </row>
    <row r="236" spans="1:14" x14ac:dyDescent="0.25">
      <c r="A236"/>
      <c r="B236"/>
      <c r="C236"/>
      <c r="D236"/>
      <c r="E236"/>
      <c r="F236"/>
      <c r="G236"/>
      <c r="H236"/>
      <c r="I236"/>
      <c r="J236"/>
    </row>
    <row r="237" spans="1:14" x14ac:dyDescent="0.25">
      <c r="A237"/>
      <c r="B237"/>
      <c r="C237"/>
      <c r="D237"/>
      <c r="E237"/>
      <c r="F237"/>
      <c r="G237"/>
      <c r="H237"/>
      <c r="I237"/>
      <c r="J237"/>
    </row>
    <row r="238" spans="1:14" x14ac:dyDescent="0.25">
      <c r="A238"/>
      <c r="B238"/>
      <c r="C238"/>
      <c r="D238"/>
      <c r="E238"/>
      <c r="F238"/>
      <c r="G238"/>
      <c r="H238"/>
      <c r="I238"/>
      <c r="J238"/>
    </row>
    <row r="239" spans="1:14" x14ac:dyDescent="0.25">
      <c r="A239"/>
      <c r="B239"/>
      <c r="C239"/>
      <c r="D239"/>
      <c r="E239"/>
      <c r="F239"/>
      <c r="G239"/>
      <c r="H239"/>
      <c r="I239"/>
      <c r="J239"/>
    </row>
    <row r="240" spans="1:14" x14ac:dyDescent="0.25">
      <c r="A240"/>
      <c r="B240"/>
      <c r="C240"/>
      <c r="D240"/>
      <c r="E240"/>
      <c r="F240"/>
      <c r="G240"/>
      <c r="H240"/>
      <c r="I240"/>
      <c r="J240"/>
    </row>
    <row r="241" spans="1:10" x14ac:dyDescent="0.25">
      <c r="A241"/>
      <c r="B241"/>
      <c r="C241"/>
      <c r="D241"/>
      <c r="E241"/>
      <c r="F241"/>
      <c r="G241"/>
      <c r="H241"/>
      <c r="I241"/>
      <c r="J241"/>
    </row>
    <row r="242" spans="1:10" x14ac:dyDescent="0.25">
      <c r="A242"/>
      <c r="B242"/>
      <c r="C242"/>
      <c r="D242"/>
      <c r="E242"/>
      <c r="F242"/>
      <c r="G242"/>
      <c r="H242"/>
      <c r="I242"/>
      <c r="J242"/>
    </row>
    <row r="243" spans="1:10" x14ac:dyDescent="0.25">
      <c r="A243"/>
      <c r="B243"/>
      <c r="C243"/>
      <c r="D243"/>
      <c r="E243"/>
      <c r="F243"/>
      <c r="G243"/>
      <c r="H243"/>
      <c r="I243"/>
      <c r="J243"/>
    </row>
    <row r="244" spans="1:10" x14ac:dyDescent="0.25">
      <c r="A244"/>
      <c r="B244"/>
      <c r="C244"/>
      <c r="D244"/>
      <c r="E244"/>
      <c r="F244"/>
      <c r="G244"/>
      <c r="H244"/>
      <c r="I244"/>
      <c r="J244"/>
    </row>
    <row r="245" spans="1:10" x14ac:dyDescent="0.25">
      <c r="A245"/>
      <c r="B245"/>
      <c r="C245"/>
      <c r="D245"/>
      <c r="E245"/>
      <c r="F245"/>
      <c r="G245"/>
      <c r="H245"/>
      <c r="I245"/>
      <c r="J245"/>
    </row>
    <row r="246" spans="1:10" x14ac:dyDescent="0.25">
      <c r="A246"/>
      <c r="B246"/>
      <c r="C246"/>
      <c r="D246"/>
      <c r="E246"/>
      <c r="F246"/>
      <c r="G246"/>
      <c r="H246"/>
      <c r="I246"/>
      <c r="J246"/>
    </row>
    <row r="247" spans="1:10" x14ac:dyDescent="0.25">
      <c r="A247"/>
      <c r="B247"/>
      <c r="C247"/>
      <c r="D247"/>
      <c r="E247"/>
      <c r="F247"/>
      <c r="G247"/>
      <c r="H247"/>
      <c r="I247"/>
      <c r="J247"/>
    </row>
    <row r="248" spans="1:10" x14ac:dyDescent="0.25">
      <c r="A248"/>
      <c r="B248"/>
      <c r="C248"/>
      <c r="D248"/>
      <c r="E248"/>
      <c r="F248"/>
      <c r="G248"/>
      <c r="H248"/>
      <c r="I248"/>
      <c r="J248"/>
    </row>
    <row r="249" spans="1:10" x14ac:dyDescent="0.25">
      <c r="A249"/>
      <c r="B249"/>
      <c r="C249"/>
      <c r="D249"/>
      <c r="E249"/>
      <c r="F249"/>
      <c r="G249"/>
      <c r="H249"/>
      <c r="I249"/>
      <c r="J249"/>
    </row>
    <row r="250" spans="1:10" x14ac:dyDescent="0.25">
      <c r="A250"/>
      <c r="B250"/>
      <c r="C250"/>
      <c r="D250"/>
      <c r="E250"/>
      <c r="F250"/>
      <c r="G250"/>
      <c r="H250"/>
      <c r="I250"/>
      <c r="J250"/>
    </row>
    <row r="251" spans="1:10" x14ac:dyDescent="0.25">
      <c r="A251"/>
      <c r="B251"/>
      <c r="C251"/>
      <c r="D251"/>
      <c r="E251"/>
      <c r="F251"/>
      <c r="G251"/>
      <c r="H251"/>
      <c r="I251"/>
      <c r="J251"/>
    </row>
    <row r="252" spans="1:10" x14ac:dyDescent="0.25">
      <c r="A252"/>
      <c r="B252"/>
      <c r="C252"/>
      <c r="D252"/>
      <c r="E252"/>
      <c r="F252"/>
      <c r="G252"/>
      <c r="H252"/>
      <c r="I252"/>
      <c r="J252"/>
    </row>
    <row r="253" spans="1:10" x14ac:dyDescent="0.25">
      <c r="A253"/>
      <c r="B253"/>
      <c r="C253"/>
      <c r="D253"/>
      <c r="E253"/>
      <c r="F253"/>
      <c r="G253"/>
      <c r="H253"/>
      <c r="I253"/>
      <c r="J253"/>
    </row>
    <row r="254" spans="1:10" x14ac:dyDescent="0.25">
      <c r="A254"/>
      <c r="B254"/>
      <c r="C254"/>
      <c r="D254"/>
      <c r="E254"/>
      <c r="F254"/>
      <c r="G254"/>
      <c r="H254"/>
      <c r="I254"/>
      <c r="J254"/>
    </row>
    <row r="255" spans="1:10" x14ac:dyDescent="0.25">
      <c r="A255"/>
      <c r="B255"/>
      <c r="C255"/>
      <c r="D255"/>
      <c r="E255"/>
      <c r="F255"/>
      <c r="G255"/>
      <c r="H255"/>
      <c r="I255"/>
      <c r="J255"/>
    </row>
    <row r="256" spans="1:10" x14ac:dyDescent="0.25">
      <c r="A256"/>
      <c r="B256"/>
      <c r="C256"/>
      <c r="D256"/>
      <c r="E256"/>
      <c r="F256"/>
      <c r="G256"/>
      <c r="H256"/>
      <c r="I256"/>
      <c r="J256"/>
    </row>
    <row r="257" spans="1:10" x14ac:dyDescent="0.25">
      <c r="A257"/>
      <c r="B257"/>
      <c r="C257"/>
      <c r="D257"/>
      <c r="E257"/>
      <c r="F257"/>
      <c r="G257"/>
      <c r="H257"/>
      <c r="I257"/>
      <c r="J257"/>
    </row>
    <row r="258" spans="1:10" x14ac:dyDescent="0.25">
      <c r="A258"/>
      <c r="B258"/>
      <c r="C258"/>
      <c r="D258"/>
      <c r="E258"/>
      <c r="F258"/>
      <c r="G258"/>
      <c r="H258"/>
      <c r="I258"/>
      <c r="J258"/>
    </row>
    <row r="259" spans="1:10" x14ac:dyDescent="0.25">
      <c r="A259"/>
      <c r="B259"/>
      <c r="C259"/>
      <c r="D259"/>
      <c r="E259"/>
      <c r="F259"/>
      <c r="G259"/>
      <c r="H259"/>
      <c r="I259"/>
      <c r="J259"/>
    </row>
    <row r="260" spans="1:10" x14ac:dyDescent="0.25">
      <c r="A260"/>
      <c r="B260"/>
      <c r="C260"/>
      <c r="D260"/>
      <c r="E260"/>
      <c r="F260"/>
      <c r="G260"/>
      <c r="H260"/>
      <c r="I260"/>
      <c r="J260"/>
    </row>
    <row r="261" spans="1:10" x14ac:dyDescent="0.25">
      <c r="A261"/>
      <c r="B261"/>
      <c r="C261"/>
      <c r="D261"/>
      <c r="E261"/>
      <c r="F261"/>
      <c r="G261"/>
      <c r="H261"/>
      <c r="I261"/>
      <c r="J261"/>
    </row>
    <row r="262" spans="1:10" x14ac:dyDescent="0.25">
      <c r="A262"/>
      <c r="B262"/>
      <c r="C262"/>
      <c r="D262"/>
      <c r="E262"/>
      <c r="F262"/>
      <c r="G262"/>
      <c r="H262"/>
      <c r="I262"/>
      <c r="J262"/>
    </row>
    <row r="263" spans="1:10" x14ac:dyDescent="0.25">
      <c r="A263"/>
      <c r="B263"/>
      <c r="C263"/>
      <c r="D263"/>
      <c r="E263"/>
      <c r="F263"/>
      <c r="G263"/>
      <c r="H263"/>
      <c r="I263"/>
      <c r="J263"/>
    </row>
    <row r="264" spans="1:10" x14ac:dyDescent="0.25">
      <c r="A264"/>
      <c r="B264"/>
      <c r="C264"/>
      <c r="D264"/>
      <c r="E264"/>
      <c r="F264"/>
      <c r="G264"/>
      <c r="H264"/>
      <c r="I264"/>
      <c r="J264"/>
    </row>
    <row r="265" spans="1:10" x14ac:dyDescent="0.25">
      <c r="A265"/>
      <c r="B265"/>
      <c r="C265"/>
      <c r="D265"/>
      <c r="E265"/>
      <c r="F265"/>
      <c r="G265"/>
      <c r="H265"/>
      <c r="I265"/>
      <c r="J265"/>
    </row>
    <row r="266" spans="1:10" x14ac:dyDescent="0.25">
      <c r="A266"/>
      <c r="B266"/>
      <c r="C266"/>
      <c r="D266"/>
      <c r="E266"/>
      <c r="F266"/>
      <c r="G266"/>
      <c r="H266"/>
      <c r="I266"/>
      <c r="J266"/>
    </row>
    <row r="267" spans="1:10" x14ac:dyDescent="0.25">
      <c r="A267"/>
      <c r="B267"/>
      <c r="C267"/>
      <c r="D267"/>
      <c r="E267"/>
      <c r="F267"/>
      <c r="G267"/>
      <c r="H267"/>
      <c r="I267"/>
      <c r="J267"/>
    </row>
    <row r="268" spans="1:10" x14ac:dyDescent="0.25">
      <c r="A268"/>
      <c r="B268"/>
      <c r="C268"/>
      <c r="D268"/>
      <c r="E268"/>
      <c r="F268"/>
      <c r="G268"/>
      <c r="H268"/>
      <c r="I268"/>
      <c r="J268"/>
    </row>
    <row r="269" spans="1:10" x14ac:dyDescent="0.25">
      <c r="A269"/>
      <c r="B269"/>
      <c r="C269"/>
      <c r="D269"/>
      <c r="E269"/>
      <c r="F269"/>
      <c r="G269"/>
      <c r="H269"/>
      <c r="I269"/>
      <c r="J269"/>
    </row>
    <row r="270" spans="1:10" x14ac:dyDescent="0.25">
      <c r="A270"/>
      <c r="B270"/>
      <c r="C270"/>
      <c r="D270"/>
      <c r="E270"/>
      <c r="F270"/>
      <c r="G270"/>
      <c r="H270"/>
      <c r="I270"/>
      <c r="J270"/>
    </row>
    <row r="271" spans="1:10" x14ac:dyDescent="0.25">
      <c r="A271"/>
      <c r="B271"/>
      <c r="C271"/>
      <c r="D271"/>
      <c r="E271"/>
      <c r="F271"/>
      <c r="G271"/>
      <c r="H271"/>
      <c r="I271"/>
      <c r="J271"/>
    </row>
    <row r="272" spans="1:10" x14ac:dyDescent="0.25">
      <c r="A272"/>
      <c r="B272"/>
      <c r="C272"/>
      <c r="D272"/>
      <c r="E272"/>
      <c r="F272"/>
      <c r="G272"/>
      <c r="H272"/>
      <c r="I272"/>
      <c r="J272"/>
    </row>
    <row r="273" spans="1:10" x14ac:dyDescent="0.25">
      <c r="A273"/>
      <c r="B273"/>
      <c r="C273"/>
      <c r="D273"/>
      <c r="E273"/>
      <c r="F273"/>
      <c r="G273"/>
      <c r="H273"/>
      <c r="I273"/>
      <c r="J273"/>
    </row>
    <row r="274" spans="1:10" x14ac:dyDescent="0.25">
      <c r="A274"/>
      <c r="B274"/>
      <c r="C274"/>
      <c r="D274"/>
      <c r="E274"/>
      <c r="F274"/>
      <c r="G274"/>
      <c r="H274"/>
      <c r="I274"/>
      <c r="J274"/>
    </row>
    <row r="275" spans="1:10" x14ac:dyDescent="0.25">
      <c r="A275"/>
      <c r="B275"/>
      <c r="C275"/>
      <c r="D275"/>
      <c r="E275"/>
      <c r="F275"/>
      <c r="G275"/>
      <c r="H275"/>
      <c r="I275"/>
      <c r="J275"/>
    </row>
    <row r="276" spans="1:10" x14ac:dyDescent="0.25">
      <c r="A276"/>
      <c r="B276"/>
      <c r="C276"/>
      <c r="D276"/>
      <c r="E276"/>
      <c r="F276"/>
      <c r="G276"/>
      <c r="H276"/>
      <c r="I276"/>
      <c r="J276"/>
    </row>
    <row r="277" spans="1:10" x14ac:dyDescent="0.25">
      <c r="A277"/>
      <c r="B277"/>
      <c r="C277"/>
      <c r="D277"/>
      <c r="E277"/>
      <c r="F277"/>
      <c r="G277"/>
      <c r="H277"/>
      <c r="I277"/>
      <c r="J277"/>
    </row>
    <row r="278" spans="1:10" x14ac:dyDescent="0.25">
      <c r="A278"/>
      <c r="B278"/>
      <c r="C278"/>
      <c r="D278"/>
      <c r="E278"/>
      <c r="F278"/>
      <c r="G278"/>
      <c r="H278"/>
      <c r="I278"/>
      <c r="J278"/>
    </row>
    <row r="279" spans="1:10" x14ac:dyDescent="0.25">
      <c r="A279"/>
      <c r="B279"/>
      <c r="C279"/>
      <c r="D279"/>
      <c r="E279"/>
      <c r="F279"/>
      <c r="G279"/>
      <c r="H279"/>
      <c r="I279"/>
      <c r="J279"/>
    </row>
    <row r="280" spans="1:10" x14ac:dyDescent="0.25">
      <c r="A280"/>
      <c r="B280"/>
      <c r="C280"/>
      <c r="D280"/>
      <c r="E280"/>
      <c r="F280"/>
      <c r="G280"/>
      <c r="H280"/>
      <c r="I280"/>
      <c r="J280"/>
    </row>
    <row r="281" spans="1:10" x14ac:dyDescent="0.25">
      <c r="A281"/>
      <c r="B281"/>
      <c r="C281"/>
      <c r="D281"/>
      <c r="E281"/>
      <c r="F281"/>
      <c r="G281"/>
      <c r="H281"/>
      <c r="I281"/>
      <c r="J281"/>
    </row>
    <row r="282" spans="1:10" x14ac:dyDescent="0.25">
      <c r="A282"/>
      <c r="B282"/>
      <c r="C282"/>
      <c r="D282"/>
      <c r="E282"/>
      <c r="F282"/>
      <c r="G282"/>
      <c r="H282"/>
      <c r="I282"/>
      <c r="J282"/>
    </row>
    <row r="283" spans="1:10" x14ac:dyDescent="0.25">
      <c r="A283"/>
      <c r="B283"/>
      <c r="C283"/>
      <c r="D283"/>
      <c r="E283"/>
      <c r="F283"/>
      <c r="G283"/>
      <c r="H283"/>
      <c r="I283"/>
      <c r="J283"/>
    </row>
    <row r="284" spans="1:10" x14ac:dyDescent="0.25">
      <c r="A284"/>
      <c r="B284"/>
      <c r="C284"/>
      <c r="D284"/>
      <c r="E284"/>
      <c r="F284"/>
      <c r="G284"/>
      <c r="H284"/>
      <c r="I284"/>
      <c r="J284"/>
    </row>
    <row r="285" spans="1:10" x14ac:dyDescent="0.25">
      <c r="A285"/>
      <c r="B285"/>
      <c r="C285"/>
      <c r="D285"/>
      <c r="E285"/>
      <c r="F285"/>
      <c r="G285"/>
      <c r="H285"/>
      <c r="I285"/>
      <c r="J285"/>
    </row>
    <row r="286" spans="1:10" x14ac:dyDescent="0.25">
      <c r="A286"/>
      <c r="B286"/>
      <c r="C286"/>
      <c r="D286"/>
      <c r="E286"/>
      <c r="F286"/>
      <c r="G286"/>
      <c r="H286"/>
      <c r="I286"/>
      <c r="J286"/>
    </row>
    <row r="287" spans="1:10" x14ac:dyDescent="0.25">
      <c r="A287"/>
      <c r="B287"/>
      <c r="C287"/>
      <c r="D287"/>
      <c r="E287"/>
      <c r="F287"/>
      <c r="G287"/>
      <c r="H287"/>
      <c r="I287"/>
      <c r="J287"/>
    </row>
    <row r="288" spans="1:10" x14ac:dyDescent="0.25">
      <c r="A288"/>
      <c r="B288"/>
      <c r="C288"/>
      <c r="D288"/>
      <c r="E288"/>
      <c r="F288"/>
      <c r="G288"/>
      <c r="H288"/>
      <c r="I288"/>
      <c r="J288"/>
    </row>
    <row r="289" spans="1:10" x14ac:dyDescent="0.25">
      <c r="A289"/>
      <c r="B289"/>
      <c r="C289"/>
      <c r="D289"/>
      <c r="E289"/>
      <c r="F289"/>
      <c r="G289"/>
      <c r="H289"/>
      <c r="I289"/>
      <c r="J289"/>
    </row>
    <row r="290" spans="1:10" x14ac:dyDescent="0.25">
      <c r="A290"/>
      <c r="B290"/>
      <c r="C290"/>
      <c r="D290"/>
      <c r="E290"/>
      <c r="F290"/>
      <c r="G290"/>
      <c r="H290"/>
      <c r="I290"/>
      <c r="J290"/>
    </row>
    <row r="291" spans="1:10" x14ac:dyDescent="0.25">
      <c r="A291"/>
      <c r="B291"/>
      <c r="C291"/>
      <c r="D291"/>
      <c r="E291"/>
      <c r="F291"/>
      <c r="G291"/>
      <c r="H291"/>
      <c r="I291"/>
      <c r="J291"/>
    </row>
    <row r="292" spans="1:10" x14ac:dyDescent="0.25">
      <c r="A292"/>
      <c r="B292"/>
      <c r="C292"/>
      <c r="D292"/>
      <c r="E292"/>
      <c r="F292"/>
      <c r="G292"/>
      <c r="H292"/>
      <c r="I292"/>
      <c r="J292"/>
    </row>
    <row r="293" spans="1:10" x14ac:dyDescent="0.25">
      <c r="A293"/>
      <c r="B293"/>
      <c r="C293"/>
      <c r="D293"/>
      <c r="E293"/>
      <c r="F293"/>
      <c r="G293"/>
      <c r="H293"/>
      <c r="I293"/>
      <c r="J293"/>
    </row>
    <row r="294" spans="1:10" x14ac:dyDescent="0.25">
      <c r="A294"/>
      <c r="B294"/>
      <c r="C294"/>
      <c r="D294"/>
      <c r="E294"/>
      <c r="F294"/>
      <c r="G294"/>
      <c r="H294"/>
      <c r="I294"/>
      <c r="J294"/>
    </row>
    <row r="295" spans="1:10" x14ac:dyDescent="0.25">
      <c r="A295"/>
      <c r="B295"/>
      <c r="C295"/>
      <c r="D295"/>
      <c r="E295"/>
      <c r="F295"/>
      <c r="G295"/>
      <c r="H295"/>
      <c r="I295"/>
      <c r="J295"/>
    </row>
    <row r="296" spans="1:10" x14ac:dyDescent="0.25">
      <c r="A296"/>
      <c r="B296"/>
      <c r="C296"/>
      <c r="D296"/>
      <c r="E296"/>
      <c r="F296"/>
      <c r="G296"/>
      <c r="H296"/>
      <c r="I296"/>
      <c r="J296"/>
    </row>
    <row r="297" spans="1:10" x14ac:dyDescent="0.25">
      <c r="A297"/>
      <c r="B297"/>
      <c r="C297"/>
      <c r="D297"/>
      <c r="E297"/>
      <c r="F297"/>
      <c r="G297"/>
      <c r="H297"/>
      <c r="I297"/>
      <c r="J297"/>
    </row>
    <row r="298" spans="1:10" x14ac:dyDescent="0.25">
      <c r="A298"/>
      <c r="B298"/>
      <c r="C298"/>
      <c r="D298"/>
      <c r="E298"/>
      <c r="F298"/>
      <c r="G298"/>
      <c r="H298"/>
      <c r="I298"/>
      <c r="J298"/>
    </row>
    <row r="299" spans="1:10" x14ac:dyDescent="0.25">
      <c r="A299"/>
      <c r="B299"/>
      <c r="C299"/>
      <c r="D299"/>
      <c r="E299"/>
      <c r="F299"/>
      <c r="G299"/>
      <c r="H299"/>
      <c r="I299"/>
      <c r="J299"/>
    </row>
    <row r="300" spans="1:10" x14ac:dyDescent="0.25">
      <c r="A300"/>
      <c r="B300"/>
      <c r="C300"/>
      <c r="D300"/>
      <c r="E300"/>
      <c r="F300"/>
      <c r="G300"/>
      <c r="H300"/>
      <c r="I300"/>
      <c r="J300"/>
    </row>
    <row r="301" spans="1:10" x14ac:dyDescent="0.25">
      <c r="A301"/>
      <c r="B301"/>
      <c r="C301"/>
      <c r="D301"/>
      <c r="E301"/>
      <c r="F301"/>
      <c r="G301"/>
      <c r="H301"/>
      <c r="I301"/>
      <c r="J301"/>
    </row>
    <row r="302" spans="1:10" x14ac:dyDescent="0.25">
      <c r="A302"/>
      <c r="B302"/>
      <c r="C302"/>
      <c r="D302"/>
      <c r="E302"/>
      <c r="F302"/>
      <c r="G302"/>
      <c r="H302"/>
      <c r="I302"/>
      <c r="J302"/>
    </row>
    <row r="303" spans="1:10" x14ac:dyDescent="0.25">
      <c r="A303"/>
      <c r="B303"/>
      <c r="C303"/>
      <c r="D303"/>
      <c r="E303"/>
      <c r="F303"/>
      <c r="G303"/>
      <c r="H303"/>
      <c r="I303"/>
      <c r="J303"/>
    </row>
    <row r="304" spans="1:10" x14ac:dyDescent="0.25">
      <c r="A304"/>
      <c r="B304"/>
      <c r="C304"/>
      <c r="D304"/>
      <c r="E304"/>
      <c r="F304"/>
      <c r="G304"/>
      <c r="H304"/>
      <c r="I304"/>
      <c r="J304"/>
    </row>
    <row r="305" spans="1:10" x14ac:dyDescent="0.25">
      <c r="A305"/>
      <c r="B305"/>
      <c r="C305"/>
      <c r="D305"/>
      <c r="E305"/>
      <c r="F305"/>
      <c r="G305"/>
      <c r="H305"/>
      <c r="I305"/>
      <c r="J305"/>
    </row>
    <row r="306" spans="1:10" x14ac:dyDescent="0.25">
      <c r="A306"/>
      <c r="B306"/>
      <c r="C306"/>
      <c r="D306"/>
      <c r="E306"/>
      <c r="F306"/>
      <c r="G306"/>
      <c r="H306"/>
      <c r="I306"/>
      <c r="J306"/>
    </row>
    <row r="307" spans="1:10" x14ac:dyDescent="0.25">
      <c r="A307"/>
      <c r="B307"/>
      <c r="C307"/>
      <c r="D307"/>
      <c r="E307"/>
      <c r="F307"/>
      <c r="G307"/>
      <c r="H307"/>
      <c r="I307"/>
      <c r="J307"/>
    </row>
    <row r="308" spans="1:10" x14ac:dyDescent="0.25">
      <c r="A308"/>
      <c r="B308"/>
      <c r="C308"/>
      <c r="D308"/>
      <c r="E308"/>
      <c r="F308"/>
      <c r="G308"/>
      <c r="H308"/>
      <c r="I308"/>
      <c r="J308"/>
    </row>
    <row r="309" spans="1:10" x14ac:dyDescent="0.25">
      <c r="A309"/>
      <c r="B309"/>
      <c r="C309"/>
      <c r="D309"/>
      <c r="E309"/>
      <c r="F309"/>
      <c r="G309"/>
      <c r="H309"/>
      <c r="I309"/>
      <c r="J309"/>
    </row>
    <row r="310" spans="1:10" x14ac:dyDescent="0.25">
      <c r="A310"/>
      <c r="B310"/>
      <c r="C310"/>
      <c r="D310"/>
      <c r="E310"/>
      <c r="F310"/>
      <c r="G310"/>
      <c r="H310"/>
      <c r="I310"/>
      <c r="J310"/>
    </row>
    <row r="311" spans="1:10" x14ac:dyDescent="0.25">
      <c r="A311"/>
      <c r="B311"/>
      <c r="C311"/>
      <c r="D311"/>
      <c r="E311"/>
      <c r="F311"/>
      <c r="G311"/>
      <c r="H311"/>
      <c r="I311"/>
      <c r="J311"/>
    </row>
    <row r="312" spans="1:10" x14ac:dyDescent="0.25">
      <c r="A312"/>
      <c r="B312"/>
      <c r="C312"/>
      <c r="D312"/>
      <c r="E312"/>
      <c r="F312"/>
      <c r="G312"/>
      <c r="H312"/>
      <c r="I312"/>
      <c r="J312"/>
    </row>
    <row r="313" spans="1:10" x14ac:dyDescent="0.25">
      <c r="A313"/>
      <c r="B313"/>
      <c r="C313"/>
      <c r="D313"/>
      <c r="E313"/>
      <c r="F313"/>
      <c r="G313"/>
      <c r="H313"/>
      <c r="I313"/>
      <c r="J313"/>
    </row>
    <row r="314" spans="1:10" x14ac:dyDescent="0.25">
      <c r="A314"/>
      <c r="B314"/>
      <c r="C314"/>
      <c r="D314"/>
      <c r="E314"/>
      <c r="F314"/>
      <c r="G314"/>
      <c r="H314"/>
      <c r="I314"/>
      <c r="J314"/>
    </row>
    <row r="315" spans="1:10" x14ac:dyDescent="0.25">
      <c r="A315"/>
      <c r="B315"/>
      <c r="C315"/>
      <c r="D315"/>
      <c r="E315"/>
      <c r="F315"/>
      <c r="G315"/>
      <c r="H315"/>
      <c r="I315"/>
      <c r="J315"/>
    </row>
    <row r="316" spans="1:10" x14ac:dyDescent="0.25">
      <c r="A316"/>
      <c r="B316"/>
      <c r="C316"/>
      <c r="D316"/>
      <c r="E316"/>
      <c r="F316"/>
      <c r="G316"/>
      <c r="H316"/>
      <c r="I316"/>
      <c r="J316"/>
    </row>
    <row r="317" spans="1:10" x14ac:dyDescent="0.25">
      <c r="A317"/>
      <c r="B317"/>
      <c r="C317"/>
      <c r="D317"/>
      <c r="E317"/>
      <c r="F317"/>
      <c r="G317"/>
      <c r="H317"/>
      <c r="I317"/>
      <c r="J317"/>
    </row>
    <row r="318" spans="1:10" x14ac:dyDescent="0.25">
      <c r="A318"/>
      <c r="B318"/>
      <c r="C318"/>
      <c r="D318"/>
      <c r="E318"/>
      <c r="F318"/>
      <c r="G318"/>
      <c r="H318"/>
      <c r="I318"/>
      <c r="J318"/>
    </row>
    <row r="319" spans="1:10" x14ac:dyDescent="0.25">
      <c r="A319"/>
      <c r="B319"/>
      <c r="C319"/>
      <c r="D319"/>
      <c r="E319"/>
      <c r="F319"/>
      <c r="G319"/>
      <c r="H319"/>
      <c r="I319"/>
      <c r="J319"/>
    </row>
    <row r="320" spans="1:10" x14ac:dyDescent="0.25">
      <c r="A320"/>
      <c r="B320"/>
      <c r="C320"/>
      <c r="D320"/>
      <c r="E320"/>
      <c r="F320"/>
      <c r="G320"/>
      <c r="H320"/>
      <c r="I320"/>
      <c r="J320"/>
    </row>
    <row r="321" spans="1:10" x14ac:dyDescent="0.25">
      <c r="A321"/>
      <c r="B321"/>
      <c r="C321"/>
      <c r="D321"/>
      <c r="E321"/>
      <c r="F321"/>
      <c r="G321"/>
      <c r="H321"/>
      <c r="I321"/>
      <c r="J321"/>
    </row>
    <row r="322" spans="1:10" x14ac:dyDescent="0.25">
      <c r="A322"/>
      <c r="B322"/>
      <c r="C322"/>
      <c r="D322"/>
      <c r="E322"/>
      <c r="F322"/>
      <c r="G322"/>
      <c r="H322"/>
      <c r="I322"/>
      <c r="J322"/>
    </row>
    <row r="323" spans="1:10" x14ac:dyDescent="0.25">
      <c r="A323"/>
      <c r="B323"/>
      <c r="C323"/>
      <c r="D323"/>
      <c r="E323"/>
      <c r="F323"/>
      <c r="G323"/>
      <c r="H323"/>
      <c r="I323"/>
      <c r="J323"/>
    </row>
    <row r="324" spans="1:10" x14ac:dyDescent="0.25">
      <c r="A324"/>
      <c r="B324"/>
      <c r="C324"/>
      <c r="D324"/>
      <c r="E324"/>
      <c r="F324"/>
      <c r="G324"/>
      <c r="H324"/>
      <c r="I324"/>
      <c r="J324"/>
    </row>
    <row r="325" spans="1:10" x14ac:dyDescent="0.25">
      <c r="A325"/>
      <c r="B325"/>
      <c r="C325"/>
      <c r="D325"/>
      <c r="E325"/>
      <c r="F325"/>
      <c r="G325"/>
      <c r="H325"/>
      <c r="I325"/>
      <c r="J325"/>
    </row>
    <row r="326" spans="1:10" x14ac:dyDescent="0.25">
      <c r="A326"/>
      <c r="B326"/>
      <c r="C326"/>
      <c r="D326"/>
      <c r="E326"/>
      <c r="F326"/>
      <c r="G326"/>
      <c r="H326"/>
      <c r="I326"/>
      <c r="J326"/>
    </row>
    <row r="327" spans="1:10" x14ac:dyDescent="0.25">
      <c r="A327"/>
      <c r="B327"/>
      <c r="C327"/>
      <c r="D327"/>
      <c r="E327"/>
      <c r="F327"/>
      <c r="G327"/>
      <c r="H327"/>
      <c r="I327"/>
      <c r="J327"/>
    </row>
    <row r="328" spans="1:10" x14ac:dyDescent="0.25">
      <c r="A328"/>
      <c r="B328"/>
      <c r="C328"/>
      <c r="D328"/>
      <c r="E328"/>
      <c r="F328"/>
      <c r="G328"/>
      <c r="H328"/>
      <c r="I328"/>
      <c r="J328"/>
    </row>
    <row r="329" spans="1:10" x14ac:dyDescent="0.25">
      <c r="A329"/>
      <c r="B329"/>
      <c r="C329"/>
      <c r="D329"/>
      <c r="E329"/>
      <c r="F329"/>
      <c r="G329"/>
      <c r="H329"/>
      <c r="I329"/>
      <c r="J329"/>
    </row>
    <row r="330" spans="1:10" x14ac:dyDescent="0.25">
      <c r="A330"/>
      <c r="B330"/>
      <c r="C330"/>
      <c r="D330"/>
      <c r="E330"/>
      <c r="F330"/>
      <c r="G330"/>
      <c r="H330"/>
      <c r="I330"/>
      <c r="J330"/>
    </row>
    <row r="331" spans="1:10" x14ac:dyDescent="0.25">
      <c r="A331"/>
      <c r="B331"/>
      <c r="C331"/>
      <c r="D331"/>
      <c r="E331"/>
      <c r="F331"/>
      <c r="G331"/>
      <c r="H331"/>
      <c r="I331"/>
      <c r="J331"/>
    </row>
    <row r="332" spans="1:10" x14ac:dyDescent="0.25">
      <c r="A332"/>
      <c r="B332"/>
      <c r="C332"/>
      <c r="D332"/>
      <c r="E332"/>
      <c r="F332"/>
      <c r="G332"/>
      <c r="H332"/>
      <c r="I332"/>
      <c r="J332"/>
    </row>
    <row r="333" spans="1:10" x14ac:dyDescent="0.25">
      <c r="A333"/>
      <c r="B333"/>
      <c r="C333"/>
      <c r="D333"/>
      <c r="E333"/>
      <c r="F333"/>
      <c r="G333"/>
      <c r="H333"/>
      <c r="I333"/>
      <c r="J333"/>
    </row>
    <row r="334" spans="1:10" x14ac:dyDescent="0.25">
      <c r="A334"/>
      <c r="B334"/>
      <c r="C334"/>
      <c r="D334"/>
      <c r="E334"/>
      <c r="F334"/>
      <c r="G334"/>
      <c r="H334"/>
      <c r="I334"/>
      <c r="J334"/>
    </row>
    <row r="335" spans="1:10" x14ac:dyDescent="0.25">
      <c r="A335"/>
      <c r="B335"/>
      <c r="C335"/>
      <c r="D335"/>
      <c r="E335"/>
      <c r="F335"/>
      <c r="G335"/>
      <c r="H335"/>
      <c r="I335"/>
      <c r="J335"/>
    </row>
    <row r="336" spans="1:10" x14ac:dyDescent="0.25">
      <c r="A336"/>
      <c r="B336"/>
      <c r="C336"/>
      <c r="D336"/>
      <c r="E336"/>
      <c r="F336"/>
      <c r="G336"/>
      <c r="H336"/>
      <c r="I336"/>
      <c r="J336"/>
    </row>
    <row r="337" spans="1:10" x14ac:dyDescent="0.25">
      <c r="A337"/>
      <c r="B337"/>
      <c r="C337"/>
      <c r="D337"/>
      <c r="E337"/>
      <c r="F337"/>
      <c r="G337"/>
      <c r="H337"/>
      <c r="I337"/>
      <c r="J337"/>
    </row>
    <row r="338" spans="1:10" x14ac:dyDescent="0.25">
      <c r="A338"/>
      <c r="B338"/>
      <c r="C338"/>
      <c r="D338"/>
      <c r="E338"/>
      <c r="F338"/>
      <c r="G338"/>
      <c r="H338"/>
      <c r="I338"/>
      <c r="J338"/>
    </row>
    <row r="339" spans="1:10" x14ac:dyDescent="0.25">
      <c r="A339"/>
      <c r="B339"/>
      <c r="C339"/>
      <c r="D339"/>
      <c r="E339"/>
      <c r="F339"/>
      <c r="G339"/>
      <c r="H339"/>
      <c r="I339"/>
      <c r="J339"/>
    </row>
    <row r="340" spans="1:10" x14ac:dyDescent="0.25">
      <c r="A340"/>
      <c r="B340"/>
      <c r="C340"/>
      <c r="D340"/>
      <c r="E340"/>
      <c r="F340"/>
      <c r="G340"/>
      <c r="H340"/>
      <c r="I340"/>
      <c r="J340"/>
    </row>
    <row r="341" spans="1:10" x14ac:dyDescent="0.25">
      <c r="A341"/>
      <c r="B341"/>
      <c r="C341"/>
      <c r="D341"/>
      <c r="E341"/>
      <c r="F341"/>
      <c r="G341"/>
      <c r="H341"/>
      <c r="I341"/>
      <c r="J341"/>
    </row>
    <row r="342" spans="1:10" x14ac:dyDescent="0.25">
      <c r="A342"/>
      <c r="B342"/>
      <c r="C342"/>
      <c r="D342"/>
      <c r="E342"/>
      <c r="F342"/>
      <c r="G342"/>
      <c r="H342"/>
      <c r="I342"/>
      <c r="J342"/>
    </row>
    <row r="343" spans="1:10" x14ac:dyDescent="0.25">
      <c r="A343"/>
      <c r="B343"/>
      <c r="C343"/>
      <c r="D343"/>
      <c r="E343"/>
      <c r="F343"/>
      <c r="G343"/>
      <c r="H343"/>
      <c r="I343"/>
      <c r="J343"/>
    </row>
    <row r="344" spans="1:10" x14ac:dyDescent="0.25">
      <c r="A344"/>
      <c r="B344"/>
      <c r="C344"/>
      <c r="D344"/>
      <c r="E344"/>
      <c r="F344"/>
      <c r="G344"/>
      <c r="H344"/>
      <c r="I344"/>
      <c r="J344"/>
    </row>
    <row r="345" spans="1:10" x14ac:dyDescent="0.25">
      <c r="A345"/>
      <c r="B345"/>
      <c r="C345"/>
      <c r="D345"/>
      <c r="E345"/>
      <c r="F345"/>
      <c r="G345"/>
      <c r="H345"/>
      <c r="I345"/>
      <c r="J345"/>
    </row>
    <row r="346" spans="1:10" x14ac:dyDescent="0.25">
      <c r="A346"/>
      <c r="B346"/>
      <c r="C346"/>
      <c r="D346"/>
      <c r="E346"/>
      <c r="F346"/>
      <c r="G346"/>
      <c r="H346"/>
      <c r="I346"/>
      <c r="J346"/>
    </row>
    <row r="347" spans="1:10" x14ac:dyDescent="0.25">
      <c r="A347"/>
      <c r="B347"/>
      <c r="C347"/>
      <c r="D347"/>
      <c r="E347"/>
      <c r="F347"/>
      <c r="G347"/>
      <c r="H347"/>
      <c r="I347"/>
      <c r="J347"/>
    </row>
    <row r="348" spans="1:10" x14ac:dyDescent="0.25">
      <c r="A348"/>
      <c r="B348"/>
      <c r="C348"/>
      <c r="D348"/>
      <c r="E348"/>
      <c r="F348"/>
      <c r="G348"/>
      <c r="H348"/>
      <c r="I348"/>
      <c r="J348" s="2"/>
    </row>
    <row r="349" spans="1:10" x14ac:dyDescent="0.25">
      <c r="A349"/>
      <c r="B349"/>
      <c r="C349"/>
      <c r="D349"/>
      <c r="E349"/>
      <c r="F349"/>
      <c r="G349"/>
      <c r="H349"/>
      <c r="I349"/>
      <c r="J349" s="2"/>
    </row>
    <row r="350" spans="1:10" x14ac:dyDescent="0.25">
      <c r="A350"/>
      <c r="B350"/>
      <c r="C350"/>
      <c r="D350"/>
      <c r="E350"/>
      <c r="F350"/>
      <c r="G350"/>
      <c r="H350"/>
      <c r="I350"/>
      <c r="J350" s="2"/>
    </row>
    <row r="351" spans="1:10" x14ac:dyDescent="0.25">
      <c r="A351"/>
      <c r="B351"/>
      <c r="C351"/>
      <c r="D351"/>
      <c r="E351"/>
      <c r="F351"/>
      <c r="G351"/>
      <c r="H351"/>
      <c r="I351"/>
      <c r="J351" s="2"/>
    </row>
    <row r="352" spans="1:10" x14ac:dyDescent="0.25">
      <c r="A352"/>
      <c r="B352"/>
      <c r="C352"/>
      <c r="D352"/>
      <c r="E352"/>
      <c r="F352"/>
      <c r="G352"/>
      <c r="H352"/>
      <c r="I352"/>
      <c r="J352" s="2"/>
    </row>
    <row r="353" spans="1:10" x14ac:dyDescent="0.25">
      <c r="A353"/>
      <c r="B353"/>
      <c r="C353"/>
      <c r="D353"/>
      <c r="E353"/>
      <c r="F353"/>
      <c r="G353"/>
      <c r="H353"/>
      <c r="I353"/>
      <c r="J353" s="2"/>
    </row>
    <row r="354" spans="1:10" x14ac:dyDescent="0.25">
      <c r="A354"/>
      <c r="B354"/>
      <c r="C354"/>
      <c r="D354"/>
      <c r="E354"/>
      <c r="F354"/>
      <c r="G354"/>
      <c r="H354"/>
      <c r="I354"/>
      <c r="J354" s="2"/>
    </row>
    <row r="355" spans="1:10" x14ac:dyDescent="0.25">
      <c r="A355"/>
      <c r="B355"/>
      <c r="C355"/>
      <c r="D355"/>
      <c r="E355"/>
      <c r="F355"/>
      <c r="G355"/>
      <c r="H355"/>
      <c r="I355"/>
      <c r="J355" s="2"/>
    </row>
    <row r="356" spans="1:10" x14ac:dyDescent="0.25">
      <c r="A356"/>
      <c r="B356"/>
      <c r="C356"/>
      <c r="D356"/>
      <c r="E356"/>
      <c r="F356"/>
      <c r="G356"/>
      <c r="H356"/>
      <c r="I356"/>
      <c r="J356" s="2"/>
    </row>
    <row r="357" spans="1:10" x14ac:dyDescent="0.25">
      <c r="A357"/>
      <c r="B357"/>
      <c r="C357"/>
      <c r="D357"/>
      <c r="E357"/>
      <c r="F357"/>
      <c r="G357"/>
      <c r="H357"/>
      <c r="I357"/>
      <c r="J357" s="2"/>
    </row>
    <row r="358" spans="1:10" x14ac:dyDescent="0.25">
      <c r="A358"/>
      <c r="B358"/>
      <c r="C358"/>
      <c r="D358"/>
      <c r="E358"/>
      <c r="F358"/>
      <c r="G358"/>
      <c r="H358"/>
      <c r="I358"/>
      <c r="J358" s="2"/>
    </row>
    <row r="359" spans="1:10" x14ac:dyDescent="0.25">
      <c r="A359"/>
      <c r="B359"/>
      <c r="C359"/>
      <c r="D359"/>
      <c r="E359"/>
      <c r="F359"/>
      <c r="G359"/>
      <c r="H359"/>
      <c r="I359"/>
      <c r="J359" s="2"/>
    </row>
    <row r="360" spans="1:10" x14ac:dyDescent="0.25">
      <c r="A360"/>
      <c r="B360"/>
      <c r="C360"/>
      <c r="D360"/>
      <c r="E360"/>
      <c r="F360"/>
      <c r="G360"/>
      <c r="H360"/>
      <c r="I360"/>
      <c r="J360" s="2"/>
    </row>
    <row r="361" spans="1:10" x14ac:dyDescent="0.25">
      <c r="A361"/>
      <c r="B361"/>
      <c r="C361"/>
      <c r="D361"/>
      <c r="E361"/>
      <c r="F361"/>
      <c r="G361"/>
      <c r="H361"/>
      <c r="I361"/>
      <c r="J361" s="2"/>
    </row>
    <row r="362" spans="1:10" x14ac:dyDescent="0.25">
      <c r="A362"/>
      <c r="B362"/>
      <c r="C362"/>
      <c r="D362"/>
      <c r="E362"/>
      <c r="F362"/>
      <c r="G362"/>
      <c r="H362"/>
      <c r="I362"/>
      <c r="J362" s="2"/>
    </row>
    <row r="363" spans="1:10" x14ac:dyDescent="0.25">
      <c r="A363"/>
      <c r="B363"/>
      <c r="C363"/>
      <c r="D363"/>
      <c r="E363"/>
      <c r="F363"/>
      <c r="G363"/>
      <c r="H363"/>
      <c r="I363"/>
      <c r="J363" s="2"/>
    </row>
    <row r="364" spans="1:10" x14ac:dyDescent="0.25">
      <c r="A364"/>
      <c r="B364"/>
      <c r="C364"/>
      <c r="D364"/>
      <c r="E364"/>
      <c r="F364"/>
      <c r="G364"/>
      <c r="H364"/>
      <c r="I364"/>
      <c r="J364" s="2"/>
    </row>
    <row r="365" spans="1:10" x14ac:dyDescent="0.25">
      <c r="A365"/>
      <c r="B365"/>
      <c r="C365"/>
      <c r="D365"/>
      <c r="E365"/>
      <c r="F365"/>
      <c r="G365"/>
      <c r="H365"/>
      <c r="I365"/>
      <c r="J365" s="2"/>
    </row>
    <row r="366" spans="1:10" x14ac:dyDescent="0.25">
      <c r="A366"/>
      <c r="B366"/>
      <c r="C366"/>
      <c r="D366"/>
      <c r="E366"/>
      <c r="F366"/>
      <c r="G366"/>
      <c r="H366"/>
      <c r="I366"/>
      <c r="J366" s="2"/>
    </row>
    <row r="367" spans="1:10" x14ac:dyDescent="0.25">
      <c r="A367"/>
      <c r="B367"/>
      <c r="C367"/>
      <c r="D367"/>
      <c r="E367"/>
      <c r="F367"/>
      <c r="G367"/>
      <c r="H367"/>
      <c r="I367"/>
      <c r="J367" s="2"/>
    </row>
    <row r="368" spans="1:10" x14ac:dyDescent="0.25">
      <c r="A368"/>
      <c r="B368"/>
      <c r="C368"/>
      <c r="D368"/>
      <c r="E368"/>
      <c r="F368"/>
      <c r="G368"/>
      <c r="H368"/>
      <c r="I368"/>
      <c r="J368" s="2"/>
    </row>
    <row r="369" spans="1:10" x14ac:dyDescent="0.25">
      <c r="A369"/>
      <c r="B369"/>
      <c r="C369"/>
      <c r="D369"/>
      <c r="E369"/>
      <c r="F369"/>
      <c r="G369"/>
      <c r="H369"/>
      <c r="I369"/>
      <c r="J369" s="2"/>
    </row>
    <row r="370" spans="1:10" x14ac:dyDescent="0.25">
      <c r="A370"/>
      <c r="B370"/>
      <c r="C370"/>
      <c r="D370"/>
      <c r="E370"/>
      <c r="F370"/>
      <c r="G370"/>
      <c r="H370"/>
      <c r="I370"/>
      <c r="J370" s="2"/>
    </row>
    <row r="371" spans="1:10" x14ac:dyDescent="0.25">
      <c r="A371"/>
      <c r="B371"/>
      <c r="C371"/>
      <c r="D371"/>
      <c r="E371"/>
      <c r="F371"/>
      <c r="G371"/>
      <c r="H371"/>
      <c r="I371"/>
      <c r="J371" s="2"/>
    </row>
    <row r="372" spans="1:10" x14ac:dyDescent="0.25">
      <c r="A372"/>
      <c r="B372"/>
      <c r="C372"/>
      <c r="D372"/>
      <c r="E372"/>
      <c r="F372"/>
      <c r="G372"/>
      <c r="H372"/>
      <c r="I372"/>
      <c r="J372" s="2"/>
    </row>
    <row r="373" spans="1:10" x14ac:dyDescent="0.25">
      <c r="A373"/>
      <c r="B373"/>
      <c r="C373"/>
      <c r="D373"/>
      <c r="E373"/>
      <c r="F373"/>
      <c r="G373"/>
      <c r="H373"/>
      <c r="I373"/>
      <c r="J373" s="2"/>
    </row>
    <row r="374" spans="1:10" x14ac:dyDescent="0.25">
      <c r="A374"/>
      <c r="B374"/>
      <c r="C374"/>
      <c r="D374"/>
      <c r="E374"/>
      <c r="F374"/>
      <c r="G374"/>
      <c r="H374"/>
      <c r="I374"/>
      <c r="J374" s="2"/>
    </row>
    <row r="375" spans="1:10" x14ac:dyDescent="0.25">
      <c r="A375"/>
      <c r="B375"/>
      <c r="C375"/>
      <c r="D375"/>
      <c r="E375"/>
      <c r="F375"/>
      <c r="G375"/>
      <c r="H375"/>
      <c r="I375"/>
      <c r="J375" s="2"/>
    </row>
    <row r="376" spans="1:10" x14ac:dyDescent="0.25">
      <c r="A376"/>
      <c r="B376"/>
      <c r="C376"/>
      <c r="D376"/>
      <c r="E376"/>
      <c r="F376"/>
      <c r="G376"/>
      <c r="H376"/>
      <c r="I376"/>
      <c r="J376" s="2"/>
    </row>
    <row r="377" spans="1:10" x14ac:dyDescent="0.25">
      <c r="A377"/>
      <c r="B377"/>
      <c r="C377"/>
      <c r="D377"/>
      <c r="E377"/>
      <c r="F377"/>
      <c r="G377"/>
      <c r="H377"/>
      <c r="I377"/>
      <c r="J377" s="2"/>
    </row>
    <row r="378" spans="1:10" x14ac:dyDescent="0.25">
      <c r="A378"/>
      <c r="B378"/>
      <c r="C378"/>
      <c r="D378"/>
      <c r="E378"/>
      <c r="F378"/>
      <c r="G378"/>
      <c r="H378"/>
      <c r="I378"/>
      <c r="J378" s="2"/>
    </row>
    <row r="379" spans="1:10" x14ac:dyDescent="0.25">
      <c r="A379"/>
      <c r="B379"/>
      <c r="C379"/>
      <c r="D379"/>
      <c r="E379"/>
      <c r="F379"/>
      <c r="G379"/>
      <c r="H379"/>
      <c r="I379"/>
      <c r="J379" s="2"/>
    </row>
    <row r="380" spans="1:10" x14ac:dyDescent="0.25">
      <c r="A380"/>
      <c r="B380"/>
      <c r="C380"/>
      <c r="D380"/>
      <c r="E380"/>
      <c r="F380"/>
      <c r="G380"/>
      <c r="H380"/>
      <c r="I380"/>
      <c r="J380" s="2"/>
    </row>
    <row r="381" spans="1:10" x14ac:dyDescent="0.25">
      <c r="A381"/>
      <c r="B381"/>
      <c r="C381"/>
      <c r="D381"/>
      <c r="E381"/>
      <c r="F381"/>
      <c r="G381"/>
      <c r="H381"/>
      <c r="I381"/>
      <c r="J381" s="2"/>
    </row>
    <row r="382" spans="1:10" x14ac:dyDescent="0.25">
      <c r="A382"/>
      <c r="B382"/>
      <c r="C382"/>
      <c r="D382"/>
      <c r="E382"/>
      <c r="F382"/>
      <c r="G382"/>
      <c r="H382"/>
      <c r="I382"/>
      <c r="J382" s="2"/>
    </row>
    <row r="383" spans="1:10" x14ac:dyDescent="0.25">
      <c r="A383"/>
      <c r="B383"/>
      <c r="C383"/>
      <c r="D383"/>
      <c r="E383"/>
      <c r="F383"/>
      <c r="G383"/>
      <c r="H383"/>
      <c r="I383"/>
      <c r="J383" s="2"/>
    </row>
    <row r="384" spans="1:10" x14ac:dyDescent="0.25">
      <c r="A384"/>
      <c r="B384"/>
      <c r="C384"/>
      <c r="D384"/>
      <c r="E384"/>
      <c r="F384"/>
      <c r="G384"/>
      <c r="H384"/>
      <c r="I384"/>
      <c r="J384" s="2"/>
    </row>
    <row r="385" spans="1:10" x14ac:dyDescent="0.25">
      <c r="A385"/>
      <c r="B385"/>
      <c r="C385"/>
      <c r="D385"/>
      <c r="E385"/>
      <c r="F385"/>
      <c r="G385"/>
      <c r="H385"/>
      <c r="I385"/>
      <c r="J385" s="2"/>
    </row>
    <row r="386" spans="1:10" x14ac:dyDescent="0.25">
      <c r="A386"/>
      <c r="B386"/>
      <c r="C386"/>
      <c r="D386"/>
      <c r="E386"/>
      <c r="F386"/>
      <c r="G386"/>
      <c r="H386"/>
      <c r="I386"/>
      <c r="J386" s="2"/>
    </row>
    <row r="387" spans="1:10" x14ac:dyDescent="0.25">
      <c r="A387"/>
      <c r="B387"/>
      <c r="C387"/>
      <c r="D387"/>
      <c r="E387"/>
      <c r="F387"/>
      <c r="G387"/>
      <c r="H387"/>
      <c r="I387"/>
      <c r="J387" s="2"/>
    </row>
    <row r="388" spans="1:10" x14ac:dyDescent="0.25">
      <c r="A388"/>
      <c r="B388"/>
      <c r="C388"/>
      <c r="D388"/>
      <c r="E388"/>
      <c r="F388"/>
      <c r="G388"/>
      <c r="H388"/>
      <c r="I388"/>
      <c r="J388" s="2"/>
    </row>
    <row r="389" spans="1:10" x14ac:dyDescent="0.25">
      <c r="A389"/>
      <c r="B389"/>
      <c r="C389"/>
      <c r="D389"/>
      <c r="E389"/>
      <c r="F389"/>
      <c r="G389"/>
      <c r="H389"/>
      <c r="I389"/>
      <c r="J389" s="2"/>
    </row>
    <row r="390" spans="1:10" x14ac:dyDescent="0.25">
      <c r="A390"/>
      <c r="B390"/>
      <c r="C390"/>
      <c r="D390"/>
      <c r="E390"/>
      <c r="F390"/>
      <c r="G390"/>
      <c r="H390"/>
      <c r="I390"/>
      <c r="J390" s="2"/>
    </row>
    <row r="391" spans="1:10" x14ac:dyDescent="0.25">
      <c r="A391"/>
      <c r="B391"/>
      <c r="C391"/>
      <c r="D391"/>
      <c r="E391"/>
      <c r="F391"/>
      <c r="G391"/>
      <c r="H391"/>
      <c r="I391"/>
      <c r="J391" s="2"/>
    </row>
    <row r="392" spans="1:10" x14ac:dyDescent="0.25">
      <c r="A392"/>
      <c r="B392"/>
      <c r="C392"/>
      <c r="D392"/>
      <c r="E392"/>
      <c r="F392"/>
      <c r="G392"/>
      <c r="H392"/>
      <c r="I392"/>
      <c r="J392" s="2"/>
    </row>
    <row r="393" spans="1:10" x14ac:dyDescent="0.25">
      <c r="A393"/>
      <c r="B393"/>
      <c r="C393"/>
      <c r="D393"/>
      <c r="E393"/>
      <c r="F393"/>
      <c r="G393"/>
      <c r="H393"/>
      <c r="I393"/>
      <c r="J393" s="2"/>
    </row>
    <row r="394" spans="1:10" x14ac:dyDescent="0.25">
      <c r="A394"/>
      <c r="B394"/>
      <c r="C394"/>
      <c r="D394"/>
      <c r="E394"/>
      <c r="F394"/>
      <c r="G394"/>
      <c r="H394"/>
      <c r="I394"/>
      <c r="J394" s="2"/>
    </row>
    <row r="395" spans="1:10" x14ac:dyDescent="0.25">
      <c r="A395"/>
      <c r="B395"/>
      <c r="C395"/>
      <c r="D395"/>
      <c r="E395"/>
      <c r="F395"/>
      <c r="G395"/>
      <c r="H395"/>
      <c r="I395"/>
      <c r="J395" s="2"/>
    </row>
    <row r="396" spans="1:10" x14ac:dyDescent="0.25">
      <c r="A396"/>
      <c r="B396"/>
      <c r="C396"/>
      <c r="D396"/>
      <c r="E396"/>
      <c r="F396"/>
      <c r="G396"/>
      <c r="H396"/>
      <c r="I396"/>
      <c r="J396" s="2"/>
    </row>
    <row r="397" spans="1:10" x14ac:dyDescent="0.25">
      <c r="A397"/>
      <c r="B397"/>
      <c r="C397"/>
      <c r="D397"/>
      <c r="E397"/>
      <c r="F397"/>
      <c r="G397"/>
      <c r="H397"/>
      <c r="I397"/>
      <c r="J397" s="2"/>
    </row>
    <row r="398" spans="1:10" x14ac:dyDescent="0.25">
      <c r="A398"/>
      <c r="B398"/>
      <c r="C398"/>
      <c r="D398"/>
      <c r="E398"/>
      <c r="F398"/>
      <c r="G398"/>
      <c r="H398"/>
      <c r="I398"/>
      <c r="J398" s="2"/>
    </row>
    <row r="399" spans="1:10" x14ac:dyDescent="0.25">
      <c r="A399"/>
      <c r="B399"/>
      <c r="C399"/>
      <c r="D399"/>
      <c r="E399"/>
      <c r="F399"/>
      <c r="G399"/>
      <c r="H399"/>
      <c r="I399"/>
      <c r="J399" s="2"/>
    </row>
    <row r="400" spans="1:10" x14ac:dyDescent="0.25">
      <c r="A400"/>
      <c r="B400"/>
      <c r="C400"/>
      <c r="D400"/>
      <c r="E400"/>
      <c r="F400"/>
      <c r="G400"/>
      <c r="H400"/>
      <c r="I400"/>
      <c r="J400" s="2"/>
    </row>
    <row r="401" spans="1:10" x14ac:dyDescent="0.25">
      <c r="A401"/>
      <c r="B401"/>
      <c r="C401"/>
      <c r="D401"/>
      <c r="E401"/>
      <c r="F401"/>
      <c r="G401"/>
      <c r="H401"/>
      <c r="I401"/>
      <c r="J401" s="2"/>
    </row>
    <row r="402" spans="1:10" x14ac:dyDescent="0.25">
      <c r="A402"/>
      <c r="B402"/>
      <c r="C402"/>
      <c r="D402"/>
      <c r="E402"/>
      <c r="F402"/>
      <c r="G402"/>
      <c r="H402"/>
      <c r="I402"/>
      <c r="J402" s="2"/>
    </row>
    <row r="403" spans="1:10" x14ac:dyDescent="0.25">
      <c r="A403"/>
      <c r="B403"/>
      <c r="C403"/>
      <c r="D403"/>
      <c r="E403"/>
      <c r="F403"/>
      <c r="G403"/>
      <c r="H403"/>
      <c r="I403"/>
      <c r="J403" s="2"/>
    </row>
    <row r="404" spans="1:10" x14ac:dyDescent="0.25">
      <c r="A404"/>
      <c r="B404"/>
      <c r="C404"/>
      <c r="D404"/>
      <c r="E404"/>
      <c r="F404"/>
      <c r="G404"/>
      <c r="H404"/>
      <c r="I404"/>
      <c r="J404" s="2"/>
    </row>
    <row r="405" spans="1:10" x14ac:dyDescent="0.25">
      <c r="A405"/>
      <c r="B405"/>
      <c r="C405"/>
      <c r="D405"/>
      <c r="E405"/>
      <c r="F405"/>
      <c r="G405"/>
      <c r="H405"/>
      <c r="I405"/>
      <c r="J405" s="2"/>
    </row>
    <row r="406" spans="1:10" x14ac:dyDescent="0.25">
      <c r="A406"/>
      <c r="B406"/>
      <c r="C406"/>
      <c r="D406"/>
      <c r="E406"/>
      <c r="F406"/>
      <c r="G406"/>
      <c r="H406"/>
      <c r="I406"/>
      <c r="J406" s="2"/>
    </row>
    <row r="407" spans="1:10" x14ac:dyDescent="0.25">
      <c r="A407"/>
      <c r="B407"/>
      <c r="C407"/>
      <c r="D407"/>
      <c r="E407"/>
      <c r="F407"/>
      <c r="G407"/>
      <c r="H407"/>
      <c r="I407"/>
      <c r="J407" s="2"/>
    </row>
    <row r="408" spans="1:10" x14ac:dyDescent="0.25">
      <c r="A408"/>
      <c r="B408"/>
      <c r="C408"/>
      <c r="D408"/>
      <c r="E408"/>
      <c r="F408"/>
      <c r="G408"/>
      <c r="H408"/>
      <c r="I408"/>
      <c r="J408" s="2"/>
    </row>
    <row r="409" spans="1:10" x14ac:dyDescent="0.25">
      <c r="A409"/>
      <c r="B409"/>
      <c r="C409"/>
      <c r="D409"/>
      <c r="E409"/>
      <c r="F409"/>
      <c r="G409"/>
      <c r="H409"/>
      <c r="I409"/>
      <c r="J409" s="2"/>
    </row>
    <row r="410" spans="1:10" x14ac:dyDescent="0.25">
      <c r="A410"/>
      <c r="B410"/>
      <c r="C410"/>
      <c r="D410"/>
      <c r="E410"/>
      <c r="F410"/>
      <c r="G410"/>
      <c r="H410"/>
      <c r="I410"/>
      <c r="J410" s="2"/>
    </row>
    <row r="411" spans="1:10" x14ac:dyDescent="0.25">
      <c r="A411"/>
      <c r="B411"/>
      <c r="C411"/>
      <c r="D411"/>
      <c r="E411"/>
      <c r="F411"/>
      <c r="G411"/>
      <c r="H411"/>
      <c r="I411"/>
      <c r="J411" s="2"/>
    </row>
    <row r="412" spans="1:10" x14ac:dyDescent="0.25">
      <c r="A412"/>
      <c r="B412"/>
      <c r="C412"/>
      <c r="D412"/>
      <c r="E412"/>
      <c r="F412"/>
      <c r="G412"/>
      <c r="H412"/>
      <c r="I412"/>
      <c r="J412" s="2"/>
    </row>
    <row r="413" spans="1:10" x14ac:dyDescent="0.25">
      <c r="A413"/>
      <c r="B413"/>
      <c r="C413"/>
      <c r="D413"/>
      <c r="E413"/>
      <c r="F413"/>
      <c r="G413"/>
      <c r="H413"/>
      <c r="I413"/>
      <c r="J413" s="2"/>
    </row>
    <row r="414" spans="1:10" x14ac:dyDescent="0.25">
      <c r="A414"/>
      <c r="B414"/>
      <c r="C414"/>
      <c r="D414"/>
      <c r="E414"/>
      <c r="F414"/>
      <c r="G414"/>
      <c r="H414"/>
      <c r="I414"/>
      <c r="J414" s="2"/>
    </row>
    <row r="415" spans="1:10" x14ac:dyDescent="0.25">
      <c r="A415"/>
      <c r="B415"/>
      <c r="C415"/>
      <c r="D415"/>
      <c r="E415"/>
      <c r="F415"/>
      <c r="G415"/>
      <c r="H415"/>
      <c r="I415"/>
      <c r="J415" s="2"/>
    </row>
    <row r="416" spans="1:10" x14ac:dyDescent="0.25">
      <c r="A416"/>
      <c r="B416"/>
      <c r="C416"/>
      <c r="D416"/>
      <c r="E416"/>
      <c r="F416"/>
      <c r="G416"/>
      <c r="H416"/>
      <c r="I416"/>
      <c r="J416" s="2"/>
    </row>
    <row r="417" spans="1:10" x14ac:dyDescent="0.25">
      <c r="A417"/>
      <c r="B417"/>
      <c r="C417"/>
      <c r="D417"/>
      <c r="E417"/>
      <c r="F417"/>
      <c r="G417"/>
      <c r="H417"/>
      <c r="I417"/>
      <c r="J417" s="2"/>
    </row>
    <row r="418" spans="1:10" x14ac:dyDescent="0.25">
      <c r="A418"/>
      <c r="B418"/>
      <c r="C418"/>
      <c r="D418"/>
      <c r="E418"/>
      <c r="F418"/>
      <c r="G418"/>
      <c r="H418"/>
      <c r="I418"/>
      <c r="J418" s="2"/>
    </row>
    <row r="419" spans="1:10" x14ac:dyDescent="0.25">
      <c r="A419"/>
      <c r="B419"/>
      <c r="C419"/>
      <c r="D419"/>
      <c r="E419"/>
      <c r="F419"/>
      <c r="G419"/>
      <c r="H419"/>
      <c r="I419"/>
      <c r="J419" s="2"/>
    </row>
    <row r="420" spans="1:10" x14ac:dyDescent="0.25">
      <c r="A420"/>
      <c r="B420"/>
      <c r="C420"/>
      <c r="D420"/>
      <c r="E420"/>
      <c r="F420"/>
      <c r="G420"/>
      <c r="H420"/>
      <c r="I420"/>
      <c r="J420" s="2"/>
    </row>
    <row r="421" spans="1:10" x14ac:dyDescent="0.25">
      <c r="A421"/>
      <c r="B421"/>
      <c r="C421"/>
      <c r="D421"/>
      <c r="E421"/>
      <c r="F421"/>
      <c r="G421"/>
      <c r="H421"/>
      <c r="I421"/>
      <c r="J421" s="2"/>
    </row>
    <row r="422" spans="1:10" x14ac:dyDescent="0.25">
      <c r="A422"/>
      <c r="B422"/>
      <c r="C422"/>
      <c r="D422"/>
      <c r="E422"/>
      <c r="F422"/>
      <c r="G422"/>
      <c r="H422"/>
      <c r="I422"/>
      <c r="J422" s="2"/>
    </row>
    <row r="423" spans="1:10" x14ac:dyDescent="0.25">
      <c r="A423"/>
      <c r="B423"/>
      <c r="C423"/>
      <c r="D423"/>
      <c r="E423"/>
      <c r="F423"/>
      <c r="G423"/>
      <c r="H423"/>
      <c r="I423"/>
      <c r="J423" s="2"/>
    </row>
    <row r="424" spans="1:10" x14ac:dyDescent="0.25">
      <c r="A424"/>
      <c r="B424"/>
      <c r="C424"/>
      <c r="D424"/>
      <c r="E424"/>
      <c r="F424"/>
      <c r="G424"/>
      <c r="H424"/>
      <c r="I424"/>
      <c r="J424" s="2"/>
    </row>
    <row r="425" spans="1:10" x14ac:dyDescent="0.25">
      <c r="A425"/>
      <c r="B425"/>
      <c r="C425"/>
      <c r="D425"/>
      <c r="E425"/>
      <c r="F425"/>
      <c r="G425"/>
      <c r="H425"/>
      <c r="I425"/>
      <c r="J425" s="2"/>
    </row>
    <row r="426" spans="1:10" x14ac:dyDescent="0.25">
      <c r="A426"/>
      <c r="B426"/>
      <c r="C426"/>
      <c r="D426"/>
      <c r="E426"/>
      <c r="F426"/>
      <c r="G426"/>
      <c r="H426"/>
      <c r="I426"/>
      <c r="J426" s="2"/>
    </row>
    <row r="427" spans="1:10" x14ac:dyDescent="0.25">
      <c r="A427"/>
      <c r="B427"/>
      <c r="C427"/>
      <c r="D427"/>
      <c r="E427"/>
      <c r="F427"/>
      <c r="G427"/>
      <c r="H427"/>
      <c r="I427"/>
      <c r="J427" s="2"/>
    </row>
    <row r="428" spans="1:10" x14ac:dyDescent="0.25">
      <c r="A428"/>
      <c r="B428"/>
      <c r="C428"/>
      <c r="D428"/>
      <c r="E428"/>
      <c r="F428"/>
      <c r="G428"/>
      <c r="H428"/>
      <c r="I428"/>
      <c r="J428" s="2"/>
    </row>
    <row r="429" spans="1:10" x14ac:dyDescent="0.25">
      <c r="A429"/>
      <c r="B429"/>
      <c r="C429"/>
      <c r="D429"/>
      <c r="E429"/>
      <c r="F429"/>
      <c r="G429"/>
      <c r="H429"/>
      <c r="I429"/>
      <c r="J429" s="2"/>
    </row>
    <row r="430" spans="1:10" x14ac:dyDescent="0.25">
      <c r="A430"/>
      <c r="B430"/>
      <c r="C430"/>
      <c r="D430"/>
      <c r="E430"/>
      <c r="F430"/>
      <c r="G430"/>
      <c r="H430"/>
      <c r="I430"/>
      <c r="J430" s="2"/>
    </row>
    <row r="431" spans="1:10" x14ac:dyDescent="0.25">
      <c r="A431"/>
      <c r="B431"/>
      <c r="C431"/>
      <c r="D431"/>
      <c r="E431"/>
      <c r="F431"/>
      <c r="G431"/>
      <c r="H431"/>
      <c r="I431"/>
      <c r="J431" s="2"/>
    </row>
    <row r="432" spans="1:10" x14ac:dyDescent="0.25">
      <c r="A432"/>
      <c r="B432"/>
      <c r="C432"/>
      <c r="D432"/>
      <c r="E432"/>
      <c r="F432"/>
      <c r="G432"/>
      <c r="H432"/>
      <c r="I432"/>
      <c r="J432" s="2"/>
    </row>
    <row r="433" spans="1:10" x14ac:dyDescent="0.25">
      <c r="A433"/>
      <c r="B433"/>
      <c r="C433"/>
      <c r="D433"/>
      <c r="E433"/>
      <c r="F433"/>
      <c r="G433"/>
      <c r="H433"/>
      <c r="I433"/>
      <c r="J433" s="2"/>
    </row>
    <row r="434" spans="1:10" x14ac:dyDescent="0.25">
      <c r="A434"/>
      <c r="B434"/>
      <c r="C434"/>
      <c r="D434"/>
      <c r="E434"/>
      <c r="F434"/>
      <c r="G434"/>
      <c r="H434"/>
      <c r="I434"/>
      <c r="J434" s="2"/>
    </row>
    <row r="435" spans="1:10" x14ac:dyDescent="0.25">
      <c r="A435"/>
      <c r="B435"/>
      <c r="C435"/>
      <c r="D435"/>
      <c r="E435"/>
      <c r="F435"/>
      <c r="G435"/>
      <c r="H435"/>
      <c r="I435"/>
      <c r="J435" s="2"/>
    </row>
    <row r="436" spans="1:10" x14ac:dyDescent="0.25">
      <c r="A436"/>
      <c r="B436"/>
      <c r="C436"/>
      <c r="D436"/>
      <c r="E436"/>
      <c r="F436"/>
      <c r="G436"/>
      <c r="H436"/>
      <c r="I436"/>
      <c r="J436" s="2"/>
    </row>
    <row r="437" spans="1:10" x14ac:dyDescent="0.25">
      <c r="A437"/>
      <c r="B437"/>
      <c r="C437"/>
      <c r="D437"/>
      <c r="E437"/>
      <c r="F437"/>
      <c r="G437"/>
      <c r="H437"/>
      <c r="I437"/>
      <c r="J437" s="2"/>
    </row>
    <row r="438" spans="1:10" x14ac:dyDescent="0.25">
      <c r="A438"/>
      <c r="B438"/>
      <c r="C438"/>
      <c r="D438"/>
      <c r="E438"/>
      <c r="F438"/>
      <c r="G438"/>
      <c r="H438"/>
      <c r="I438"/>
      <c r="J438" s="2"/>
    </row>
    <row r="439" spans="1:10" x14ac:dyDescent="0.25">
      <c r="A439"/>
      <c r="B439"/>
      <c r="C439"/>
      <c r="D439"/>
      <c r="E439"/>
      <c r="F439"/>
      <c r="G439"/>
      <c r="H439"/>
      <c r="I439"/>
      <c r="J439" s="2"/>
    </row>
    <row r="440" spans="1:10" x14ac:dyDescent="0.25">
      <c r="A440"/>
      <c r="B440"/>
      <c r="C440"/>
      <c r="D440"/>
      <c r="E440"/>
      <c r="F440"/>
      <c r="G440"/>
      <c r="H440"/>
      <c r="I440"/>
      <c r="J440" s="2"/>
    </row>
    <row r="441" spans="1:10" x14ac:dyDescent="0.25">
      <c r="A441"/>
      <c r="B441"/>
      <c r="C441"/>
      <c r="D441"/>
      <c r="E441"/>
      <c r="F441"/>
      <c r="G441"/>
      <c r="H441"/>
      <c r="I441"/>
      <c r="J441" s="2"/>
    </row>
    <row r="442" spans="1:10" x14ac:dyDescent="0.25">
      <c r="A442"/>
      <c r="B442"/>
      <c r="C442"/>
      <c r="D442"/>
      <c r="E442"/>
      <c r="F442"/>
      <c r="G442"/>
      <c r="H442"/>
      <c r="I442"/>
      <c r="J442" s="2"/>
    </row>
    <row r="443" spans="1:10" x14ac:dyDescent="0.25">
      <c r="A443"/>
      <c r="B443"/>
      <c r="C443"/>
      <c r="D443"/>
      <c r="E443"/>
      <c r="F443"/>
      <c r="G443"/>
      <c r="H443"/>
      <c r="I443"/>
      <c r="J443" s="2"/>
    </row>
    <row r="444" spans="1:10" x14ac:dyDescent="0.25">
      <c r="A444"/>
      <c r="B444"/>
      <c r="C444"/>
      <c r="D444"/>
      <c r="E444"/>
      <c r="F444"/>
      <c r="G444"/>
      <c r="H444"/>
      <c r="I444"/>
      <c r="J444" s="2"/>
    </row>
    <row r="445" spans="1:10" x14ac:dyDescent="0.25">
      <c r="A445"/>
      <c r="B445"/>
      <c r="C445"/>
      <c r="D445"/>
      <c r="E445"/>
      <c r="F445"/>
      <c r="G445"/>
      <c r="H445"/>
      <c r="I445"/>
      <c r="J445" s="2"/>
    </row>
    <row r="446" spans="1:10" x14ac:dyDescent="0.25">
      <c r="A446"/>
      <c r="B446"/>
      <c r="C446"/>
      <c r="D446"/>
      <c r="E446"/>
      <c r="F446"/>
      <c r="G446"/>
      <c r="H446"/>
      <c r="I446"/>
      <c r="J446" s="2"/>
    </row>
    <row r="447" spans="1:10" x14ac:dyDescent="0.25">
      <c r="A447"/>
      <c r="B447"/>
      <c r="C447"/>
      <c r="D447"/>
      <c r="E447"/>
      <c r="F447"/>
      <c r="G447"/>
      <c r="H447"/>
      <c r="I447"/>
      <c r="J447" s="2"/>
    </row>
    <row r="448" spans="1:10" x14ac:dyDescent="0.25">
      <c r="A448"/>
      <c r="B448"/>
      <c r="C448"/>
      <c r="D448"/>
      <c r="E448"/>
      <c r="F448"/>
      <c r="G448"/>
      <c r="H448"/>
      <c r="I448"/>
      <c r="J448" s="2"/>
    </row>
    <row r="449" spans="1:10" x14ac:dyDescent="0.25">
      <c r="A449"/>
      <c r="B449"/>
      <c r="C449"/>
      <c r="D449"/>
      <c r="E449"/>
      <c r="F449"/>
      <c r="G449"/>
      <c r="H449"/>
      <c r="I449"/>
      <c r="J449" s="2"/>
    </row>
    <row r="450" spans="1:10" x14ac:dyDescent="0.25">
      <c r="A450"/>
      <c r="B450"/>
      <c r="C450"/>
      <c r="D450"/>
      <c r="E450"/>
      <c r="F450"/>
      <c r="G450"/>
      <c r="H450"/>
      <c r="I450"/>
      <c r="J450" s="2"/>
    </row>
    <row r="451" spans="1:10" x14ac:dyDescent="0.25">
      <c r="A451"/>
      <c r="B451"/>
      <c r="C451"/>
      <c r="D451"/>
      <c r="E451"/>
      <c r="F451"/>
      <c r="G451"/>
      <c r="H451"/>
      <c r="I451"/>
      <c r="J451" s="2"/>
    </row>
    <row r="452" spans="1:10" x14ac:dyDescent="0.25">
      <c r="A452"/>
      <c r="B452"/>
      <c r="C452"/>
      <c r="D452"/>
      <c r="E452"/>
      <c r="F452"/>
      <c r="G452"/>
      <c r="H452"/>
      <c r="I452"/>
      <c r="J452" s="2"/>
    </row>
    <row r="453" spans="1:10" x14ac:dyDescent="0.25">
      <c r="A453"/>
      <c r="B453"/>
      <c r="C453"/>
      <c r="D453"/>
      <c r="E453"/>
      <c r="F453"/>
      <c r="G453"/>
      <c r="H453"/>
      <c r="I453"/>
      <c r="J453" s="2"/>
    </row>
    <row r="454" spans="1:10" x14ac:dyDescent="0.25">
      <c r="A454"/>
      <c r="B454"/>
      <c r="C454"/>
      <c r="D454"/>
      <c r="E454"/>
      <c r="F454"/>
      <c r="G454"/>
      <c r="H454"/>
      <c r="I454"/>
      <c r="J454" s="2"/>
    </row>
    <row r="455" spans="1:10" x14ac:dyDescent="0.25">
      <c r="A455"/>
      <c r="B455"/>
      <c r="C455"/>
      <c r="D455"/>
      <c r="E455"/>
      <c r="F455"/>
      <c r="G455"/>
      <c r="H455"/>
      <c r="I455"/>
      <c r="J455" s="2"/>
    </row>
    <row r="456" spans="1:10" x14ac:dyDescent="0.25">
      <c r="A456"/>
      <c r="B456"/>
      <c r="C456"/>
      <c r="D456"/>
      <c r="E456"/>
      <c r="F456"/>
      <c r="G456"/>
      <c r="H456"/>
      <c r="I456"/>
      <c r="J456" s="2"/>
    </row>
    <row r="457" spans="1:10" x14ac:dyDescent="0.25">
      <c r="A457"/>
      <c r="B457"/>
      <c r="C457"/>
      <c r="D457"/>
      <c r="E457"/>
      <c r="F457"/>
      <c r="G457"/>
      <c r="H457"/>
      <c r="I457"/>
      <c r="J457" s="2"/>
    </row>
    <row r="458" spans="1:10" x14ac:dyDescent="0.25">
      <c r="A458"/>
      <c r="B458"/>
      <c r="C458"/>
      <c r="D458"/>
      <c r="E458"/>
      <c r="F458"/>
      <c r="G458"/>
      <c r="H458"/>
      <c r="I458"/>
      <c r="J458" s="2"/>
    </row>
    <row r="459" spans="1:10" x14ac:dyDescent="0.25">
      <c r="A459"/>
      <c r="B459"/>
      <c r="C459"/>
      <c r="D459"/>
      <c r="E459"/>
      <c r="F459"/>
      <c r="G459"/>
      <c r="H459"/>
      <c r="I459"/>
      <c r="J459" s="2"/>
    </row>
    <row r="460" spans="1:10" x14ac:dyDescent="0.25">
      <c r="A460"/>
      <c r="B460"/>
      <c r="C460"/>
      <c r="D460"/>
      <c r="E460"/>
      <c r="F460"/>
      <c r="G460"/>
      <c r="H460"/>
      <c r="I460"/>
      <c r="J460" s="2"/>
    </row>
    <row r="461" spans="1:10" x14ac:dyDescent="0.25">
      <c r="A461"/>
      <c r="B461"/>
      <c r="C461"/>
      <c r="D461"/>
      <c r="E461"/>
      <c r="F461"/>
      <c r="G461"/>
      <c r="H461"/>
      <c r="I461"/>
      <c r="J461" s="2"/>
    </row>
    <row r="462" spans="1:10" x14ac:dyDescent="0.25">
      <c r="A462"/>
      <c r="B462"/>
      <c r="C462"/>
      <c r="D462"/>
      <c r="E462"/>
      <c r="F462"/>
      <c r="G462"/>
      <c r="H462"/>
      <c r="I462"/>
      <c r="J462" s="2"/>
    </row>
    <row r="463" spans="1:10" x14ac:dyDescent="0.25">
      <c r="A463"/>
      <c r="B463"/>
      <c r="C463"/>
      <c r="D463"/>
      <c r="E463"/>
      <c r="F463"/>
      <c r="G463"/>
      <c r="H463"/>
      <c r="I463"/>
      <c r="J463" s="2"/>
    </row>
    <row r="464" spans="1:10" x14ac:dyDescent="0.25">
      <c r="A464"/>
      <c r="B464"/>
      <c r="C464"/>
      <c r="D464"/>
      <c r="E464"/>
      <c r="F464"/>
      <c r="G464"/>
      <c r="H464"/>
      <c r="I464"/>
      <c r="J464" s="2"/>
    </row>
    <row r="465" spans="1:10" x14ac:dyDescent="0.25">
      <c r="A465"/>
      <c r="B465"/>
      <c r="C465"/>
      <c r="D465"/>
      <c r="E465"/>
      <c r="F465"/>
      <c r="G465"/>
      <c r="H465"/>
      <c r="I465"/>
      <c r="J465" s="2"/>
    </row>
    <row r="466" spans="1:10" x14ac:dyDescent="0.25">
      <c r="A466"/>
      <c r="B466"/>
      <c r="C466"/>
      <c r="D466"/>
      <c r="E466"/>
      <c r="F466"/>
      <c r="G466"/>
      <c r="H466"/>
      <c r="I466"/>
      <c r="J466" s="2"/>
    </row>
    <row r="467" spans="1:10" x14ac:dyDescent="0.25">
      <c r="A467"/>
      <c r="B467"/>
      <c r="C467"/>
      <c r="D467"/>
      <c r="E467"/>
      <c r="F467"/>
      <c r="G467"/>
      <c r="H467"/>
      <c r="I467"/>
      <c r="J467" s="2"/>
    </row>
    <row r="468" spans="1:10" x14ac:dyDescent="0.25">
      <c r="A468"/>
      <c r="B468"/>
      <c r="C468"/>
      <c r="D468"/>
      <c r="E468"/>
      <c r="F468"/>
      <c r="G468"/>
      <c r="H468"/>
      <c r="I468"/>
      <c r="J468" s="2"/>
    </row>
    <row r="469" spans="1:10" x14ac:dyDescent="0.25">
      <c r="A469"/>
      <c r="B469"/>
      <c r="C469"/>
      <c r="D469"/>
      <c r="E469"/>
      <c r="F469"/>
      <c r="G469"/>
      <c r="H469"/>
      <c r="I469"/>
      <c r="J469" s="2"/>
    </row>
    <row r="470" spans="1:10" x14ac:dyDescent="0.25">
      <c r="A470"/>
      <c r="B470"/>
      <c r="C470"/>
      <c r="D470"/>
      <c r="E470"/>
      <c r="F470"/>
      <c r="G470"/>
      <c r="H470"/>
      <c r="I470"/>
      <c r="J470" s="2"/>
    </row>
    <row r="471" spans="1:10" x14ac:dyDescent="0.25">
      <c r="A471"/>
      <c r="B471"/>
      <c r="C471"/>
      <c r="D471"/>
      <c r="E471"/>
      <c r="F471"/>
      <c r="G471"/>
      <c r="H471"/>
      <c r="I471"/>
      <c r="J471" s="2"/>
    </row>
    <row r="472" spans="1:10" x14ac:dyDescent="0.25">
      <c r="A472"/>
      <c r="B472"/>
      <c r="C472"/>
      <c r="D472"/>
      <c r="E472"/>
      <c r="F472"/>
      <c r="G472"/>
      <c r="H472"/>
      <c r="I472"/>
      <c r="J472" s="2"/>
    </row>
    <row r="473" spans="1:10" x14ac:dyDescent="0.25">
      <c r="A473"/>
      <c r="B473"/>
      <c r="C473"/>
      <c r="D473"/>
      <c r="E473"/>
      <c r="F473"/>
      <c r="G473"/>
      <c r="H473"/>
      <c r="I473"/>
      <c r="J473" s="2"/>
    </row>
    <row r="474" spans="1:10" x14ac:dyDescent="0.25">
      <c r="A474"/>
      <c r="B474"/>
      <c r="C474"/>
      <c r="D474"/>
      <c r="E474"/>
      <c r="F474"/>
      <c r="G474"/>
      <c r="H474"/>
      <c r="I474"/>
      <c r="J474" s="2"/>
    </row>
    <row r="475" spans="1:10" x14ac:dyDescent="0.25">
      <c r="A475"/>
      <c r="B475"/>
      <c r="C475"/>
      <c r="D475"/>
      <c r="E475"/>
      <c r="F475"/>
      <c r="G475"/>
      <c r="H475"/>
      <c r="I475"/>
      <c r="J475" s="2"/>
    </row>
    <row r="476" spans="1:10" x14ac:dyDescent="0.25">
      <c r="A476"/>
      <c r="B476"/>
      <c r="C476"/>
      <c r="D476"/>
      <c r="E476"/>
      <c r="F476"/>
      <c r="G476"/>
      <c r="H476"/>
      <c r="I476"/>
      <c r="J476" s="2"/>
    </row>
    <row r="477" spans="1:10" x14ac:dyDescent="0.25">
      <c r="A477"/>
      <c r="B477"/>
      <c r="C477"/>
      <c r="D477"/>
      <c r="E477"/>
      <c r="F477"/>
      <c r="G477"/>
      <c r="H477"/>
      <c r="I477"/>
      <c r="J477" s="2"/>
    </row>
    <row r="478" spans="1:10" x14ac:dyDescent="0.25">
      <c r="A478"/>
      <c r="B478"/>
      <c r="C478"/>
      <c r="D478"/>
      <c r="E478"/>
      <c r="F478"/>
      <c r="G478"/>
      <c r="H478"/>
      <c r="I478"/>
      <c r="J478" s="2"/>
    </row>
    <row r="479" spans="1:10" x14ac:dyDescent="0.25">
      <c r="A479"/>
      <c r="B479"/>
      <c r="C479"/>
      <c r="D479"/>
      <c r="E479"/>
      <c r="F479"/>
      <c r="G479"/>
      <c r="H479"/>
      <c r="I479"/>
      <c r="J479" s="2"/>
    </row>
    <row r="480" spans="1:10" x14ac:dyDescent="0.25">
      <c r="A480"/>
      <c r="B480"/>
      <c r="C480"/>
      <c r="D480"/>
      <c r="E480"/>
      <c r="F480"/>
      <c r="G480"/>
      <c r="H480"/>
      <c r="I480"/>
      <c r="J480" s="2"/>
    </row>
    <row r="481" spans="1:10" x14ac:dyDescent="0.25">
      <c r="A481"/>
      <c r="B481"/>
      <c r="C481"/>
      <c r="D481"/>
      <c r="E481"/>
      <c r="F481"/>
      <c r="G481"/>
      <c r="H481"/>
      <c r="I481"/>
      <c r="J481" s="2"/>
    </row>
    <row r="482" spans="1:10" x14ac:dyDescent="0.25">
      <c r="A482"/>
      <c r="B482"/>
      <c r="C482"/>
      <c r="D482"/>
      <c r="E482"/>
      <c r="F482"/>
      <c r="G482"/>
      <c r="H482"/>
      <c r="I482"/>
      <c r="J482" s="2"/>
    </row>
    <row r="483" spans="1:10" x14ac:dyDescent="0.25">
      <c r="A483"/>
      <c r="B483"/>
      <c r="C483"/>
      <c r="D483"/>
      <c r="E483"/>
      <c r="F483"/>
      <c r="G483"/>
      <c r="H483"/>
      <c r="I483"/>
      <c r="J483" s="2"/>
    </row>
    <row r="484" spans="1:10" x14ac:dyDescent="0.25">
      <c r="A484"/>
      <c r="B484"/>
      <c r="C484"/>
      <c r="D484"/>
      <c r="E484"/>
      <c r="F484"/>
      <c r="G484"/>
      <c r="H484"/>
      <c r="I484"/>
      <c r="J484" s="2"/>
    </row>
    <row r="485" spans="1:10" x14ac:dyDescent="0.25">
      <c r="A485"/>
      <c r="B485"/>
      <c r="C485"/>
      <c r="D485"/>
      <c r="E485"/>
      <c r="F485"/>
      <c r="G485"/>
      <c r="H485"/>
      <c r="I485"/>
      <c r="J485" s="2"/>
    </row>
    <row r="486" spans="1:10" x14ac:dyDescent="0.25">
      <c r="A486"/>
      <c r="B486"/>
      <c r="C486"/>
      <c r="D486"/>
      <c r="E486"/>
      <c r="F486"/>
      <c r="G486"/>
      <c r="H486"/>
      <c r="I486"/>
      <c r="J486" s="2"/>
    </row>
    <row r="487" spans="1:10" x14ac:dyDescent="0.25">
      <c r="A487"/>
      <c r="B487"/>
      <c r="C487"/>
      <c r="D487"/>
      <c r="E487"/>
      <c r="F487"/>
      <c r="G487"/>
      <c r="H487"/>
      <c r="I487"/>
      <c r="J487" s="2"/>
    </row>
    <row r="488" spans="1:10" x14ac:dyDescent="0.25">
      <c r="A488"/>
      <c r="B488"/>
      <c r="C488"/>
      <c r="D488"/>
      <c r="E488"/>
      <c r="F488"/>
      <c r="G488"/>
      <c r="H488"/>
      <c r="I488"/>
      <c r="J488" s="2"/>
    </row>
    <row r="489" spans="1:10" x14ac:dyDescent="0.25">
      <c r="A489"/>
      <c r="B489"/>
      <c r="C489"/>
      <c r="D489"/>
      <c r="E489"/>
      <c r="F489"/>
      <c r="G489"/>
      <c r="H489"/>
      <c r="I489"/>
      <c r="J489" s="2"/>
    </row>
    <row r="490" spans="1:10" x14ac:dyDescent="0.25">
      <c r="A490"/>
      <c r="B490"/>
      <c r="C490"/>
      <c r="D490"/>
      <c r="E490"/>
      <c r="F490"/>
      <c r="G490"/>
      <c r="H490"/>
      <c r="I490"/>
      <c r="J490" s="2"/>
    </row>
    <row r="491" spans="1:10" x14ac:dyDescent="0.25">
      <c r="A491"/>
      <c r="B491"/>
      <c r="C491"/>
      <c r="D491"/>
      <c r="E491"/>
      <c r="F491"/>
      <c r="G491"/>
      <c r="H491"/>
      <c r="I491"/>
      <c r="J491" s="2"/>
    </row>
    <row r="492" spans="1:10" x14ac:dyDescent="0.25">
      <c r="A492"/>
      <c r="B492"/>
      <c r="C492"/>
      <c r="D492"/>
      <c r="E492"/>
      <c r="F492"/>
      <c r="G492"/>
      <c r="H492"/>
      <c r="I492"/>
      <c r="J492" s="2"/>
    </row>
    <row r="493" spans="1:10" x14ac:dyDescent="0.25">
      <c r="A493"/>
      <c r="B493"/>
      <c r="C493"/>
      <c r="D493"/>
      <c r="E493"/>
      <c r="F493"/>
      <c r="G493"/>
      <c r="H493"/>
      <c r="I493"/>
      <c r="J493" s="2"/>
    </row>
    <row r="494" spans="1:10" x14ac:dyDescent="0.25">
      <c r="A494"/>
      <c r="B494"/>
      <c r="C494"/>
      <c r="D494"/>
      <c r="E494"/>
      <c r="F494"/>
      <c r="G494"/>
      <c r="H494"/>
      <c r="I494"/>
      <c r="J494" s="2"/>
    </row>
    <row r="495" spans="1:10" x14ac:dyDescent="0.25">
      <c r="A495"/>
      <c r="B495"/>
      <c r="C495"/>
      <c r="D495"/>
      <c r="E495"/>
      <c r="F495"/>
      <c r="G495"/>
      <c r="H495"/>
      <c r="I495"/>
      <c r="J495" s="2"/>
    </row>
    <row r="496" spans="1:10" x14ac:dyDescent="0.25">
      <c r="A496"/>
      <c r="B496"/>
      <c r="C496"/>
      <c r="D496"/>
      <c r="E496"/>
      <c r="F496"/>
      <c r="G496"/>
      <c r="H496"/>
      <c r="I496"/>
      <c r="J496" s="2"/>
    </row>
    <row r="497" spans="1:10" x14ac:dyDescent="0.25">
      <c r="A497"/>
      <c r="B497"/>
      <c r="C497"/>
      <c r="D497"/>
      <c r="E497"/>
      <c r="F497"/>
      <c r="G497"/>
      <c r="H497"/>
      <c r="I497"/>
      <c r="J497" s="2"/>
    </row>
    <row r="498" spans="1:10" x14ac:dyDescent="0.25">
      <c r="A498"/>
      <c r="B498"/>
      <c r="C498"/>
      <c r="D498"/>
      <c r="E498"/>
      <c r="F498"/>
      <c r="G498"/>
      <c r="H498"/>
      <c r="I498"/>
      <c r="J498" s="2"/>
    </row>
    <row r="499" spans="1:10" x14ac:dyDescent="0.25">
      <c r="A499"/>
      <c r="B499"/>
      <c r="C499"/>
      <c r="D499"/>
      <c r="E499"/>
      <c r="F499"/>
      <c r="G499"/>
      <c r="H499"/>
      <c r="I499"/>
      <c r="J499" s="2"/>
    </row>
    <row r="500" spans="1:10" x14ac:dyDescent="0.25">
      <c r="A500"/>
      <c r="B500"/>
      <c r="C500"/>
      <c r="D500"/>
      <c r="E500"/>
      <c r="F500"/>
      <c r="G500"/>
      <c r="H500"/>
      <c r="I500"/>
      <c r="J500" s="2"/>
    </row>
    <row r="501" spans="1:10" x14ac:dyDescent="0.25">
      <c r="A501"/>
      <c r="B501"/>
      <c r="C501"/>
      <c r="D501"/>
      <c r="E501"/>
      <c r="F501"/>
      <c r="G501"/>
      <c r="H501"/>
      <c r="I501"/>
      <c r="J501" s="2"/>
    </row>
    <row r="502" spans="1:10" x14ac:dyDescent="0.25">
      <c r="A502"/>
      <c r="B502"/>
      <c r="C502"/>
      <c r="D502"/>
      <c r="E502"/>
      <c r="F502"/>
      <c r="G502"/>
      <c r="H502"/>
      <c r="I502"/>
      <c r="J502" s="2"/>
    </row>
    <row r="503" spans="1:10" x14ac:dyDescent="0.25">
      <c r="A503"/>
      <c r="B503"/>
      <c r="C503"/>
      <c r="D503"/>
      <c r="E503"/>
      <c r="F503"/>
      <c r="G503"/>
      <c r="H503"/>
      <c r="I503"/>
      <c r="J503" s="2"/>
    </row>
    <row r="504" spans="1:10" x14ac:dyDescent="0.25">
      <c r="A504" s="2"/>
      <c r="B504" s="2"/>
      <c r="C504" s="2"/>
      <c r="D504" s="2"/>
      <c r="E504" s="4"/>
      <c r="F504" s="4"/>
      <c r="G504" s="4"/>
      <c r="H504" s="2"/>
      <c r="I504" s="2"/>
      <c r="J504" s="2"/>
    </row>
    <row r="505" spans="1:10" x14ac:dyDescent="0.25">
      <c r="A505" s="2"/>
      <c r="B505" s="2"/>
      <c r="C505" s="2"/>
      <c r="D505" s="2"/>
      <c r="E505" s="4"/>
      <c r="F505" s="4"/>
      <c r="G505" s="4"/>
      <c r="H505" s="2"/>
      <c r="I505" s="2"/>
      <c r="J505" s="2"/>
    </row>
    <row r="506" spans="1:10" x14ac:dyDescent="0.25">
      <c r="A506" s="2"/>
      <c r="B506" s="2"/>
      <c r="C506" s="2"/>
      <c r="D506" s="2"/>
      <c r="E506" s="4"/>
      <c r="F506" s="4"/>
      <c r="G506" s="4"/>
      <c r="H506" s="2"/>
      <c r="I506" s="2"/>
      <c r="J506" s="2"/>
    </row>
    <row r="507" spans="1:10" x14ac:dyDescent="0.25">
      <c r="A507" s="2"/>
      <c r="B507" s="2"/>
      <c r="C507" s="2"/>
      <c r="D507" s="2"/>
      <c r="E507" s="4"/>
      <c r="F507" s="4"/>
      <c r="G507" s="4"/>
      <c r="H507" s="2"/>
      <c r="I507" s="2"/>
      <c r="J507" s="2"/>
    </row>
    <row r="508" spans="1:10" x14ac:dyDescent="0.25">
      <c r="A508" s="2"/>
      <c r="B508" s="2"/>
      <c r="C508" s="2"/>
      <c r="D508" s="2"/>
      <c r="E508" s="4"/>
      <c r="F508" s="4"/>
      <c r="G508" s="4"/>
      <c r="H508" s="2"/>
      <c r="I508" s="2"/>
      <c r="J508" s="2"/>
    </row>
    <row r="509" spans="1:10" x14ac:dyDescent="0.25">
      <c r="A509" s="2"/>
      <c r="B509" s="2"/>
      <c r="C509" s="2"/>
      <c r="D509" s="2"/>
      <c r="E509" s="4"/>
      <c r="F509" s="4"/>
      <c r="G509" s="4"/>
      <c r="H509" s="2"/>
      <c r="I509" s="2"/>
      <c r="J509" s="2"/>
    </row>
    <row r="510" spans="1:10" x14ac:dyDescent="0.25">
      <c r="A510" s="2"/>
      <c r="B510" s="2"/>
      <c r="C510" s="2"/>
      <c r="D510" s="2"/>
      <c r="E510" s="4"/>
      <c r="F510" s="4"/>
      <c r="G510" s="4"/>
      <c r="H510" s="2"/>
      <c r="I510" s="2"/>
      <c r="J510" s="2"/>
    </row>
    <row r="511" spans="1:10" x14ac:dyDescent="0.25">
      <c r="A511" s="2"/>
      <c r="B511" s="2"/>
      <c r="C511" s="2"/>
      <c r="D511" s="2"/>
      <c r="E511" s="4"/>
      <c r="F511" s="4"/>
      <c r="G511" s="4"/>
      <c r="H511" s="2"/>
      <c r="I511" s="2"/>
      <c r="J511" s="2"/>
    </row>
    <row r="512" spans="1:10" x14ac:dyDescent="0.25">
      <c r="A512" s="2"/>
      <c r="B512" s="2"/>
      <c r="C512" s="2"/>
      <c r="D512" s="2"/>
      <c r="E512" s="4"/>
      <c r="F512" s="4"/>
      <c r="G512" s="4"/>
      <c r="H512" s="2"/>
      <c r="I512" s="2"/>
      <c r="J512" s="2"/>
    </row>
    <row r="513" spans="1:10" x14ac:dyDescent="0.25">
      <c r="A513" s="2"/>
      <c r="B513" s="2"/>
      <c r="C513" s="2"/>
      <c r="D513" s="2"/>
      <c r="E513" s="4"/>
      <c r="F513" s="4"/>
      <c r="G513" s="4"/>
      <c r="H513" s="2"/>
      <c r="I513" s="2"/>
      <c r="J513" s="2"/>
    </row>
    <row r="514" spans="1:10" x14ac:dyDescent="0.25">
      <c r="A514" s="2"/>
      <c r="B514" s="2"/>
      <c r="C514" s="2"/>
      <c r="D514" s="2"/>
      <c r="E514" s="4"/>
      <c r="F514" s="4"/>
      <c r="G514" s="4"/>
      <c r="H514" s="2"/>
      <c r="I514" s="2"/>
      <c r="J514" s="2"/>
    </row>
    <row r="515" spans="1:10" x14ac:dyDescent="0.25">
      <c r="A515" s="2"/>
      <c r="B515" s="2"/>
      <c r="C515" s="2"/>
      <c r="D515" s="2"/>
      <c r="E515" s="4"/>
      <c r="F515" s="4"/>
      <c r="G515" s="4"/>
      <c r="H515" s="2"/>
      <c r="I515" s="2"/>
      <c r="J515" s="2"/>
    </row>
    <row r="516" spans="1:10" x14ac:dyDescent="0.25">
      <c r="A516" s="2"/>
      <c r="B516" s="2"/>
      <c r="C516" s="2"/>
      <c r="D516" s="2"/>
      <c r="E516" s="4"/>
      <c r="F516" s="4"/>
      <c r="G516" s="4"/>
      <c r="H516" s="2"/>
      <c r="I516" s="2"/>
      <c r="J516" s="2"/>
    </row>
    <row r="517" spans="1:10" x14ac:dyDescent="0.25">
      <c r="A517" s="2"/>
      <c r="B517" s="2"/>
      <c r="C517" s="2"/>
      <c r="D517" s="2"/>
      <c r="E517" s="4"/>
      <c r="F517" s="4"/>
      <c r="G517" s="4"/>
      <c r="H517" s="2"/>
      <c r="I517" s="2"/>
      <c r="J517" s="2"/>
    </row>
    <row r="518" spans="1:10" x14ac:dyDescent="0.25">
      <c r="A518" s="2"/>
      <c r="B518" s="2"/>
      <c r="C518" s="2"/>
      <c r="D518" s="2"/>
      <c r="E518" s="4"/>
      <c r="F518" s="4"/>
      <c r="G518" s="4"/>
      <c r="H518" s="2"/>
      <c r="I518" s="2"/>
      <c r="J518" s="2"/>
    </row>
    <row r="519" spans="1:10" x14ac:dyDescent="0.25">
      <c r="A519" s="2"/>
      <c r="B519" s="2"/>
      <c r="C519" s="2"/>
      <c r="D519" s="2"/>
      <c r="E519" s="4"/>
      <c r="F519" s="4"/>
      <c r="G519" s="4"/>
      <c r="H519" s="2"/>
      <c r="I519" s="2"/>
      <c r="J519" s="2"/>
    </row>
    <row r="520" spans="1:10" x14ac:dyDescent="0.25">
      <c r="A520" s="2"/>
      <c r="B520" s="2"/>
      <c r="C520" s="2"/>
      <c r="D520" s="2"/>
      <c r="E520" s="4"/>
      <c r="F520" s="4"/>
      <c r="G520" s="4"/>
      <c r="H520" s="2"/>
      <c r="I520" s="2"/>
      <c r="J520" s="2"/>
    </row>
    <row r="521" spans="1:10" x14ac:dyDescent="0.25">
      <c r="A521" s="2"/>
      <c r="B521" s="2"/>
      <c r="C521" s="2"/>
      <c r="D521" s="2"/>
      <c r="E521" s="4"/>
      <c r="F521" s="4"/>
      <c r="G521" s="4"/>
      <c r="H521" s="2"/>
      <c r="I521" s="2"/>
      <c r="J521" s="2"/>
    </row>
    <row r="522" spans="1:10" x14ac:dyDescent="0.25">
      <c r="A522" s="2"/>
      <c r="B522" s="2"/>
      <c r="C522" s="2"/>
      <c r="D522" s="2"/>
      <c r="E522" s="4"/>
      <c r="F522" s="4"/>
      <c r="G522" s="4"/>
      <c r="H522" s="2"/>
      <c r="I522" s="2"/>
      <c r="J522" s="2"/>
    </row>
    <row r="523" spans="1:10" x14ac:dyDescent="0.25">
      <c r="A523" s="2"/>
      <c r="B523" s="2"/>
      <c r="C523" s="2"/>
      <c r="D523" s="2"/>
      <c r="E523" s="4"/>
      <c r="F523" s="4"/>
      <c r="G523" s="4"/>
      <c r="H523" s="2"/>
      <c r="I523" s="2"/>
      <c r="J523" s="2"/>
    </row>
    <row r="524" spans="1:10" x14ac:dyDescent="0.25">
      <c r="A524" s="2"/>
      <c r="B524" s="2"/>
      <c r="C524" s="2"/>
      <c r="D524" s="2"/>
      <c r="E524" s="4"/>
      <c r="F524" s="4"/>
      <c r="G524" s="4"/>
      <c r="H524" s="2"/>
      <c r="I524" s="2"/>
      <c r="J524" s="2"/>
    </row>
    <row r="525" spans="1:10" x14ac:dyDescent="0.25">
      <c r="A525" s="2"/>
      <c r="B525" s="2"/>
      <c r="C525" s="2"/>
      <c r="D525" s="2"/>
      <c r="E525" s="4"/>
      <c r="F525" s="4"/>
      <c r="G525" s="4"/>
      <c r="H525" s="2"/>
      <c r="I525" s="2"/>
      <c r="J525" s="2"/>
    </row>
    <row r="526" spans="1:10" x14ac:dyDescent="0.25">
      <c r="A526" s="2"/>
      <c r="B526" s="2"/>
      <c r="C526" s="2"/>
      <c r="D526" s="2"/>
      <c r="E526" s="4"/>
      <c r="F526" s="4"/>
      <c r="G526" s="4"/>
      <c r="H526" s="2"/>
      <c r="I526" s="2"/>
      <c r="J526" s="2"/>
    </row>
    <row r="527" spans="1:10" x14ac:dyDescent="0.25">
      <c r="A527" s="2"/>
      <c r="B527" s="2"/>
      <c r="C527" s="2"/>
      <c r="D527" s="2"/>
      <c r="E527" s="4"/>
      <c r="F527" s="4"/>
      <c r="G527" s="4"/>
      <c r="H527" s="2"/>
      <c r="I527" s="2"/>
      <c r="J527" s="2"/>
    </row>
    <row r="528" spans="1:10" x14ac:dyDescent="0.25">
      <c r="A528" s="2"/>
      <c r="B528" s="2"/>
      <c r="C528" s="2"/>
      <c r="D528" s="2"/>
      <c r="E528" s="4"/>
      <c r="F528" s="4"/>
      <c r="G528" s="4"/>
      <c r="H528" s="2"/>
      <c r="I528" s="2"/>
      <c r="J528" s="2"/>
    </row>
    <row r="529" spans="1:10" x14ac:dyDescent="0.25">
      <c r="A529" s="2"/>
      <c r="B529" s="2"/>
      <c r="C529" s="2"/>
      <c r="D529" s="2"/>
      <c r="E529" s="4"/>
      <c r="F529" s="4"/>
      <c r="G529" s="4"/>
      <c r="H529" s="2"/>
      <c r="I529" s="2"/>
      <c r="J529" s="2"/>
    </row>
    <row r="530" spans="1:10" x14ac:dyDescent="0.25">
      <c r="A530" s="2"/>
      <c r="B530" s="2"/>
      <c r="C530" s="2"/>
      <c r="D530" s="2"/>
      <c r="E530" s="4"/>
      <c r="F530" s="4"/>
      <c r="G530" s="4"/>
      <c r="H530" s="2"/>
      <c r="I530" s="2"/>
      <c r="J530" s="2"/>
    </row>
    <row r="531" spans="1:10" x14ac:dyDescent="0.25">
      <c r="A531" s="2"/>
      <c r="B531" s="2"/>
      <c r="C531" s="2"/>
      <c r="D531" s="2"/>
      <c r="E531" s="4"/>
      <c r="F531" s="4"/>
      <c r="G531" s="4"/>
      <c r="H531" s="2"/>
      <c r="I531" s="2"/>
      <c r="J531" s="2"/>
    </row>
    <row r="532" spans="1:10" x14ac:dyDescent="0.25">
      <c r="A532" s="2"/>
      <c r="B532" s="2"/>
      <c r="C532" s="2"/>
      <c r="D532" s="2"/>
      <c r="E532" s="4"/>
      <c r="F532" s="4"/>
      <c r="G532" s="4"/>
      <c r="H532" s="2"/>
      <c r="I532" s="2"/>
      <c r="J532" s="2"/>
    </row>
    <row r="533" spans="1:10" x14ac:dyDescent="0.25">
      <c r="A533" s="2"/>
      <c r="B533" s="2"/>
      <c r="C533" s="2"/>
      <c r="D533" s="2"/>
      <c r="E533" s="4"/>
      <c r="F533" s="4"/>
      <c r="G533" s="4"/>
      <c r="H533" s="2"/>
      <c r="I533" s="2"/>
      <c r="J533" s="2"/>
    </row>
    <row r="534" spans="1:10" x14ac:dyDescent="0.25">
      <c r="A534" s="2"/>
      <c r="B534" s="2"/>
      <c r="C534" s="2"/>
      <c r="D534" s="2"/>
      <c r="E534" s="4"/>
      <c r="F534" s="4"/>
      <c r="G534" s="4"/>
      <c r="H534" s="2"/>
      <c r="I534" s="2"/>
      <c r="J534" s="2"/>
    </row>
    <row r="535" spans="1:10" x14ac:dyDescent="0.25">
      <c r="A535" s="2"/>
      <c r="B535" s="2"/>
      <c r="C535" s="2"/>
      <c r="D535" s="2"/>
      <c r="E535" s="4"/>
      <c r="F535" s="4"/>
      <c r="G535" s="4"/>
      <c r="H535" s="2"/>
      <c r="I535" s="2"/>
      <c r="J535" s="2"/>
    </row>
    <row r="536" spans="1:10" x14ac:dyDescent="0.25">
      <c r="A536" s="2"/>
      <c r="B536" s="2"/>
      <c r="C536" s="2"/>
      <c r="D536" s="2"/>
      <c r="E536" s="4"/>
      <c r="F536" s="4"/>
      <c r="G536" s="4"/>
      <c r="H536" s="2"/>
      <c r="I536" s="2"/>
      <c r="J536" s="2"/>
    </row>
    <row r="537" spans="1:10" x14ac:dyDescent="0.25">
      <c r="A537" s="2"/>
      <c r="B537" s="2"/>
      <c r="C537" s="2"/>
      <c r="D537" s="2"/>
      <c r="E537" s="4"/>
      <c r="F537" s="4"/>
      <c r="G537" s="4"/>
      <c r="H537" s="2"/>
      <c r="I537" s="2"/>
      <c r="J537" s="2"/>
    </row>
    <row r="538" spans="1:10" x14ac:dyDescent="0.25">
      <c r="A538" s="2"/>
      <c r="B538" s="2"/>
      <c r="C538" s="2"/>
      <c r="D538" s="2"/>
      <c r="E538" s="4"/>
      <c r="F538" s="4"/>
      <c r="G538" s="4"/>
      <c r="H538" s="2"/>
      <c r="I538" s="2"/>
      <c r="J538" s="2"/>
    </row>
    <row r="539" spans="1:10" x14ac:dyDescent="0.25">
      <c r="A539" s="2"/>
      <c r="B539" s="2"/>
      <c r="C539" s="2"/>
      <c r="D539" s="2"/>
      <c r="E539" s="4"/>
      <c r="F539" s="4"/>
      <c r="G539" s="4"/>
      <c r="H539" s="2"/>
      <c r="I539" s="2"/>
      <c r="J539" s="2"/>
    </row>
    <row r="540" spans="1:10" x14ac:dyDescent="0.25">
      <c r="A540" s="2"/>
      <c r="B540" s="2"/>
      <c r="C540" s="2"/>
      <c r="D540" s="2"/>
      <c r="E540" s="4"/>
      <c r="F540" s="4"/>
      <c r="G540" s="4"/>
      <c r="H540" s="2"/>
      <c r="I540" s="2"/>
      <c r="J540" s="2"/>
    </row>
    <row r="541" spans="1:10" x14ac:dyDescent="0.25">
      <c r="A541" s="2"/>
      <c r="B541" s="2"/>
      <c r="C541" s="2"/>
      <c r="D541" s="2"/>
      <c r="E541" s="4"/>
      <c r="F541" s="4"/>
      <c r="G541" s="4"/>
      <c r="H541" s="2"/>
      <c r="I541" s="2"/>
      <c r="J541" s="2"/>
    </row>
    <row r="542" spans="1:10" x14ac:dyDescent="0.25">
      <c r="A542" s="2"/>
      <c r="B542" s="2"/>
      <c r="C542" s="2"/>
      <c r="D542" s="2"/>
      <c r="E542" s="4"/>
      <c r="F542" s="4"/>
      <c r="G542" s="4"/>
      <c r="H542" s="2"/>
      <c r="I542" s="2"/>
      <c r="J542" s="2"/>
    </row>
    <row r="543" spans="1:10" x14ac:dyDescent="0.25">
      <c r="A543" s="2"/>
      <c r="B543" s="2"/>
      <c r="C543" s="2"/>
      <c r="D543" s="2"/>
      <c r="E543" s="4"/>
      <c r="F543" s="4"/>
      <c r="G543" s="4"/>
      <c r="H543" s="2"/>
      <c r="I543" s="2"/>
      <c r="J543" s="2"/>
    </row>
    <row r="544" spans="1:10" x14ac:dyDescent="0.25">
      <c r="A544" s="2"/>
      <c r="B544" s="2"/>
      <c r="C544" s="2"/>
      <c r="D544" s="2"/>
      <c r="E544" s="4"/>
      <c r="F544" s="4"/>
      <c r="G544" s="4"/>
      <c r="H544" s="2"/>
      <c r="I544" s="2"/>
      <c r="J544" s="2"/>
    </row>
    <row r="545" spans="1:10" x14ac:dyDescent="0.25">
      <c r="A545" s="2"/>
      <c r="B545" s="2"/>
      <c r="C545" s="2"/>
      <c r="D545" s="2"/>
      <c r="E545" s="4"/>
      <c r="F545" s="4"/>
      <c r="G545" s="4"/>
      <c r="H545" s="2"/>
      <c r="I545" s="2"/>
      <c r="J545" s="2"/>
    </row>
    <row r="546" spans="1:10" x14ac:dyDescent="0.25">
      <c r="A546" s="2"/>
      <c r="B546" s="2"/>
      <c r="C546" s="2"/>
      <c r="D546" s="2"/>
      <c r="E546" s="4"/>
      <c r="F546" s="4"/>
      <c r="G546" s="4"/>
      <c r="H546" s="2"/>
      <c r="I546" s="2"/>
      <c r="J546" s="2"/>
    </row>
    <row r="547" spans="1:10" x14ac:dyDescent="0.25">
      <c r="A547" s="2"/>
      <c r="B547" s="2"/>
      <c r="C547" s="2"/>
      <c r="D547" s="2"/>
      <c r="E547" s="4"/>
      <c r="F547" s="4"/>
      <c r="G547" s="4"/>
      <c r="H547" s="2"/>
      <c r="I547" s="2"/>
      <c r="J547" s="2"/>
    </row>
    <row r="548" spans="1:10" x14ac:dyDescent="0.25">
      <c r="A548" s="2"/>
      <c r="B548" s="2"/>
      <c r="C548" s="2"/>
      <c r="D548" s="2"/>
      <c r="E548" s="4"/>
      <c r="F548" s="4"/>
      <c r="G548" s="4"/>
      <c r="H548" s="2"/>
      <c r="I548" s="2"/>
      <c r="J548" s="2"/>
    </row>
    <row r="549" spans="1:10" x14ac:dyDescent="0.25">
      <c r="A549" s="2"/>
      <c r="B549" s="2"/>
      <c r="C549" s="2"/>
      <c r="D549" s="2"/>
      <c r="E549" s="4"/>
      <c r="F549" s="4"/>
      <c r="G549" s="4"/>
      <c r="H549" s="2"/>
      <c r="I549" s="2"/>
      <c r="J549" s="2"/>
    </row>
    <row r="550" spans="1:10" x14ac:dyDescent="0.25">
      <c r="A550" s="2"/>
      <c r="B550" s="2"/>
      <c r="C550" s="2"/>
      <c r="D550" s="2"/>
      <c r="E550" s="4"/>
      <c r="F550" s="4"/>
      <c r="G550" s="4"/>
      <c r="H550" s="2"/>
      <c r="I550" s="2"/>
      <c r="J550" s="2"/>
    </row>
    <row r="551" spans="1:10" x14ac:dyDescent="0.25">
      <c r="A551" s="2"/>
      <c r="B551" s="2"/>
      <c r="C551" s="2"/>
      <c r="D551" s="2"/>
      <c r="E551" s="4"/>
      <c r="F551" s="4"/>
      <c r="G551" s="4"/>
      <c r="H551" s="2"/>
      <c r="I551" s="2"/>
      <c r="J551" s="2"/>
    </row>
    <row r="552" spans="1:10" x14ac:dyDescent="0.25">
      <c r="A552" s="2"/>
      <c r="B552" s="2"/>
      <c r="C552" s="2"/>
      <c r="D552" s="2"/>
      <c r="E552" s="4"/>
      <c r="F552" s="4"/>
      <c r="G552" s="4"/>
      <c r="H552" s="2"/>
      <c r="I552" s="2"/>
      <c r="J552" s="2"/>
    </row>
    <row r="553" spans="1:10" x14ac:dyDescent="0.25">
      <c r="A553" s="2"/>
      <c r="B553" s="2"/>
      <c r="C553" s="2"/>
      <c r="D553" s="2"/>
      <c r="E553" s="4"/>
      <c r="F553" s="4"/>
      <c r="G553" s="4"/>
      <c r="H553" s="2"/>
      <c r="I553" s="2"/>
      <c r="J553" s="2"/>
    </row>
    <row r="554" spans="1:10" x14ac:dyDescent="0.25">
      <c r="A554" s="2"/>
      <c r="B554" s="2"/>
      <c r="C554" s="2"/>
      <c r="D554" s="2"/>
      <c r="E554" s="4"/>
      <c r="F554" s="4"/>
      <c r="G554" s="4"/>
      <c r="H554" s="2"/>
      <c r="I554" s="2"/>
      <c r="J554" s="2"/>
    </row>
    <row r="555" spans="1:10" x14ac:dyDescent="0.25">
      <c r="A555" s="2"/>
      <c r="B555" s="2"/>
      <c r="C555" s="2"/>
      <c r="D555" s="2"/>
      <c r="E555" s="4"/>
      <c r="F555" s="4"/>
      <c r="G555" s="4"/>
      <c r="H555" s="2"/>
      <c r="I555" s="2"/>
      <c r="J555" s="2"/>
    </row>
    <row r="556" spans="1:10" x14ac:dyDescent="0.25">
      <c r="A556" s="2"/>
      <c r="B556" s="2"/>
      <c r="C556" s="2"/>
      <c r="D556" s="2"/>
      <c r="E556" s="4"/>
      <c r="F556" s="4"/>
      <c r="G556" s="4"/>
      <c r="H556" s="2"/>
      <c r="I556" s="2"/>
      <c r="J556" s="2"/>
    </row>
    <row r="557" spans="1:10" x14ac:dyDescent="0.25">
      <c r="A557" s="2"/>
      <c r="B557" s="2"/>
      <c r="C557" s="2"/>
      <c r="D557" s="2"/>
      <c r="E557" s="4"/>
      <c r="F557" s="4"/>
      <c r="G557" s="4"/>
      <c r="H557" s="2"/>
      <c r="I557" s="2"/>
      <c r="J557" s="2"/>
    </row>
    <row r="558" spans="1:10" x14ac:dyDescent="0.25">
      <c r="A558" s="2"/>
      <c r="B558" s="2"/>
      <c r="C558" s="2"/>
      <c r="D558" s="2"/>
      <c r="E558" s="4"/>
      <c r="F558" s="4"/>
      <c r="G558" s="4"/>
      <c r="H558" s="2"/>
      <c r="I558" s="2"/>
      <c r="J558" s="2"/>
    </row>
    <row r="559" spans="1:10" x14ac:dyDescent="0.25">
      <c r="A559" s="2"/>
      <c r="B559" s="2"/>
      <c r="C559" s="2"/>
      <c r="D559" s="2"/>
      <c r="E559" s="4"/>
      <c r="F559" s="4"/>
      <c r="G559" s="4"/>
      <c r="H559" s="2"/>
      <c r="I559" s="2"/>
      <c r="J559" s="2"/>
    </row>
    <row r="560" spans="1:10" x14ac:dyDescent="0.25">
      <c r="A560" s="2"/>
      <c r="B560" s="2"/>
      <c r="C560" s="2"/>
      <c r="D560" s="2"/>
      <c r="E560" s="4"/>
      <c r="F560" s="4"/>
      <c r="G560" s="4"/>
      <c r="H560" s="2"/>
      <c r="I560" s="2"/>
      <c r="J560" s="2"/>
    </row>
    <row r="561" spans="1:10" x14ac:dyDescent="0.25">
      <c r="A561" s="2"/>
      <c r="B561" s="2"/>
      <c r="C561" s="2"/>
      <c r="D561" s="2"/>
      <c r="E561" s="4"/>
      <c r="F561" s="4"/>
      <c r="G561" s="4"/>
      <c r="H561" s="2"/>
      <c r="I561" s="2"/>
      <c r="J561" s="2"/>
    </row>
    <row r="562" spans="1:10" x14ac:dyDescent="0.25">
      <c r="A562" s="2"/>
      <c r="B562" s="2"/>
      <c r="C562" s="2"/>
      <c r="D562" s="2"/>
      <c r="E562" s="4"/>
      <c r="F562" s="4"/>
      <c r="G562" s="4"/>
      <c r="H562" s="2"/>
      <c r="I562" s="2"/>
      <c r="J562" s="2"/>
    </row>
    <row r="563" spans="1:10" x14ac:dyDescent="0.25">
      <c r="A563" s="2"/>
      <c r="B563" s="2"/>
      <c r="C563" s="2"/>
      <c r="D563" s="2"/>
      <c r="E563" s="4"/>
      <c r="F563" s="4"/>
      <c r="G563" s="4"/>
      <c r="H563" s="2"/>
      <c r="I563" s="2"/>
      <c r="J563" s="2"/>
    </row>
    <row r="564" spans="1:10" x14ac:dyDescent="0.25">
      <c r="A564" s="2"/>
      <c r="B564" s="2"/>
      <c r="C564" s="2"/>
      <c r="D564" s="2"/>
      <c r="E564" s="4"/>
      <c r="F564" s="4"/>
      <c r="G564" s="4"/>
      <c r="H564" s="2"/>
      <c r="I564" s="2"/>
      <c r="J564" s="2"/>
    </row>
    <row r="565" spans="1:10" x14ac:dyDescent="0.25">
      <c r="A565" s="2"/>
      <c r="B565" s="2"/>
      <c r="C565" s="2"/>
      <c r="D565" s="2"/>
      <c r="E565" s="4"/>
      <c r="F565" s="4"/>
      <c r="G565" s="4"/>
      <c r="H565" s="2"/>
      <c r="I565" s="2"/>
      <c r="J565" s="2"/>
    </row>
    <row r="566" spans="1:10" x14ac:dyDescent="0.25">
      <c r="A566" s="2"/>
      <c r="B566" s="2"/>
      <c r="C566" s="2"/>
      <c r="D566" s="2"/>
      <c r="E566" s="4"/>
      <c r="F566" s="4"/>
      <c r="G566" s="4"/>
      <c r="H566" s="2"/>
      <c r="I566" s="2"/>
      <c r="J566" s="2"/>
    </row>
    <row r="567" spans="1:10" x14ac:dyDescent="0.25">
      <c r="A567" s="2"/>
      <c r="B567" s="2"/>
      <c r="C567" s="2"/>
      <c r="D567" s="2"/>
      <c r="E567" s="4"/>
      <c r="F567" s="4"/>
      <c r="G567" s="4"/>
      <c r="H567" s="2"/>
      <c r="I567" s="2"/>
      <c r="J567" s="2"/>
    </row>
    <row r="568" spans="1:10" x14ac:dyDescent="0.25">
      <c r="A568" s="2"/>
      <c r="B568" s="2"/>
      <c r="C568" s="2"/>
      <c r="D568" s="2"/>
      <c r="E568" s="4"/>
      <c r="F568" s="4"/>
      <c r="G568" s="4"/>
      <c r="H568" s="2"/>
      <c r="I568" s="2"/>
      <c r="J568" s="2"/>
    </row>
    <row r="569" spans="1:10" x14ac:dyDescent="0.25">
      <c r="A569" s="2"/>
      <c r="B569" s="2"/>
      <c r="C569" s="2"/>
      <c r="D569" s="2"/>
      <c r="E569" s="4"/>
      <c r="F569" s="4"/>
      <c r="G569" s="4"/>
      <c r="H569" s="2"/>
      <c r="I569" s="2"/>
      <c r="J569" s="2"/>
    </row>
    <row r="570" spans="1:10" x14ac:dyDescent="0.25">
      <c r="A570" s="2"/>
      <c r="B570" s="2"/>
      <c r="C570" s="2"/>
      <c r="D570" s="2"/>
      <c r="E570" s="4"/>
      <c r="F570" s="4"/>
      <c r="G570" s="4"/>
      <c r="H570" s="2"/>
      <c r="I570" s="2"/>
      <c r="J570" s="2"/>
    </row>
    <row r="571" spans="1:10" x14ac:dyDescent="0.25">
      <c r="A571" s="2"/>
      <c r="B571" s="2"/>
      <c r="C571" s="2"/>
      <c r="D571" s="2"/>
      <c r="E571" s="4"/>
      <c r="F571" s="4"/>
      <c r="G571" s="4"/>
      <c r="H571" s="2"/>
      <c r="I571" s="2"/>
      <c r="J571" s="2"/>
    </row>
    <row r="572" spans="1:10" x14ac:dyDescent="0.25">
      <c r="A572" s="2"/>
      <c r="B572" s="2"/>
      <c r="C572" s="2"/>
      <c r="D572" s="2"/>
      <c r="E572" s="4"/>
      <c r="F572" s="4"/>
      <c r="G572" s="4"/>
      <c r="H572" s="2"/>
      <c r="I572" s="2"/>
      <c r="J572" s="2"/>
    </row>
    <row r="573" spans="1:10" x14ac:dyDescent="0.25">
      <c r="A573" s="2"/>
      <c r="B573" s="2"/>
      <c r="C573" s="2"/>
      <c r="D573" s="2"/>
      <c r="E573" s="4"/>
      <c r="F573" s="4"/>
      <c r="G573" s="4"/>
      <c r="H573" s="2"/>
      <c r="I573" s="2"/>
      <c r="J573" s="2"/>
    </row>
    <row r="574" spans="1:10" x14ac:dyDescent="0.25">
      <c r="A574" s="2"/>
      <c r="B574" s="2"/>
      <c r="C574" s="2"/>
      <c r="D574" s="2"/>
      <c r="E574" s="4"/>
      <c r="F574" s="4"/>
      <c r="G574" s="4"/>
      <c r="H574" s="2"/>
      <c r="I574" s="2"/>
      <c r="J574" s="2"/>
    </row>
    <row r="575" spans="1:10" x14ac:dyDescent="0.25">
      <c r="A575" s="2"/>
      <c r="B575" s="2"/>
      <c r="C575" s="2"/>
      <c r="D575" s="2"/>
      <c r="E575" s="4"/>
      <c r="F575" s="4"/>
      <c r="G575" s="4"/>
      <c r="H575" s="2"/>
      <c r="I575" s="2"/>
      <c r="J575" s="2"/>
    </row>
    <row r="576" spans="1:10" x14ac:dyDescent="0.25">
      <c r="A576" s="2"/>
      <c r="B576" s="2"/>
      <c r="C576" s="2"/>
      <c r="D576" s="2"/>
      <c r="E576" s="4"/>
      <c r="F576" s="4"/>
      <c r="G576" s="4"/>
      <c r="H576" s="2"/>
      <c r="I576" s="2"/>
      <c r="J576" s="2"/>
    </row>
    <row r="577" spans="1:10" x14ac:dyDescent="0.25">
      <c r="A577" s="2"/>
      <c r="B577" s="2"/>
      <c r="C577" s="2"/>
      <c r="D577" s="2"/>
      <c r="E577" s="4"/>
      <c r="F577" s="4"/>
      <c r="G577" s="4"/>
      <c r="H577" s="2"/>
      <c r="I577" s="2"/>
      <c r="J577" s="2"/>
    </row>
    <row r="578" spans="1:10" x14ac:dyDescent="0.25">
      <c r="A578" s="2"/>
      <c r="B578" s="2"/>
      <c r="C578" s="2"/>
      <c r="D578" s="2"/>
      <c r="E578" s="4"/>
      <c r="F578" s="4"/>
      <c r="G578" s="4"/>
      <c r="H578" s="2"/>
      <c r="I578" s="2"/>
      <c r="J578" s="2"/>
    </row>
    <row r="579" spans="1:10" x14ac:dyDescent="0.25">
      <c r="A579" s="2"/>
      <c r="B579" s="2"/>
      <c r="C579" s="2"/>
      <c r="D579" s="2"/>
      <c r="E579" s="4"/>
      <c r="F579" s="4"/>
      <c r="G579" s="4"/>
      <c r="H579" s="2"/>
      <c r="I579" s="2"/>
      <c r="J579" s="2"/>
    </row>
    <row r="580" spans="1:10" x14ac:dyDescent="0.25">
      <c r="A580" s="2"/>
      <c r="B580" s="2"/>
      <c r="C580" s="2"/>
      <c r="D580" s="2"/>
      <c r="E580" s="4"/>
      <c r="F580" s="4"/>
      <c r="G580" s="4"/>
      <c r="H580" s="2"/>
      <c r="I580" s="2"/>
      <c r="J580" s="2"/>
    </row>
    <row r="581" spans="1:10" x14ac:dyDescent="0.25">
      <c r="A581" s="2"/>
      <c r="B581" s="2"/>
      <c r="C581" s="2"/>
      <c r="D581" s="2"/>
      <c r="E581" s="4"/>
      <c r="F581" s="4"/>
      <c r="G581" s="4"/>
      <c r="H581" s="2"/>
      <c r="I581" s="2"/>
      <c r="J581" s="2"/>
    </row>
    <row r="582" spans="1:10" x14ac:dyDescent="0.25">
      <c r="A582" s="2"/>
      <c r="B582" s="2"/>
      <c r="C582" s="2"/>
      <c r="D582" s="2"/>
      <c r="E582" s="4"/>
      <c r="F582" s="4"/>
      <c r="G582" s="4"/>
      <c r="H582" s="2"/>
      <c r="I582" s="2"/>
      <c r="J582" s="2"/>
    </row>
    <row r="583" spans="1:10" x14ac:dyDescent="0.25">
      <c r="A583" s="2"/>
      <c r="B583" s="2"/>
      <c r="C583" s="2"/>
      <c r="D583" s="2"/>
      <c r="E583" s="4"/>
      <c r="F583" s="4"/>
      <c r="G583" s="4"/>
      <c r="H583" s="2"/>
      <c r="I583" s="2"/>
      <c r="J583" s="2"/>
    </row>
    <row r="584" spans="1:10" x14ac:dyDescent="0.25">
      <c r="A584" s="2"/>
      <c r="B584" s="2"/>
      <c r="C584" s="2"/>
      <c r="D584" s="2"/>
      <c r="E584" s="4"/>
      <c r="F584" s="4"/>
      <c r="G584" s="4"/>
      <c r="H584" s="2"/>
      <c r="I584" s="2"/>
      <c r="J584" s="2"/>
    </row>
    <row r="585" spans="1:10" x14ac:dyDescent="0.25">
      <c r="A585" s="2"/>
      <c r="B585" s="2"/>
      <c r="C585" s="2"/>
      <c r="D585" s="2"/>
      <c r="E585" s="4"/>
      <c r="F585" s="4"/>
      <c r="G585" s="4"/>
      <c r="H585" s="2"/>
      <c r="I585" s="2"/>
      <c r="J585" s="2"/>
    </row>
    <row r="586" spans="1:10" x14ac:dyDescent="0.25">
      <c r="A586" s="2"/>
      <c r="B586" s="2"/>
      <c r="C586" s="2"/>
      <c r="D586" s="2"/>
      <c r="E586" s="4"/>
      <c r="F586" s="4"/>
      <c r="G586" s="4"/>
      <c r="H586" s="2"/>
      <c r="I586" s="2"/>
      <c r="J586" s="2"/>
    </row>
    <row r="587" spans="1:10" x14ac:dyDescent="0.25">
      <c r="A587" s="2"/>
      <c r="B587" s="2"/>
      <c r="C587" s="2"/>
      <c r="D587" s="2"/>
      <c r="E587" s="4"/>
      <c r="F587" s="4"/>
      <c r="G587" s="4"/>
      <c r="H587" s="2"/>
      <c r="I587" s="2"/>
      <c r="J587" s="2"/>
    </row>
    <row r="588" spans="1:10" x14ac:dyDescent="0.25">
      <c r="A588" s="2"/>
      <c r="B588" s="2"/>
      <c r="C588" s="2"/>
      <c r="D588" s="2"/>
      <c r="E588" s="4"/>
      <c r="F588" s="4"/>
      <c r="G588" s="4"/>
      <c r="H588" s="2"/>
      <c r="I588" s="2"/>
      <c r="J588" s="2"/>
    </row>
    <row r="589" spans="1:10" x14ac:dyDescent="0.25">
      <c r="A589" s="2"/>
      <c r="B589" s="2"/>
      <c r="C589" s="2"/>
      <c r="D589" s="2"/>
      <c r="E589" s="4"/>
      <c r="F589" s="4"/>
      <c r="G589" s="4"/>
      <c r="H589" s="2"/>
      <c r="I589" s="2"/>
      <c r="J589" s="2"/>
    </row>
    <row r="590" spans="1:10" x14ac:dyDescent="0.25">
      <c r="A590" s="2"/>
      <c r="B590" s="2"/>
      <c r="C590" s="2"/>
      <c r="D590" s="2"/>
      <c r="E590" s="4"/>
      <c r="F590" s="4"/>
      <c r="G590" s="4"/>
      <c r="H590" s="2"/>
      <c r="I590" s="2"/>
      <c r="J590" s="2"/>
    </row>
    <row r="591" spans="1:10" x14ac:dyDescent="0.25">
      <c r="A591" s="2"/>
      <c r="B591" s="2"/>
      <c r="C591" s="2"/>
      <c r="D591" s="2"/>
      <c r="E591" s="4"/>
      <c r="F591" s="4"/>
      <c r="G591" s="4"/>
      <c r="H591" s="2"/>
      <c r="I591" s="2"/>
      <c r="J591" s="2"/>
    </row>
    <row r="592" spans="1:10" x14ac:dyDescent="0.25">
      <c r="A592" s="2"/>
      <c r="B592" s="2"/>
      <c r="C592" s="2"/>
      <c r="D592" s="2"/>
      <c r="E592" s="4"/>
      <c r="F592" s="4"/>
      <c r="G592" s="4"/>
      <c r="H592" s="2"/>
      <c r="I592" s="2"/>
      <c r="J592" s="2"/>
    </row>
    <row r="593" spans="1:10" x14ac:dyDescent="0.25">
      <c r="A593" s="2"/>
      <c r="B593" s="2"/>
      <c r="C593" s="2"/>
      <c r="D593" s="2"/>
      <c r="E593" s="4"/>
      <c r="F593" s="4"/>
      <c r="G593" s="4"/>
      <c r="H593" s="2"/>
      <c r="I593" s="2"/>
      <c r="J593" s="2"/>
    </row>
    <row r="594" spans="1:10" x14ac:dyDescent="0.25">
      <c r="A594" s="2"/>
      <c r="B594" s="2"/>
      <c r="C594" s="2"/>
      <c r="D594" s="2"/>
      <c r="E594" s="4"/>
      <c r="F594" s="4"/>
      <c r="G594" s="4"/>
      <c r="H594" s="2"/>
      <c r="I594" s="2"/>
      <c r="J594" s="2"/>
    </row>
    <row r="595" spans="1:10" x14ac:dyDescent="0.25">
      <c r="A595" s="2"/>
      <c r="B595" s="2"/>
      <c r="C595" s="2"/>
      <c r="D595" s="2"/>
      <c r="E595" s="4"/>
      <c r="F595" s="4"/>
      <c r="G595" s="4"/>
      <c r="H595" s="2"/>
      <c r="I595" s="2"/>
      <c r="J595" s="2"/>
    </row>
    <row r="596" spans="1:10" x14ac:dyDescent="0.25">
      <c r="A596" s="2"/>
      <c r="B596" s="2"/>
      <c r="C596" s="2"/>
      <c r="D596" s="2"/>
      <c r="E596" s="4"/>
      <c r="F596" s="4"/>
      <c r="G596" s="4"/>
      <c r="H596" s="2"/>
      <c r="I596" s="2"/>
      <c r="J596" s="2"/>
    </row>
    <row r="597" spans="1:10" x14ac:dyDescent="0.25">
      <c r="A597" s="2"/>
      <c r="B597" s="2"/>
      <c r="C597" s="2"/>
      <c r="D597" s="2"/>
      <c r="E597" s="4"/>
      <c r="F597" s="4"/>
      <c r="G597" s="4"/>
      <c r="H597" s="2"/>
      <c r="I597" s="2"/>
      <c r="J597" s="2"/>
    </row>
    <row r="598" spans="1:10" x14ac:dyDescent="0.25">
      <c r="A598" s="2"/>
      <c r="B598" s="2"/>
      <c r="C598" s="2"/>
      <c r="D598" s="2"/>
      <c r="E598" s="4"/>
      <c r="F598" s="4"/>
      <c r="G598" s="4"/>
      <c r="H598" s="2"/>
      <c r="I598" s="2"/>
      <c r="J598" s="2"/>
    </row>
    <row r="599" spans="1:10" x14ac:dyDescent="0.25">
      <c r="A599" s="2"/>
      <c r="B599" s="2"/>
      <c r="C599" s="2"/>
      <c r="D599" s="2"/>
      <c r="E599" s="4"/>
      <c r="F599" s="4"/>
      <c r="G599" s="4"/>
      <c r="H599" s="2"/>
      <c r="I599" s="2"/>
      <c r="J599" s="2"/>
    </row>
    <row r="600" spans="1:10" x14ac:dyDescent="0.25">
      <c r="A600" s="2"/>
      <c r="B600" s="2"/>
      <c r="C600" s="2"/>
      <c r="D600" s="2"/>
      <c r="E600" s="4"/>
      <c r="F600" s="4"/>
      <c r="G600" s="4"/>
      <c r="H600" s="2"/>
      <c r="I600" s="2"/>
      <c r="J600" s="2"/>
    </row>
    <row r="601" spans="1:10" x14ac:dyDescent="0.25">
      <c r="A601" s="2"/>
      <c r="B601" s="2"/>
      <c r="C601" s="2"/>
      <c r="D601" s="2"/>
      <c r="E601" s="4"/>
      <c r="F601" s="4"/>
      <c r="G601" s="4"/>
      <c r="H601" s="2"/>
      <c r="I601" s="2"/>
      <c r="J601" s="2"/>
    </row>
    <row r="602" spans="1:10" x14ac:dyDescent="0.25">
      <c r="A602" s="2"/>
      <c r="B602" s="2"/>
      <c r="C602" s="2"/>
      <c r="D602" s="2"/>
      <c r="E602" s="4"/>
      <c r="F602" s="4"/>
      <c r="G602" s="4"/>
      <c r="H602" s="2"/>
      <c r="I602" s="2"/>
      <c r="J602" s="2"/>
    </row>
    <row r="603" spans="1:10" x14ac:dyDescent="0.25">
      <c r="A603" s="2"/>
      <c r="B603" s="2"/>
      <c r="C603" s="2"/>
      <c r="D603" s="2"/>
      <c r="E603" s="4"/>
      <c r="F603" s="4"/>
      <c r="G603" s="4"/>
      <c r="H603" s="2"/>
      <c r="I603" s="2"/>
      <c r="J603" s="2"/>
    </row>
    <row r="604" spans="1:10" x14ac:dyDescent="0.25">
      <c r="A604" s="2"/>
      <c r="B604" s="2"/>
      <c r="C604" s="2"/>
      <c r="D604" s="2"/>
      <c r="E604" s="4"/>
      <c r="F604" s="4"/>
      <c r="G604" s="4"/>
      <c r="H604" s="2"/>
      <c r="I604" s="2"/>
      <c r="J604" s="2"/>
    </row>
    <row r="605" spans="1:10" x14ac:dyDescent="0.25">
      <c r="A605" s="2"/>
      <c r="B605" s="2"/>
      <c r="C605" s="2"/>
      <c r="D605" s="2"/>
      <c r="E605" s="4"/>
      <c r="F605" s="4"/>
      <c r="G605" s="4"/>
      <c r="H605" s="2"/>
      <c r="I605" s="2"/>
      <c r="J605" s="2"/>
    </row>
    <row r="606" spans="1:10" x14ac:dyDescent="0.25">
      <c r="A606" s="2"/>
      <c r="B606" s="2"/>
      <c r="C606" s="2"/>
      <c r="D606" s="2"/>
      <c r="E606" s="4"/>
      <c r="F606" s="4"/>
      <c r="G606" s="4"/>
      <c r="H606" s="2"/>
      <c r="I606" s="2"/>
      <c r="J606" s="2"/>
    </row>
    <row r="607" spans="1:10" x14ac:dyDescent="0.25">
      <c r="A607" s="2"/>
      <c r="B607" s="2"/>
      <c r="C607" s="2"/>
      <c r="D607" s="2"/>
      <c r="E607" s="4"/>
      <c r="F607" s="4"/>
      <c r="G607" s="4"/>
      <c r="H607" s="2"/>
      <c r="I607" s="2"/>
      <c r="J607" s="2"/>
    </row>
  </sheetData>
  <sheetProtection autoFilter="0"/>
  <mergeCells count="7">
    <mergeCell ref="A1:N4"/>
    <mergeCell ref="A8:C8"/>
    <mergeCell ref="F13:I13"/>
    <mergeCell ref="J13:L13"/>
    <mergeCell ref="A6:I6"/>
    <mergeCell ref="A9:J9"/>
    <mergeCell ref="A7:I7"/>
  </mergeCells>
  <pageMargins left="0.1" right="0.1" top="0.25" bottom="0.25" header="0.3" footer="0.3"/>
  <pageSetup paperSize="5" scale="45"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1CA6E-3BDE-4438-9BC2-CFDE485AF9B6}">
  <dimension ref="A1:HF12"/>
  <sheetViews>
    <sheetView workbookViewId="0">
      <selection activeCell="H26" sqref="H26"/>
    </sheetView>
  </sheetViews>
  <sheetFormatPr defaultColWidth="8.85546875" defaultRowHeight="15" x14ac:dyDescent="0.25"/>
  <cols>
    <col min="1" max="1" width="22.140625" style="16" customWidth="1"/>
    <col min="2" max="5" width="8.85546875" style="16"/>
    <col min="6" max="6" width="23.140625" style="16" customWidth="1"/>
    <col min="7" max="10" width="8.85546875" style="16"/>
    <col min="11" max="11" width="18.85546875" style="16" customWidth="1"/>
    <col min="12" max="12" width="26.5703125" style="16" customWidth="1"/>
    <col min="13" max="13" width="25.28515625" style="16" customWidth="1"/>
    <col min="14" max="14" width="25.85546875" style="16" customWidth="1"/>
    <col min="15" max="15" width="23.7109375" style="16" customWidth="1"/>
    <col min="16" max="16" width="14.7109375" style="16" customWidth="1"/>
    <col min="17" max="17" width="13.28515625" style="16" customWidth="1"/>
    <col min="18" max="18" width="14.85546875" style="16" customWidth="1"/>
    <col min="19" max="81" width="8.85546875" style="16"/>
    <col min="82" max="82" width="62" style="16" customWidth="1"/>
    <col min="83" max="97" width="8.85546875" style="16"/>
    <col min="98" max="98" width="12.7109375" style="16" customWidth="1"/>
    <col min="99" max="16384" width="8.85546875" style="16"/>
  </cols>
  <sheetData>
    <row r="1" spans="1:214" x14ac:dyDescent="0.25">
      <c r="A1" s="16" t="s">
        <v>220</v>
      </c>
      <c r="B1" s="16" t="s">
        <v>221</v>
      </c>
      <c r="C1" s="16" t="s">
        <v>222</v>
      </c>
      <c r="D1" s="16" t="s">
        <v>0</v>
      </c>
      <c r="E1" s="16" t="s">
        <v>223</v>
      </c>
      <c r="F1" s="16" t="s">
        <v>1</v>
      </c>
      <c r="G1" s="16" t="s">
        <v>224</v>
      </c>
      <c r="H1" s="16" t="s">
        <v>225</v>
      </c>
      <c r="I1" s="16" t="s">
        <v>226</v>
      </c>
      <c r="J1" s="16" t="s">
        <v>227</v>
      </c>
      <c r="K1" s="16" t="s">
        <v>2</v>
      </c>
      <c r="L1" s="16" t="s">
        <v>3</v>
      </c>
      <c r="M1" s="16" t="s">
        <v>228</v>
      </c>
      <c r="N1" s="16" t="s">
        <v>4</v>
      </c>
      <c r="O1" s="16" t="s">
        <v>229</v>
      </c>
      <c r="P1" s="16" t="s">
        <v>230</v>
      </c>
      <c r="Q1" s="16" t="s">
        <v>231</v>
      </c>
      <c r="R1" s="16" t="s">
        <v>232</v>
      </c>
      <c r="S1" s="16" t="s">
        <v>5</v>
      </c>
      <c r="T1" s="16" t="s">
        <v>6</v>
      </c>
      <c r="U1" s="16" t="s">
        <v>233</v>
      </c>
      <c r="V1" s="16" t="s">
        <v>234</v>
      </c>
      <c r="W1" s="16" t="s">
        <v>235</v>
      </c>
      <c r="X1" s="16" t="s">
        <v>236</v>
      </c>
      <c r="Y1" s="16" t="s">
        <v>7</v>
      </c>
      <c r="Z1" s="16" t="s">
        <v>8</v>
      </c>
      <c r="AA1" s="16" t="s">
        <v>237</v>
      </c>
      <c r="AB1" s="16" t="s">
        <v>238</v>
      </c>
      <c r="AC1" s="16" t="s">
        <v>239</v>
      </c>
      <c r="AD1" s="16" t="s">
        <v>240</v>
      </c>
      <c r="AE1" s="16" t="s">
        <v>241</v>
      </c>
      <c r="AF1" s="16" t="s">
        <v>242</v>
      </c>
      <c r="AG1" s="16" t="s">
        <v>9</v>
      </c>
      <c r="AH1" s="16" t="s">
        <v>455</v>
      </c>
      <c r="AI1" s="16" t="s">
        <v>10</v>
      </c>
      <c r="AJ1" s="16" t="s">
        <v>11</v>
      </c>
      <c r="AK1" s="16" t="s">
        <v>12</v>
      </c>
      <c r="AL1" s="16" t="s">
        <v>13</v>
      </c>
      <c r="AM1" s="16" t="s">
        <v>243</v>
      </c>
      <c r="AN1" s="16" t="s">
        <v>244</v>
      </c>
      <c r="AO1" s="16" t="s">
        <v>245</v>
      </c>
      <c r="AP1" s="16" t="s">
        <v>246</v>
      </c>
      <c r="AQ1" s="16" t="s">
        <v>247</v>
      </c>
      <c r="AR1" s="16" t="s">
        <v>248</v>
      </c>
      <c r="AS1" s="16" t="s">
        <v>249</v>
      </c>
      <c r="AT1" s="16" t="s">
        <v>250</v>
      </c>
      <c r="AU1" s="16" t="s">
        <v>251</v>
      </c>
      <c r="AV1" s="16" t="s">
        <v>252</v>
      </c>
      <c r="AW1" s="16" t="s">
        <v>456</v>
      </c>
      <c r="AX1" s="16" t="s">
        <v>253</v>
      </c>
      <c r="AY1" s="16" t="s">
        <v>254</v>
      </c>
      <c r="AZ1" s="16" t="s">
        <v>255</v>
      </c>
      <c r="BA1" s="16" t="s">
        <v>256</v>
      </c>
      <c r="BB1" s="16" t="s">
        <v>257</v>
      </c>
      <c r="BC1" s="16" t="s">
        <v>258</v>
      </c>
      <c r="BD1" s="16" t="s">
        <v>259</v>
      </c>
      <c r="BE1" s="16" t="s">
        <v>260</v>
      </c>
      <c r="BF1" s="16" t="s">
        <v>261</v>
      </c>
      <c r="BG1" s="16" t="s">
        <v>262</v>
      </c>
      <c r="BH1" s="16" t="s">
        <v>263</v>
      </c>
      <c r="BI1" s="16" t="s">
        <v>264</v>
      </c>
      <c r="BJ1" s="16" t="s">
        <v>265</v>
      </c>
      <c r="BK1" s="16" t="s">
        <v>266</v>
      </c>
      <c r="BL1" s="16" t="s">
        <v>14</v>
      </c>
      <c r="BM1" s="16" t="s">
        <v>267</v>
      </c>
      <c r="BN1" s="16" t="s">
        <v>268</v>
      </c>
      <c r="BO1" s="16" t="s">
        <v>269</v>
      </c>
      <c r="BP1" s="16" t="s">
        <v>15</v>
      </c>
      <c r="BQ1" s="16" t="s">
        <v>270</v>
      </c>
      <c r="BR1" s="16" t="s">
        <v>271</v>
      </c>
      <c r="BS1" s="16" t="s">
        <v>272</v>
      </c>
      <c r="BT1" s="16" t="s">
        <v>16</v>
      </c>
      <c r="BU1" s="16" t="s">
        <v>273</v>
      </c>
      <c r="BV1" s="16" t="s">
        <v>274</v>
      </c>
      <c r="BW1" s="16" t="s">
        <v>275</v>
      </c>
      <c r="BX1" s="16" t="s">
        <v>457</v>
      </c>
      <c r="BY1" s="16" t="s">
        <v>458</v>
      </c>
      <c r="BZ1" s="16" t="s">
        <v>459</v>
      </c>
      <c r="CA1" s="16" t="s">
        <v>460</v>
      </c>
      <c r="CB1" s="16" t="s">
        <v>276</v>
      </c>
      <c r="CC1" s="16" t="s">
        <v>277</v>
      </c>
      <c r="CD1" s="16" t="s">
        <v>17</v>
      </c>
      <c r="CE1" s="16" t="s">
        <v>18</v>
      </c>
      <c r="CF1" s="16" t="s">
        <v>19</v>
      </c>
      <c r="CG1" s="16" t="s">
        <v>20</v>
      </c>
      <c r="CH1" s="16" t="s">
        <v>282</v>
      </c>
      <c r="CI1" s="16" t="s">
        <v>283</v>
      </c>
      <c r="CJ1" s="16" t="s">
        <v>284</v>
      </c>
      <c r="CK1" s="16" t="s">
        <v>285</v>
      </c>
      <c r="CL1" s="16" t="s">
        <v>286</v>
      </c>
      <c r="CM1" s="16" t="s">
        <v>287</v>
      </c>
      <c r="CN1" s="16" t="s">
        <v>288</v>
      </c>
      <c r="CO1" s="16" t="s">
        <v>289</v>
      </c>
      <c r="CP1" s="16" t="s">
        <v>290</v>
      </c>
      <c r="CQ1" s="16" t="s">
        <v>291</v>
      </c>
      <c r="CR1" s="16" t="s">
        <v>292</v>
      </c>
      <c r="CS1" s="16" t="s">
        <v>293</v>
      </c>
      <c r="CT1" s="16" t="s">
        <v>294</v>
      </c>
      <c r="CU1" s="16" t="s">
        <v>21</v>
      </c>
      <c r="CV1" s="16" t="s">
        <v>278</v>
      </c>
      <c r="CW1" s="16" t="s">
        <v>279</v>
      </c>
      <c r="CX1" s="16" t="s">
        <v>280</v>
      </c>
      <c r="CY1" s="16" t="s">
        <v>281</v>
      </c>
      <c r="CZ1" s="16" t="s">
        <v>738</v>
      </c>
      <c r="DA1" s="16" t="s">
        <v>1215</v>
      </c>
      <c r="DB1" s="16" t="s">
        <v>1216</v>
      </c>
      <c r="DC1" s="16" t="s">
        <v>1217</v>
      </c>
      <c r="DF1" s="16" t="s">
        <v>220</v>
      </c>
      <c r="DG1" s="16" t="s">
        <v>221</v>
      </c>
      <c r="DH1" s="16" t="s">
        <v>222</v>
      </c>
      <c r="DI1" s="16" t="s">
        <v>0</v>
      </c>
      <c r="DJ1" s="16" t="s">
        <v>223</v>
      </c>
      <c r="DK1" s="16" t="s">
        <v>1</v>
      </c>
      <c r="DL1" s="16" t="s">
        <v>224</v>
      </c>
      <c r="DM1" s="16" t="s">
        <v>225</v>
      </c>
      <c r="DN1" s="16" t="s">
        <v>226</v>
      </c>
      <c r="DO1" s="16" t="s">
        <v>227</v>
      </c>
      <c r="DP1" s="16" t="s">
        <v>2</v>
      </c>
      <c r="DQ1" s="16" t="s">
        <v>3</v>
      </c>
      <c r="DR1" s="16" t="s">
        <v>228</v>
      </c>
      <c r="DS1" s="16" t="s">
        <v>4</v>
      </c>
      <c r="DT1" s="16" t="s">
        <v>229</v>
      </c>
      <c r="DU1" s="16" t="s">
        <v>230</v>
      </c>
      <c r="DV1" s="16" t="s">
        <v>231</v>
      </c>
      <c r="DW1" s="16" t="s">
        <v>232</v>
      </c>
      <c r="DX1" s="16" t="s">
        <v>5</v>
      </c>
      <c r="DY1" s="16" t="s">
        <v>6</v>
      </c>
      <c r="DZ1" s="16" t="s">
        <v>233</v>
      </c>
      <c r="EA1" s="16" t="s">
        <v>234</v>
      </c>
      <c r="EB1" s="16" t="s">
        <v>235</v>
      </c>
      <c r="EC1" s="16" t="s">
        <v>236</v>
      </c>
      <c r="ED1" s="16" t="s">
        <v>7</v>
      </c>
      <c r="EE1" s="16" t="s">
        <v>8</v>
      </c>
      <c r="EF1" s="16" t="s">
        <v>237</v>
      </c>
      <c r="EG1" s="16" t="s">
        <v>238</v>
      </c>
      <c r="EH1" s="16" t="s">
        <v>239</v>
      </c>
      <c r="EI1" s="16" t="s">
        <v>240</v>
      </c>
      <c r="EJ1" s="16" t="s">
        <v>241</v>
      </c>
      <c r="EK1" s="16" t="s">
        <v>242</v>
      </c>
      <c r="EL1" s="16" t="s">
        <v>9</v>
      </c>
      <c r="EM1" s="16" t="s">
        <v>455</v>
      </c>
      <c r="EN1" s="16" t="s">
        <v>10</v>
      </c>
      <c r="EO1" s="16" t="s">
        <v>11</v>
      </c>
      <c r="EP1" s="16" t="s">
        <v>12</v>
      </c>
      <c r="EQ1" s="16" t="s">
        <v>13</v>
      </c>
      <c r="ER1" s="16" t="s">
        <v>243</v>
      </c>
      <c r="ES1" s="16" t="s">
        <v>244</v>
      </c>
      <c r="ET1" s="16" t="s">
        <v>245</v>
      </c>
      <c r="EU1" s="16" t="s">
        <v>246</v>
      </c>
      <c r="EV1" s="16" t="s">
        <v>247</v>
      </c>
      <c r="EW1" s="16" t="s">
        <v>248</v>
      </c>
      <c r="EX1" s="16" t="s">
        <v>249</v>
      </c>
      <c r="EY1" s="16" t="s">
        <v>250</v>
      </c>
      <c r="EZ1" s="16" t="s">
        <v>251</v>
      </c>
      <c r="FA1" s="16" t="s">
        <v>252</v>
      </c>
      <c r="FB1" s="16" t="s">
        <v>456</v>
      </c>
      <c r="FC1" s="16" t="s">
        <v>253</v>
      </c>
      <c r="FD1" s="16" t="s">
        <v>254</v>
      </c>
      <c r="FE1" s="16" t="s">
        <v>255</v>
      </c>
      <c r="FF1" s="16" t="s">
        <v>256</v>
      </c>
      <c r="FG1" s="16" t="s">
        <v>257</v>
      </c>
      <c r="FH1" s="16" t="s">
        <v>258</v>
      </c>
      <c r="FI1" s="16" t="s">
        <v>259</v>
      </c>
      <c r="FJ1" s="16" t="s">
        <v>260</v>
      </c>
      <c r="FK1" s="16" t="s">
        <v>261</v>
      </c>
      <c r="FL1" s="16" t="s">
        <v>262</v>
      </c>
      <c r="FM1" s="16" t="s">
        <v>263</v>
      </c>
      <c r="FN1" s="16" t="s">
        <v>264</v>
      </c>
      <c r="FO1" s="16" t="s">
        <v>265</v>
      </c>
      <c r="FP1" s="16" t="s">
        <v>266</v>
      </c>
      <c r="FQ1" s="16" t="s">
        <v>14</v>
      </c>
      <c r="FR1" s="16" t="s">
        <v>267</v>
      </c>
      <c r="FS1" s="16" t="s">
        <v>268</v>
      </c>
      <c r="FT1" s="16" t="s">
        <v>269</v>
      </c>
      <c r="FU1" s="16" t="s">
        <v>15</v>
      </c>
      <c r="FV1" s="16" t="s">
        <v>270</v>
      </c>
      <c r="FW1" s="16" t="s">
        <v>271</v>
      </c>
      <c r="FX1" s="16" t="s">
        <v>272</v>
      </c>
      <c r="FY1" s="16" t="s">
        <v>16</v>
      </c>
      <c r="FZ1" s="16" t="s">
        <v>273</v>
      </c>
      <c r="GA1" s="16" t="s">
        <v>274</v>
      </c>
      <c r="GB1" s="16" t="s">
        <v>275</v>
      </c>
      <c r="GC1" s="16" t="s">
        <v>457</v>
      </c>
      <c r="GD1" s="16" t="s">
        <v>458</v>
      </c>
      <c r="GE1" s="16" t="s">
        <v>459</v>
      </c>
      <c r="GF1" s="16" t="s">
        <v>276</v>
      </c>
      <c r="GG1" s="16" t="s">
        <v>277</v>
      </c>
      <c r="GH1" s="16" t="s">
        <v>278</v>
      </c>
      <c r="GI1" s="16" t="s">
        <v>17</v>
      </c>
      <c r="GJ1" s="16" t="s">
        <v>18</v>
      </c>
      <c r="GK1" s="16" t="s">
        <v>19</v>
      </c>
      <c r="GL1" s="16" t="s">
        <v>20</v>
      </c>
      <c r="GM1" s="16" t="s">
        <v>282</v>
      </c>
      <c r="GN1" s="16" t="s">
        <v>283</v>
      </c>
      <c r="GO1" s="16" t="s">
        <v>284</v>
      </c>
      <c r="GP1" s="16" t="s">
        <v>285</v>
      </c>
      <c r="GQ1" s="16" t="s">
        <v>286</v>
      </c>
      <c r="GR1" s="16" t="s">
        <v>287</v>
      </c>
      <c r="GS1" s="16" t="s">
        <v>288</v>
      </c>
      <c r="GT1" s="16" t="s">
        <v>289</v>
      </c>
      <c r="GU1" s="16" t="s">
        <v>290</v>
      </c>
      <c r="GV1" s="16" t="s">
        <v>291</v>
      </c>
      <c r="GW1" s="16" t="s">
        <v>292</v>
      </c>
      <c r="GX1" s="16" t="s">
        <v>293</v>
      </c>
      <c r="GY1" s="16" t="s">
        <v>294</v>
      </c>
      <c r="GZ1" s="16" t="s">
        <v>21</v>
      </c>
      <c r="HA1" s="16" t="s">
        <v>279</v>
      </c>
      <c r="HB1" s="16" t="s">
        <v>280</v>
      </c>
      <c r="HC1" s="16" t="s">
        <v>281</v>
      </c>
      <c r="HD1" s="16" t="e">
        <v>#REF!</v>
      </c>
      <c r="HE1" s="16" t="s">
        <v>738</v>
      </c>
      <c r="HF1" s="16" t="s">
        <v>1215</v>
      </c>
    </row>
    <row r="2" spans="1:214" x14ac:dyDescent="0.25">
      <c r="A2" s="16" t="s">
        <v>1733</v>
      </c>
      <c r="B2" s="16" t="s">
        <v>571</v>
      </c>
      <c r="C2" s="16" t="s">
        <v>391</v>
      </c>
      <c r="D2" s="16" t="s">
        <v>89</v>
      </c>
      <c r="E2" s="16">
        <v>1300</v>
      </c>
      <c r="F2" s="16" t="s">
        <v>1734</v>
      </c>
      <c r="G2" s="16" t="s">
        <v>464</v>
      </c>
      <c r="H2" s="16" t="s">
        <v>465</v>
      </c>
      <c r="I2" s="16" t="s">
        <v>31</v>
      </c>
      <c r="J2" s="16" t="s">
        <v>31</v>
      </c>
      <c r="K2" s="16">
        <v>3713700</v>
      </c>
      <c r="L2" s="16">
        <v>3713700</v>
      </c>
      <c r="M2" s="16">
        <v>1</v>
      </c>
      <c r="N2" s="16">
        <v>0</v>
      </c>
      <c r="O2" s="16">
        <v>0</v>
      </c>
      <c r="P2" s="16">
        <v>1</v>
      </c>
      <c r="Q2" s="16">
        <v>3713700</v>
      </c>
      <c r="R2" s="16" t="s">
        <v>333</v>
      </c>
      <c r="S2" s="16">
        <v>0</v>
      </c>
      <c r="T2" s="16">
        <v>0</v>
      </c>
      <c r="U2" s="16">
        <v>0</v>
      </c>
      <c r="V2" s="16">
        <v>0</v>
      </c>
      <c r="W2" s="16">
        <v>0</v>
      </c>
      <c r="X2" s="16">
        <v>0</v>
      </c>
      <c r="Y2" s="16">
        <v>0</v>
      </c>
      <c r="Z2" s="16">
        <v>0</v>
      </c>
      <c r="AA2" s="16" t="s">
        <v>23</v>
      </c>
      <c r="AB2" s="16" t="s">
        <v>299</v>
      </c>
      <c r="AC2" s="16" t="b">
        <v>1</v>
      </c>
      <c r="AD2" s="16">
        <v>0</v>
      </c>
      <c r="AE2" s="16" t="s">
        <v>23</v>
      </c>
      <c r="AF2" s="16" t="s">
        <v>23</v>
      </c>
      <c r="AG2" s="16" t="s">
        <v>1735</v>
      </c>
      <c r="AH2" s="16">
        <v>46160</v>
      </c>
      <c r="AI2" s="16" t="s">
        <v>948</v>
      </c>
      <c r="AJ2" s="16" t="s">
        <v>949</v>
      </c>
      <c r="AK2" s="16" t="s">
        <v>950</v>
      </c>
      <c r="AL2" s="16" t="s">
        <v>1736</v>
      </c>
      <c r="AM2" s="16" t="s">
        <v>24</v>
      </c>
      <c r="AN2" s="16" t="s">
        <v>573</v>
      </c>
      <c r="AO2" s="16" t="s">
        <v>377</v>
      </c>
      <c r="AP2" s="16" t="s">
        <v>420</v>
      </c>
      <c r="AQ2" s="16" t="s">
        <v>24</v>
      </c>
      <c r="AR2" s="16" t="s">
        <v>574</v>
      </c>
      <c r="AS2" s="16" t="s">
        <v>301</v>
      </c>
      <c r="AT2" s="16" t="s">
        <v>302</v>
      </c>
      <c r="AU2" s="16" t="s">
        <v>302</v>
      </c>
      <c r="AV2" s="16" t="s">
        <v>322</v>
      </c>
      <c r="AX2" s="16" t="s">
        <v>344</v>
      </c>
      <c r="AY2" s="16" t="s">
        <v>24</v>
      </c>
      <c r="AZ2" s="16" t="s">
        <v>24</v>
      </c>
      <c r="BA2" s="16" t="s">
        <v>304</v>
      </c>
      <c r="BB2" s="16" t="s">
        <v>392</v>
      </c>
      <c r="BC2" s="16" t="s">
        <v>23</v>
      </c>
      <c r="BD2" s="16" t="s">
        <v>305</v>
      </c>
      <c r="BE2" s="16" t="s">
        <v>1737</v>
      </c>
      <c r="BF2" s="16" t="s">
        <v>328</v>
      </c>
      <c r="BG2" s="16">
        <v>0</v>
      </c>
      <c r="BH2" s="16">
        <v>53207</v>
      </c>
      <c r="BI2" s="16" t="s">
        <v>25</v>
      </c>
      <c r="BJ2" s="16" t="s">
        <v>25</v>
      </c>
      <c r="BK2" s="16" t="s">
        <v>25</v>
      </c>
      <c r="BL2" s="16" t="s">
        <v>90</v>
      </c>
      <c r="BM2" s="16">
        <v>0</v>
      </c>
      <c r="BN2" s="16">
        <v>0</v>
      </c>
      <c r="BO2" s="16">
        <v>0</v>
      </c>
      <c r="BP2" s="16" t="s">
        <v>27</v>
      </c>
      <c r="BQ2" s="16">
        <v>0</v>
      </c>
      <c r="BR2" s="16">
        <v>0</v>
      </c>
      <c r="BS2" s="16">
        <v>0</v>
      </c>
      <c r="BT2" s="16" t="s">
        <v>91</v>
      </c>
      <c r="BU2" s="16">
        <v>0</v>
      </c>
      <c r="BV2" s="16">
        <v>0</v>
      </c>
      <c r="BW2" s="16">
        <v>0</v>
      </c>
      <c r="BX2" s="16" t="s">
        <v>344</v>
      </c>
      <c r="BY2" s="16" t="s">
        <v>461</v>
      </c>
      <c r="BZ2" s="16">
        <v>0</v>
      </c>
      <c r="CA2" s="16" t="s">
        <v>462</v>
      </c>
      <c r="CD2" s="16" t="s">
        <v>1738</v>
      </c>
      <c r="CE2" s="16" t="s">
        <v>951</v>
      </c>
      <c r="CF2" s="16" t="s">
        <v>1739</v>
      </c>
      <c r="CG2" s="16" t="s">
        <v>29</v>
      </c>
      <c r="CH2" s="16" t="s">
        <v>306</v>
      </c>
      <c r="CI2" s="16" t="s">
        <v>306</v>
      </c>
      <c r="CJ2" s="16" t="s">
        <v>326</v>
      </c>
      <c r="CK2" s="16" t="s">
        <v>334</v>
      </c>
      <c r="CL2" s="16" t="s">
        <v>355</v>
      </c>
      <c r="CM2" s="16" t="s">
        <v>347</v>
      </c>
      <c r="CN2" s="16" t="s">
        <v>378</v>
      </c>
      <c r="CO2" s="16" t="s">
        <v>25</v>
      </c>
      <c r="CP2" s="16" t="s">
        <v>331</v>
      </c>
      <c r="CQ2" s="16" t="s">
        <v>313</v>
      </c>
      <c r="CR2" s="16">
        <v>1</v>
      </c>
      <c r="CS2" s="16" t="s">
        <v>24</v>
      </c>
      <c r="CT2" s="16" t="s">
        <v>1293</v>
      </c>
      <c r="CU2" s="16" t="s">
        <v>30</v>
      </c>
      <c r="CZ2" s="16" t="s">
        <v>24</v>
      </c>
      <c r="DA2" s="16" t="s">
        <v>24</v>
      </c>
      <c r="DB2" s="16" t="s">
        <v>24</v>
      </c>
      <c r="DC2" s="16" t="s">
        <v>24</v>
      </c>
    </row>
    <row r="3" spans="1:214" x14ac:dyDescent="0.25">
      <c r="A3" s="16" t="s">
        <v>1740</v>
      </c>
      <c r="B3" s="16" t="s">
        <v>571</v>
      </c>
      <c r="C3" s="16" t="s">
        <v>391</v>
      </c>
      <c r="D3" s="16" t="s">
        <v>89</v>
      </c>
      <c r="E3" s="16">
        <v>1300</v>
      </c>
      <c r="F3" s="16" t="s">
        <v>1741</v>
      </c>
      <c r="G3" s="16" t="s">
        <v>464</v>
      </c>
      <c r="H3" s="16" t="s">
        <v>465</v>
      </c>
      <c r="I3" s="16" t="s">
        <v>31</v>
      </c>
      <c r="J3" s="16" t="s">
        <v>31</v>
      </c>
      <c r="K3" s="16">
        <v>1898080</v>
      </c>
      <c r="L3" s="16">
        <v>0</v>
      </c>
      <c r="M3" s="16">
        <v>0</v>
      </c>
      <c r="N3" s="16">
        <v>1898080</v>
      </c>
      <c r="O3" s="16">
        <v>2</v>
      </c>
      <c r="P3" s="16">
        <v>2</v>
      </c>
      <c r="Q3" s="16">
        <v>1898080</v>
      </c>
      <c r="R3" s="16" t="s">
        <v>298</v>
      </c>
      <c r="S3" s="16">
        <v>0</v>
      </c>
      <c r="T3" s="16">
        <v>0</v>
      </c>
      <c r="U3" s="16">
        <v>0</v>
      </c>
      <c r="V3" s="16">
        <v>0</v>
      </c>
      <c r="W3" s="16">
        <v>0</v>
      </c>
      <c r="X3" s="16">
        <v>0</v>
      </c>
      <c r="Y3" s="16">
        <v>0</v>
      </c>
      <c r="Z3" s="16">
        <v>0</v>
      </c>
      <c r="AA3" s="16" t="s">
        <v>23</v>
      </c>
      <c r="AB3" s="16" t="s">
        <v>299</v>
      </c>
      <c r="AC3" s="16" t="b">
        <v>1</v>
      </c>
      <c r="AD3" s="16">
        <v>0</v>
      </c>
      <c r="AE3" s="16" t="s">
        <v>23</v>
      </c>
      <c r="AF3" s="16" t="s">
        <v>23</v>
      </c>
      <c r="AG3" s="16" t="s">
        <v>1742</v>
      </c>
      <c r="AH3" s="16">
        <v>46160</v>
      </c>
      <c r="AI3" s="16" t="s">
        <v>948</v>
      </c>
      <c r="AJ3" s="16" t="s">
        <v>949</v>
      </c>
      <c r="AK3" s="16" t="s">
        <v>950</v>
      </c>
      <c r="AL3" s="16" t="s">
        <v>1743</v>
      </c>
      <c r="AM3" s="16" t="s">
        <v>24</v>
      </c>
      <c r="AN3" s="16" t="s">
        <v>1744</v>
      </c>
      <c r="AO3" s="16" t="s">
        <v>320</v>
      </c>
      <c r="AP3" s="16" t="s">
        <v>300</v>
      </c>
      <c r="AQ3" s="16" t="s">
        <v>24</v>
      </c>
      <c r="AR3" s="16" t="s">
        <v>1745</v>
      </c>
      <c r="AS3" s="16" t="s">
        <v>301</v>
      </c>
      <c r="AT3" s="16" t="s">
        <v>302</v>
      </c>
      <c r="AU3" s="16" t="s">
        <v>302</v>
      </c>
      <c r="AV3" s="16" t="s">
        <v>322</v>
      </c>
      <c r="AX3" s="16" t="s">
        <v>323</v>
      </c>
      <c r="AY3" s="16" t="s">
        <v>24</v>
      </c>
      <c r="AZ3" s="16" t="s">
        <v>24</v>
      </c>
      <c r="BA3" s="16" t="s">
        <v>304</v>
      </c>
      <c r="BB3" s="16" t="s">
        <v>392</v>
      </c>
      <c r="BC3" s="16" t="s">
        <v>23</v>
      </c>
      <c r="BD3" s="16" t="s">
        <v>305</v>
      </c>
      <c r="BE3" s="16" t="s">
        <v>1746</v>
      </c>
      <c r="BF3" s="16" t="s">
        <v>328</v>
      </c>
      <c r="BG3" s="16">
        <v>0</v>
      </c>
      <c r="BH3" s="16">
        <v>53207</v>
      </c>
      <c r="BI3" s="16" t="s">
        <v>25</v>
      </c>
      <c r="BJ3" s="16" t="s">
        <v>25</v>
      </c>
      <c r="BK3" s="16" t="s">
        <v>25</v>
      </c>
      <c r="BL3" s="16" t="s">
        <v>90</v>
      </c>
      <c r="BM3" s="16">
        <v>0</v>
      </c>
      <c r="BN3" s="16">
        <v>0</v>
      </c>
      <c r="BO3" s="16">
        <v>0</v>
      </c>
      <c r="BP3" s="16" t="s">
        <v>27</v>
      </c>
      <c r="BQ3" s="16">
        <v>0</v>
      </c>
      <c r="BR3" s="16">
        <v>0</v>
      </c>
      <c r="BS3" s="16">
        <v>0</v>
      </c>
      <c r="BT3" s="16" t="s">
        <v>91</v>
      </c>
      <c r="BU3" s="16">
        <v>0</v>
      </c>
      <c r="BV3" s="16">
        <v>0</v>
      </c>
      <c r="BW3" s="16">
        <v>0</v>
      </c>
      <c r="BX3" s="16" t="s">
        <v>344</v>
      </c>
      <c r="BY3" s="16" t="s">
        <v>461</v>
      </c>
      <c r="BZ3" s="16">
        <v>0</v>
      </c>
      <c r="CA3" s="16" t="s">
        <v>462</v>
      </c>
      <c r="CD3" s="16" t="s">
        <v>1747</v>
      </c>
      <c r="CE3" s="16" t="s">
        <v>951</v>
      </c>
      <c r="CF3" s="16" t="s">
        <v>1739</v>
      </c>
      <c r="CG3" s="16" t="s">
        <v>29</v>
      </c>
      <c r="CH3" s="16" t="s">
        <v>306</v>
      </c>
      <c r="CI3" s="16" t="s">
        <v>306</v>
      </c>
      <c r="CJ3" s="16" t="s">
        <v>326</v>
      </c>
      <c r="CK3" s="16" t="s">
        <v>334</v>
      </c>
      <c r="CL3" s="16" t="s">
        <v>355</v>
      </c>
      <c r="CM3" s="16" t="s">
        <v>347</v>
      </c>
      <c r="CN3" s="16" t="s">
        <v>316</v>
      </c>
      <c r="CO3" s="16" t="s">
        <v>25</v>
      </c>
      <c r="CP3" s="16" t="s">
        <v>331</v>
      </c>
      <c r="CQ3" s="16" t="s">
        <v>313</v>
      </c>
      <c r="CR3" s="16">
        <v>1</v>
      </c>
      <c r="CS3" s="16" t="s">
        <v>24</v>
      </c>
      <c r="CT3" s="16" t="s">
        <v>1748</v>
      </c>
      <c r="CU3" s="16" t="s">
        <v>30</v>
      </c>
      <c r="CZ3" s="16" t="s">
        <v>24</v>
      </c>
      <c r="DA3" s="16" t="s">
        <v>24</v>
      </c>
      <c r="DB3" s="16" t="s">
        <v>24</v>
      </c>
      <c r="DC3" s="16" t="s">
        <v>24</v>
      </c>
    </row>
    <row r="4" spans="1:214" x14ac:dyDescent="0.25">
      <c r="A4" s="16" t="s">
        <v>1749</v>
      </c>
      <c r="B4" s="16" t="s">
        <v>571</v>
      </c>
      <c r="C4" s="16" t="s">
        <v>391</v>
      </c>
      <c r="D4" s="16" t="s">
        <v>89</v>
      </c>
      <c r="E4" s="16">
        <v>1300</v>
      </c>
      <c r="F4" s="16" t="s">
        <v>1750</v>
      </c>
      <c r="G4" s="16" t="s">
        <v>464</v>
      </c>
      <c r="H4" s="16" t="s">
        <v>465</v>
      </c>
      <c r="I4" s="16" t="s">
        <v>31</v>
      </c>
      <c r="J4" s="16" t="s">
        <v>31</v>
      </c>
      <c r="K4" s="16">
        <v>12866210</v>
      </c>
      <c r="L4" s="16">
        <v>1608276</v>
      </c>
      <c r="M4" s="16">
        <v>1</v>
      </c>
      <c r="N4" s="16">
        <v>0</v>
      </c>
      <c r="O4" s="16">
        <v>0</v>
      </c>
      <c r="P4" s="16">
        <v>1</v>
      </c>
      <c r="Q4" s="16">
        <v>1608276</v>
      </c>
      <c r="R4" s="16" t="s">
        <v>333</v>
      </c>
      <c r="S4" s="16">
        <v>11257934</v>
      </c>
      <c r="T4" s="16">
        <v>0</v>
      </c>
      <c r="U4" s="16">
        <v>0</v>
      </c>
      <c r="V4" s="16">
        <v>0</v>
      </c>
      <c r="W4" s="16">
        <v>0</v>
      </c>
      <c r="X4" s="16">
        <v>0</v>
      </c>
      <c r="Y4" s="16">
        <v>0</v>
      </c>
      <c r="Z4" s="16">
        <v>0</v>
      </c>
      <c r="AA4" s="16" t="s">
        <v>23</v>
      </c>
      <c r="AB4" s="16" t="s">
        <v>299</v>
      </c>
      <c r="AC4" s="16" t="b">
        <v>1</v>
      </c>
      <c r="AD4" s="16">
        <v>0</v>
      </c>
      <c r="AE4" s="16" t="s">
        <v>23</v>
      </c>
      <c r="AF4" s="16" t="s">
        <v>23</v>
      </c>
      <c r="AG4" s="16" t="s">
        <v>1751</v>
      </c>
      <c r="AH4" s="16">
        <v>46136</v>
      </c>
      <c r="AI4" s="16" t="s">
        <v>948</v>
      </c>
      <c r="AJ4" s="16" t="s">
        <v>949</v>
      </c>
      <c r="AK4" s="16" t="s">
        <v>950</v>
      </c>
      <c r="AL4" s="16" t="s">
        <v>1752</v>
      </c>
      <c r="AM4" s="16" t="s">
        <v>24</v>
      </c>
      <c r="AN4" s="16" t="s">
        <v>1753</v>
      </c>
      <c r="AO4" s="16" t="s">
        <v>377</v>
      </c>
      <c r="AP4" s="16" t="s">
        <v>620</v>
      </c>
      <c r="AQ4" s="16" t="s">
        <v>24</v>
      </c>
      <c r="AR4" s="16" t="s">
        <v>321</v>
      </c>
      <c r="AS4" s="16" t="s">
        <v>301</v>
      </c>
      <c r="AT4" s="16" t="s">
        <v>302</v>
      </c>
      <c r="AU4" s="16" t="s">
        <v>302</v>
      </c>
      <c r="AV4" s="16" t="s">
        <v>322</v>
      </c>
      <c r="AX4" s="16" t="s">
        <v>344</v>
      </c>
      <c r="AY4" s="16" t="s">
        <v>24</v>
      </c>
      <c r="AZ4" s="16" t="s">
        <v>24</v>
      </c>
      <c r="BA4" s="16" t="s">
        <v>304</v>
      </c>
      <c r="BB4" s="16" t="s">
        <v>392</v>
      </c>
      <c r="BC4" s="16" t="s">
        <v>23</v>
      </c>
      <c r="BD4" s="16" t="s">
        <v>305</v>
      </c>
      <c r="BE4" s="16" t="s">
        <v>1754</v>
      </c>
      <c r="BF4" s="16" t="s">
        <v>328</v>
      </c>
      <c r="BG4" s="16">
        <v>0</v>
      </c>
      <c r="BH4" s="16">
        <v>53207</v>
      </c>
      <c r="BI4" s="16" t="s">
        <v>25</v>
      </c>
      <c r="BJ4" s="16" t="s">
        <v>25</v>
      </c>
      <c r="BK4" s="16" t="s">
        <v>25</v>
      </c>
      <c r="BL4" s="16" t="s">
        <v>90</v>
      </c>
      <c r="BM4" s="16">
        <v>0</v>
      </c>
      <c r="BN4" s="16">
        <v>0</v>
      </c>
      <c r="BO4" s="16">
        <v>0</v>
      </c>
      <c r="BP4" s="16" t="s">
        <v>27</v>
      </c>
      <c r="BQ4" s="16">
        <v>0</v>
      </c>
      <c r="BR4" s="16">
        <v>0</v>
      </c>
      <c r="BS4" s="16">
        <v>0</v>
      </c>
      <c r="BT4" s="16" t="s">
        <v>91</v>
      </c>
      <c r="BU4" s="16">
        <v>0</v>
      </c>
      <c r="BV4" s="16">
        <v>0</v>
      </c>
      <c r="BW4" s="16">
        <v>0</v>
      </c>
      <c r="BX4" s="16" t="s">
        <v>344</v>
      </c>
      <c r="BY4" s="16" t="s">
        <v>461</v>
      </c>
      <c r="BZ4" s="16">
        <v>0</v>
      </c>
      <c r="CA4" s="16" t="s">
        <v>462</v>
      </c>
      <c r="CD4" s="16" t="s">
        <v>1755</v>
      </c>
      <c r="CE4" s="16" t="s">
        <v>951</v>
      </c>
      <c r="CF4" s="16" t="s">
        <v>1739</v>
      </c>
      <c r="CG4" s="16" t="s">
        <v>29</v>
      </c>
      <c r="CH4" s="16" t="s">
        <v>306</v>
      </c>
      <c r="CI4" s="16" t="s">
        <v>306</v>
      </c>
      <c r="CJ4" s="16" t="s">
        <v>326</v>
      </c>
      <c r="CK4" s="16" t="s">
        <v>334</v>
      </c>
      <c r="CL4" s="16" t="s">
        <v>355</v>
      </c>
      <c r="CM4" s="16" t="s">
        <v>347</v>
      </c>
      <c r="CN4" s="16" t="s">
        <v>378</v>
      </c>
      <c r="CO4" s="16" t="s">
        <v>25</v>
      </c>
      <c r="CP4" s="16" t="s">
        <v>331</v>
      </c>
      <c r="CQ4" s="16" t="s">
        <v>313</v>
      </c>
      <c r="CR4" s="16">
        <v>1</v>
      </c>
      <c r="CS4" s="16" t="s">
        <v>24</v>
      </c>
      <c r="CT4" s="16" t="s">
        <v>1612</v>
      </c>
      <c r="CU4" s="16" t="s">
        <v>30</v>
      </c>
      <c r="CZ4" s="16" t="s">
        <v>24</v>
      </c>
      <c r="DA4" s="16" t="s">
        <v>24</v>
      </c>
      <c r="DB4" s="16" t="s">
        <v>24</v>
      </c>
      <c r="DC4" s="16" t="s">
        <v>24</v>
      </c>
    </row>
    <row r="5" spans="1:214" x14ac:dyDescent="0.25">
      <c r="A5" s="16" t="s">
        <v>1756</v>
      </c>
      <c r="B5" s="16" t="s">
        <v>571</v>
      </c>
      <c r="C5" s="16" t="s">
        <v>391</v>
      </c>
      <c r="D5" s="16" t="s">
        <v>89</v>
      </c>
      <c r="E5" s="16">
        <v>1300</v>
      </c>
      <c r="F5" s="16" t="s">
        <v>1757</v>
      </c>
      <c r="G5" s="16" t="s">
        <v>464</v>
      </c>
      <c r="H5" s="16" t="s">
        <v>465</v>
      </c>
      <c r="I5" s="16" t="s">
        <v>31</v>
      </c>
      <c r="J5" s="16" t="s">
        <v>31</v>
      </c>
      <c r="K5" s="16">
        <v>7403650</v>
      </c>
      <c r="L5" s="16">
        <v>0</v>
      </c>
      <c r="M5" s="16">
        <v>0</v>
      </c>
      <c r="N5" s="16">
        <v>925456</v>
      </c>
      <c r="O5" s="16">
        <v>2</v>
      </c>
      <c r="P5" s="16">
        <v>2</v>
      </c>
      <c r="Q5" s="16">
        <v>925456</v>
      </c>
      <c r="R5" s="16" t="s">
        <v>298</v>
      </c>
      <c r="S5" s="16">
        <v>6478194</v>
      </c>
      <c r="T5" s="16">
        <v>0</v>
      </c>
      <c r="U5" s="16">
        <v>0</v>
      </c>
      <c r="V5" s="16">
        <v>0</v>
      </c>
      <c r="W5" s="16">
        <v>0</v>
      </c>
      <c r="X5" s="16">
        <v>0</v>
      </c>
      <c r="Y5" s="16">
        <v>0</v>
      </c>
      <c r="Z5" s="16">
        <v>0</v>
      </c>
      <c r="AA5" s="16" t="s">
        <v>23</v>
      </c>
      <c r="AB5" s="16" t="s">
        <v>299</v>
      </c>
      <c r="AC5" s="16" t="b">
        <v>1</v>
      </c>
      <c r="AD5" s="16">
        <v>0</v>
      </c>
      <c r="AE5" s="16" t="s">
        <v>23</v>
      </c>
      <c r="AF5" s="16" t="s">
        <v>23</v>
      </c>
      <c r="AG5" s="16" t="s">
        <v>1758</v>
      </c>
      <c r="AH5" s="16">
        <v>46160</v>
      </c>
      <c r="AI5" s="16" t="s">
        <v>948</v>
      </c>
      <c r="AJ5" s="16" t="s">
        <v>949</v>
      </c>
      <c r="AK5" s="16" t="s">
        <v>950</v>
      </c>
      <c r="AL5" s="16" t="s">
        <v>1759</v>
      </c>
      <c r="AM5" s="16" t="s">
        <v>24</v>
      </c>
      <c r="AN5" s="16" t="s">
        <v>1753</v>
      </c>
      <c r="AO5" s="16" t="s">
        <v>377</v>
      </c>
      <c r="AP5" s="16" t="s">
        <v>620</v>
      </c>
      <c r="AQ5" s="16" t="s">
        <v>24</v>
      </c>
      <c r="AR5" s="16" t="s">
        <v>321</v>
      </c>
      <c r="AS5" s="16" t="s">
        <v>301</v>
      </c>
      <c r="AT5" s="16" t="s">
        <v>302</v>
      </c>
      <c r="AU5" s="16" t="s">
        <v>302</v>
      </c>
      <c r="AV5" s="16" t="s">
        <v>322</v>
      </c>
      <c r="AX5" s="16" t="s">
        <v>344</v>
      </c>
      <c r="AY5" s="16" t="s">
        <v>24</v>
      </c>
      <c r="AZ5" s="16" t="s">
        <v>24</v>
      </c>
      <c r="BA5" s="16" t="s">
        <v>304</v>
      </c>
      <c r="BB5" s="16" t="s">
        <v>392</v>
      </c>
      <c r="BC5" s="16" t="s">
        <v>23</v>
      </c>
      <c r="BD5" s="16" t="s">
        <v>305</v>
      </c>
      <c r="BE5" s="16" t="s">
        <v>1737</v>
      </c>
      <c r="BF5" s="16" t="s">
        <v>328</v>
      </c>
      <c r="BG5" s="16">
        <v>0</v>
      </c>
      <c r="BH5" s="16">
        <v>53207</v>
      </c>
      <c r="BI5" s="16" t="s">
        <v>25</v>
      </c>
      <c r="BJ5" s="16" t="s">
        <v>25</v>
      </c>
      <c r="BK5" s="16" t="s">
        <v>25</v>
      </c>
      <c r="BL5" s="16" t="s">
        <v>90</v>
      </c>
      <c r="BM5" s="16">
        <v>0</v>
      </c>
      <c r="BN5" s="16">
        <v>0</v>
      </c>
      <c r="BO5" s="16">
        <v>0</v>
      </c>
      <c r="BP5" s="16" t="s">
        <v>27</v>
      </c>
      <c r="BQ5" s="16">
        <v>0</v>
      </c>
      <c r="BR5" s="16">
        <v>0</v>
      </c>
      <c r="BS5" s="16">
        <v>0</v>
      </c>
      <c r="BT5" s="16" t="s">
        <v>91</v>
      </c>
      <c r="BU5" s="16">
        <v>0</v>
      </c>
      <c r="BV5" s="16">
        <v>0</v>
      </c>
      <c r="BW5" s="16">
        <v>0</v>
      </c>
      <c r="BX5" s="16" t="s">
        <v>344</v>
      </c>
      <c r="BY5" s="16" t="s">
        <v>461</v>
      </c>
      <c r="BZ5" s="16">
        <v>0</v>
      </c>
      <c r="CA5" s="16" t="s">
        <v>462</v>
      </c>
      <c r="CD5" s="16" t="s">
        <v>1760</v>
      </c>
      <c r="CE5" s="16" t="s">
        <v>951</v>
      </c>
      <c r="CF5" s="16" t="s">
        <v>1739</v>
      </c>
      <c r="CG5" s="16" t="s">
        <v>29</v>
      </c>
      <c r="CH5" s="16" t="s">
        <v>306</v>
      </c>
      <c r="CI5" s="16" t="s">
        <v>306</v>
      </c>
      <c r="CJ5" s="16" t="s">
        <v>326</v>
      </c>
      <c r="CK5" s="16" t="s">
        <v>334</v>
      </c>
      <c r="CL5" s="16" t="s">
        <v>468</v>
      </c>
      <c r="CM5" s="16" t="s">
        <v>572</v>
      </c>
      <c r="CN5" s="16" t="s">
        <v>344</v>
      </c>
      <c r="CO5" s="16" t="s">
        <v>25</v>
      </c>
      <c r="CP5" s="16" t="s">
        <v>331</v>
      </c>
      <c r="CQ5" s="16" t="s">
        <v>313</v>
      </c>
      <c r="CR5" s="16">
        <v>1</v>
      </c>
      <c r="CS5" s="16" t="s">
        <v>24</v>
      </c>
      <c r="CT5" s="16" t="s">
        <v>1612</v>
      </c>
      <c r="CU5" s="16" t="s">
        <v>30</v>
      </c>
      <c r="CZ5" s="16" t="s">
        <v>24</v>
      </c>
      <c r="DA5" s="16" t="s">
        <v>24</v>
      </c>
      <c r="DB5" s="16" t="s">
        <v>24</v>
      </c>
      <c r="DC5" s="16" t="s">
        <v>24</v>
      </c>
    </row>
    <row r="6" spans="1:214" x14ac:dyDescent="0.25">
      <c r="A6" s="16" t="s">
        <v>757</v>
      </c>
      <c r="B6" s="16" t="s">
        <v>571</v>
      </c>
      <c r="C6" s="16" t="s">
        <v>391</v>
      </c>
      <c r="D6" s="16" t="s">
        <v>89</v>
      </c>
      <c r="E6" s="16">
        <v>1300</v>
      </c>
      <c r="F6" s="16" t="s">
        <v>575</v>
      </c>
      <c r="G6" s="16" t="s">
        <v>562</v>
      </c>
      <c r="H6" s="16" t="s">
        <v>563</v>
      </c>
      <c r="I6" s="16" t="s">
        <v>31</v>
      </c>
      <c r="J6" s="16" t="s">
        <v>31</v>
      </c>
      <c r="K6" s="16">
        <v>756000</v>
      </c>
      <c r="L6" s="16">
        <v>0</v>
      </c>
      <c r="M6" s="16">
        <v>0</v>
      </c>
      <c r="N6" s="16">
        <v>756000</v>
      </c>
      <c r="O6" s="16">
        <v>2</v>
      </c>
      <c r="P6" s="16">
        <v>2</v>
      </c>
      <c r="Q6" s="16">
        <v>756000</v>
      </c>
      <c r="R6" s="16" t="s">
        <v>298</v>
      </c>
      <c r="S6" s="16">
        <v>0</v>
      </c>
      <c r="T6" s="16">
        <v>0</v>
      </c>
      <c r="U6" s="16">
        <v>0</v>
      </c>
      <c r="V6" s="16">
        <v>0</v>
      </c>
      <c r="W6" s="16">
        <v>0</v>
      </c>
      <c r="X6" s="16">
        <v>0</v>
      </c>
      <c r="Y6" s="16">
        <v>0</v>
      </c>
      <c r="Z6" s="16">
        <v>0</v>
      </c>
      <c r="AA6" s="16" t="s">
        <v>23</v>
      </c>
      <c r="AB6" s="16" t="s">
        <v>299</v>
      </c>
      <c r="AC6" s="16" t="b">
        <v>1</v>
      </c>
      <c r="AD6" s="16">
        <v>0</v>
      </c>
      <c r="AE6" s="16" t="s">
        <v>23</v>
      </c>
      <c r="AF6" s="16" t="s">
        <v>23</v>
      </c>
      <c r="AG6" s="16" t="s">
        <v>576</v>
      </c>
      <c r="AH6" s="16">
        <v>46160</v>
      </c>
      <c r="AI6" s="16" t="s">
        <v>948</v>
      </c>
      <c r="AJ6" s="16" t="s">
        <v>949</v>
      </c>
      <c r="AK6" s="16" t="s">
        <v>950</v>
      </c>
      <c r="AL6" s="16" t="s">
        <v>1761</v>
      </c>
      <c r="AM6" s="16" t="s">
        <v>24</v>
      </c>
      <c r="AN6" s="16" t="s">
        <v>1762</v>
      </c>
      <c r="AO6" s="16" t="s">
        <v>320</v>
      </c>
      <c r="AP6" s="16" t="s">
        <v>327</v>
      </c>
      <c r="AQ6" s="16" t="s">
        <v>24</v>
      </c>
      <c r="AR6" s="16" t="s">
        <v>321</v>
      </c>
      <c r="AS6" s="16" t="s">
        <v>301</v>
      </c>
      <c r="AT6" s="16" t="s">
        <v>302</v>
      </c>
      <c r="AU6" s="16" t="s">
        <v>302</v>
      </c>
      <c r="AV6" s="16" t="s">
        <v>322</v>
      </c>
      <c r="AX6" s="16" t="s">
        <v>323</v>
      </c>
      <c r="AY6" s="16" t="s">
        <v>24</v>
      </c>
      <c r="AZ6" s="16" t="s">
        <v>24</v>
      </c>
      <c r="BA6" s="16" t="s">
        <v>304</v>
      </c>
      <c r="BB6" s="16" t="s">
        <v>392</v>
      </c>
      <c r="BC6" s="16" t="s">
        <v>23</v>
      </c>
      <c r="BD6" s="16" t="s">
        <v>305</v>
      </c>
      <c r="BE6" s="16" t="s">
        <v>1763</v>
      </c>
      <c r="BF6" s="16" t="s">
        <v>328</v>
      </c>
      <c r="BG6" s="16">
        <v>0</v>
      </c>
      <c r="BH6" s="16">
        <v>53207</v>
      </c>
      <c r="BI6" s="16" t="s">
        <v>25</v>
      </c>
      <c r="BJ6" s="16" t="s">
        <v>25</v>
      </c>
      <c r="BK6" s="16" t="s">
        <v>25</v>
      </c>
      <c r="BL6" s="16" t="s">
        <v>90</v>
      </c>
      <c r="BM6" s="16">
        <v>0</v>
      </c>
      <c r="BN6" s="16">
        <v>0</v>
      </c>
      <c r="BO6" s="16">
        <v>0</v>
      </c>
      <c r="BP6" s="16" t="s">
        <v>27</v>
      </c>
      <c r="BQ6" s="16">
        <v>0</v>
      </c>
      <c r="BR6" s="16">
        <v>0</v>
      </c>
      <c r="BS6" s="16">
        <v>0</v>
      </c>
      <c r="BT6" s="16" t="s">
        <v>91</v>
      </c>
      <c r="BU6" s="16">
        <v>0</v>
      </c>
      <c r="BV6" s="16">
        <v>0</v>
      </c>
      <c r="BW6" s="16">
        <v>0</v>
      </c>
      <c r="BX6" s="16" t="s">
        <v>344</v>
      </c>
      <c r="BY6" s="16" t="s">
        <v>461</v>
      </c>
      <c r="BZ6" s="16">
        <v>0</v>
      </c>
      <c r="CA6" s="16" t="s">
        <v>462</v>
      </c>
      <c r="CD6" s="16" t="s">
        <v>1764</v>
      </c>
      <c r="CE6" s="16" t="s">
        <v>31</v>
      </c>
      <c r="CF6" s="16" t="s">
        <v>952</v>
      </c>
      <c r="CG6" s="16" t="s">
        <v>29</v>
      </c>
      <c r="CH6" s="16" t="s">
        <v>306</v>
      </c>
      <c r="CI6" s="16" t="s">
        <v>306</v>
      </c>
      <c r="CJ6" s="16" t="s">
        <v>306</v>
      </c>
      <c r="CK6" s="16" t="s">
        <v>334</v>
      </c>
      <c r="CL6" s="16" t="s">
        <v>355</v>
      </c>
      <c r="CM6" s="16" t="s">
        <v>827</v>
      </c>
      <c r="CN6" s="16" t="s">
        <v>409</v>
      </c>
      <c r="CO6" s="16" t="s">
        <v>25</v>
      </c>
      <c r="CP6" s="16" t="s">
        <v>331</v>
      </c>
      <c r="CQ6" s="16" t="s">
        <v>313</v>
      </c>
      <c r="CR6" s="16">
        <v>1</v>
      </c>
      <c r="CS6" s="16" t="s">
        <v>24</v>
      </c>
      <c r="CT6" s="16" t="s">
        <v>1765</v>
      </c>
      <c r="CU6" s="16" t="s">
        <v>30</v>
      </c>
      <c r="CZ6" s="16" t="s">
        <v>24</v>
      </c>
      <c r="DA6" s="16" t="s">
        <v>24</v>
      </c>
      <c r="DB6" s="16" t="s">
        <v>24</v>
      </c>
      <c r="DC6" s="16" t="s">
        <v>24</v>
      </c>
    </row>
    <row r="7" spans="1:214" x14ac:dyDescent="0.25">
      <c r="A7" s="16" t="s">
        <v>1766</v>
      </c>
      <c r="B7" s="16" t="s">
        <v>571</v>
      </c>
      <c r="C7" s="16" t="s">
        <v>391</v>
      </c>
      <c r="D7" s="16" t="s">
        <v>89</v>
      </c>
      <c r="E7" s="16">
        <v>1300</v>
      </c>
      <c r="F7" s="16" t="s">
        <v>1767</v>
      </c>
      <c r="G7" s="16" t="s">
        <v>464</v>
      </c>
      <c r="H7" s="16" t="s">
        <v>465</v>
      </c>
      <c r="I7" s="16" t="s">
        <v>31</v>
      </c>
      <c r="J7" s="16" t="s">
        <v>31</v>
      </c>
      <c r="K7" s="16">
        <v>1416000</v>
      </c>
      <c r="L7" s="16">
        <v>0</v>
      </c>
      <c r="M7" s="16">
        <v>0</v>
      </c>
      <c r="N7" s="16">
        <v>1416000</v>
      </c>
      <c r="O7" s="16">
        <v>2</v>
      </c>
      <c r="P7" s="16">
        <v>2</v>
      </c>
      <c r="Q7" s="16">
        <v>1416000</v>
      </c>
      <c r="R7" s="16" t="s">
        <v>298</v>
      </c>
      <c r="S7" s="16">
        <v>0</v>
      </c>
      <c r="T7" s="16">
        <v>0</v>
      </c>
      <c r="U7" s="16">
        <v>0</v>
      </c>
      <c r="V7" s="16">
        <v>0</v>
      </c>
      <c r="W7" s="16">
        <v>0</v>
      </c>
      <c r="X7" s="16">
        <v>0</v>
      </c>
      <c r="Y7" s="16">
        <v>0</v>
      </c>
      <c r="Z7" s="16">
        <v>0</v>
      </c>
      <c r="AA7" s="16" t="s">
        <v>23</v>
      </c>
      <c r="AB7" s="16" t="s">
        <v>299</v>
      </c>
      <c r="AC7" s="16" t="b">
        <v>1</v>
      </c>
      <c r="AD7" s="16">
        <v>0</v>
      </c>
      <c r="AE7" s="16" t="s">
        <v>23</v>
      </c>
      <c r="AF7" s="16" t="s">
        <v>23</v>
      </c>
      <c r="AG7" s="16" t="s">
        <v>1768</v>
      </c>
      <c r="AH7" s="16">
        <v>46129</v>
      </c>
      <c r="AI7" s="16" t="s">
        <v>948</v>
      </c>
      <c r="AJ7" s="16" t="s">
        <v>949</v>
      </c>
      <c r="AK7" s="16" t="s">
        <v>950</v>
      </c>
      <c r="AL7" s="16" t="s">
        <v>1769</v>
      </c>
      <c r="AM7" s="16" t="s">
        <v>24</v>
      </c>
      <c r="AN7" s="16" t="s">
        <v>1770</v>
      </c>
      <c r="AO7" s="16" t="s">
        <v>377</v>
      </c>
      <c r="AP7" s="16" t="s">
        <v>368</v>
      </c>
      <c r="AQ7" s="16" t="s">
        <v>24</v>
      </c>
      <c r="AR7" s="16" t="s">
        <v>321</v>
      </c>
      <c r="AS7" s="16" t="s">
        <v>301</v>
      </c>
      <c r="AT7" s="16" t="s">
        <v>302</v>
      </c>
      <c r="AU7" s="16" t="s">
        <v>302</v>
      </c>
      <c r="AV7" s="16" t="s">
        <v>322</v>
      </c>
      <c r="AX7" s="16" t="s">
        <v>323</v>
      </c>
      <c r="AY7" s="16" t="s">
        <v>24</v>
      </c>
      <c r="AZ7" s="16" t="s">
        <v>24</v>
      </c>
      <c r="BA7" s="16" t="s">
        <v>304</v>
      </c>
      <c r="BB7" s="16" t="s">
        <v>392</v>
      </c>
      <c r="BC7" s="16" t="s">
        <v>24</v>
      </c>
      <c r="BD7" s="16" t="s">
        <v>305</v>
      </c>
      <c r="BE7" s="16" t="s">
        <v>1771</v>
      </c>
      <c r="BF7" s="16" t="s">
        <v>328</v>
      </c>
      <c r="BG7" s="16">
        <v>0</v>
      </c>
      <c r="BH7" s="16">
        <v>53207</v>
      </c>
      <c r="BI7" s="16" t="s">
        <v>25</v>
      </c>
      <c r="BJ7" s="16" t="s">
        <v>25</v>
      </c>
      <c r="BK7" s="16" t="s">
        <v>25</v>
      </c>
      <c r="BL7" s="16" t="s">
        <v>90</v>
      </c>
      <c r="BM7" s="16">
        <v>0</v>
      </c>
      <c r="BN7" s="16">
        <v>0</v>
      </c>
      <c r="BO7" s="16">
        <v>0</v>
      </c>
      <c r="BP7" s="16" t="s">
        <v>27</v>
      </c>
      <c r="BQ7" s="16">
        <v>0</v>
      </c>
      <c r="BR7" s="16">
        <v>0</v>
      </c>
      <c r="BS7" s="16">
        <v>0</v>
      </c>
      <c r="BT7" s="16" t="s">
        <v>91</v>
      </c>
      <c r="BU7" s="16">
        <v>0</v>
      </c>
      <c r="BV7" s="16">
        <v>0</v>
      </c>
      <c r="BW7" s="16">
        <v>0</v>
      </c>
      <c r="BX7" s="16" t="s">
        <v>344</v>
      </c>
      <c r="BY7" s="16" t="s">
        <v>461</v>
      </c>
      <c r="BZ7" s="16">
        <v>0</v>
      </c>
      <c r="CA7" s="16" t="s">
        <v>462</v>
      </c>
      <c r="CD7" s="16" t="s">
        <v>1772</v>
      </c>
      <c r="CE7" s="16" t="s">
        <v>1773</v>
      </c>
      <c r="CF7" s="16" t="s">
        <v>1774</v>
      </c>
      <c r="CG7" s="16" t="s">
        <v>29</v>
      </c>
      <c r="CH7" s="16" t="s">
        <v>306</v>
      </c>
      <c r="CI7" s="16" t="s">
        <v>306</v>
      </c>
      <c r="CJ7" s="16" t="s">
        <v>1775</v>
      </c>
      <c r="CK7" s="16" t="s">
        <v>382</v>
      </c>
      <c r="CL7" s="16" t="s">
        <v>355</v>
      </c>
      <c r="CM7" s="16" t="s">
        <v>347</v>
      </c>
      <c r="CN7" s="16" t="s">
        <v>378</v>
      </c>
      <c r="CO7" s="16" t="s">
        <v>25</v>
      </c>
      <c r="CP7" s="16" t="s">
        <v>331</v>
      </c>
      <c r="CQ7" s="16" t="s">
        <v>313</v>
      </c>
      <c r="CR7" s="16">
        <v>0.9</v>
      </c>
      <c r="CS7" s="16" t="s">
        <v>24</v>
      </c>
      <c r="CT7" s="16" t="s">
        <v>1776</v>
      </c>
      <c r="CU7" s="16" t="s">
        <v>30</v>
      </c>
      <c r="CZ7" s="16" t="s">
        <v>24</v>
      </c>
      <c r="DA7" s="16" t="s">
        <v>24</v>
      </c>
      <c r="DB7" s="16" t="s">
        <v>24</v>
      </c>
      <c r="DC7" s="16" t="s">
        <v>24</v>
      </c>
    </row>
    <row r="8" spans="1:214" x14ac:dyDescent="0.25">
      <c r="A8" s="16" t="s">
        <v>1777</v>
      </c>
      <c r="B8" s="16" t="s">
        <v>571</v>
      </c>
      <c r="C8" s="16" t="s">
        <v>391</v>
      </c>
      <c r="D8" s="16" t="s">
        <v>89</v>
      </c>
      <c r="E8" s="16">
        <v>1300</v>
      </c>
      <c r="F8" s="16" t="s">
        <v>1778</v>
      </c>
      <c r="G8" s="16" t="s">
        <v>464</v>
      </c>
      <c r="H8" s="16" t="s">
        <v>465</v>
      </c>
      <c r="I8" s="16" t="s">
        <v>31</v>
      </c>
      <c r="J8" s="16" t="s">
        <v>31</v>
      </c>
      <c r="K8" s="16">
        <v>16402650</v>
      </c>
      <c r="L8" s="16">
        <v>16402650</v>
      </c>
      <c r="M8" s="16">
        <v>1</v>
      </c>
      <c r="N8" s="16">
        <v>0</v>
      </c>
      <c r="O8" s="16">
        <v>0</v>
      </c>
      <c r="P8" s="16">
        <v>1</v>
      </c>
      <c r="Q8" s="16">
        <v>16402650</v>
      </c>
      <c r="R8" s="16" t="s">
        <v>333</v>
      </c>
      <c r="S8" s="16">
        <v>0</v>
      </c>
      <c r="T8" s="16">
        <v>0</v>
      </c>
      <c r="U8" s="16">
        <v>0</v>
      </c>
      <c r="V8" s="16">
        <v>0</v>
      </c>
      <c r="W8" s="16">
        <v>0</v>
      </c>
      <c r="X8" s="16">
        <v>0</v>
      </c>
      <c r="Y8" s="16">
        <v>0</v>
      </c>
      <c r="Z8" s="16">
        <v>0</v>
      </c>
      <c r="AA8" s="16" t="s">
        <v>23</v>
      </c>
      <c r="AB8" s="16" t="s">
        <v>299</v>
      </c>
      <c r="AC8" s="16" t="b">
        <v>1</v>
      </c>
      <c r="AD8" s="16">
        <v>0</v>
      </c>
      <c r="AE8" s="16" t="s">
        <v>23</v>
      </c>
      <c r="AF8" s="16" t="s">
        <v>23</v>
      </c>
      <c r="AG8" s="16" t="s">
        <v>1779</v>
      </c>
      <c r="AH8" s="16">
        <v>46160</v>
      </c>
      <c r="AI8" s="16" t="s">
        <v>948</v>
      </c>
      <c r="AJ8" s="16" t="s">
        <v>1780</v>
      </c>
      <c r="AK8" s="16" t="s">
        <v>950</v>
      </c>
      <c r="AL8" s="16" t="s">
        <v>1781</v>
      </c>
      <c r="AM8" s="16" t="s">
        <v>24</v>
      </c>
      <c r="AN8" s="16" t="s">
        <v>1782</v>
      </c>
      <c r="AO8" s="16" t="s">
        <v>377</v>
      </c>
      <c r="AP8" s="16" t="s">
        <v>368</v>
      </c>
      <c r="AQ8" s="16" t="s">
        <v>24</v>
      </c>
      <c r="AR8" s="16" t="s">
        <v>321</v>
      </c>
      <c r="AS8" s="16" t="s">
        <v>301</v>
      </c>
      <c r="AT8" s="16" t="s">
        <v>302</v>
      </c>
      <c r="AU8" s="16" t="s">
        <v>302</v>
      </c>
      <c r="AV8" s="16" t="s">
        <v>322</v>
      </c>
      <c r="AX8" s="16" t="s">
        <v>323</v>
      </c>
      <c r="AY8" s="16" t="s">
        <v>24</v>
      </c>
      <c r="AZ8" s="16" t="s">
        <v>24</v>
      </c>
      <c r="BA8" s="16" t="s">
        <v>304</v>
      </c>
      <c r="BB8" s="16" t="s">
        <v>392</v>
      </c>
      <c r="BC8" s="16" t="s">
        <v>23</v>
      </c>
      <c r="BD8" s="16" t="s">
        <v>305</v>
      </c>
      <c r="BE8" s="16" t="s">
        <v>1771</v>
      </c>
      <c r="BF8" s="16" t="s">
        <v>328</v>
      </c>
      <c r="BG8" s="16">
        <v>0</v>
      </c>
      <c r="BH8" s="16">
        <v>53207</v>
      </c>
      <c r="BI8" s="16" t="s">
        <v>25</v>
      </c>
      <c r="BJ8" s="16" t="s">
        <v>25</v>
      </c>
      <c r="BK8" s="16" t="s">
        <v>25</v>
      </c>
      <c r="BL8" s="16" t="s">
        <v>90</v>
      </c>
      <c r="BM8" s="16">
        <v>0</v>
      </c>
      <c r="BN8" s="16">
        <v>0</v>
      </c>
      <c r="BO8" s="16">
        <v>0</v>
      </c>
      <c r="BP8" s="16" t="s">
        <v>27</v>
      </c>
      <c r="BQ8" s="16">
        <v>0</v>
      </c>
      <c r="BR8" s="16">
        <v>0</v>
      </c>
      <c r="BS8" s="16">
        <v>0</v>
      </c>
      <c r="BT8" s="16" t="s">
        <v>91</v>
      </c>
      <c r="BU8" s="16">
        <v>0</v>
      </c>
      <c r="BV8" s="16">
        <v>0</v>
      </c>
      <c r="BW8" s="16">
        <v>0</v>
      </c>
      <c r="BX8" s="16" t="s">
        <v>344</v>
      </c>
      <c r="BY8" s="16" t="s">
        <v>461</v>
      </c>
      <c r="BZ8" s="16">
        <v>0</v>
      </c>
      <c r="CA8" s="16" t="s">
        <v>462</v>
      </c>
      <c r="CD8" s="16" t="s">
        <v>1783</v>
      </c>
      <c r="CE8" s="16" t="s">
        <v>951</v>
      </c>
      <c r="CF8" s="16" t="s">
        <v>1784</v>
      </c>
      <c r="CG8" s="16" t="s">
        <v>29</v>
      </c>
      <c r="CH8" s="16" t="s">
        <v>306</v>
      </c>
      <c r="CI8" s="16" t="s">
        <v>306</v>
      </c>
      <c r="CJ8" s="16" t="s">
        <v>324</v>
      </c>
      <c r="CK8" s="16" t="s">
        <v>334</v>
      </c>
      <c r="CL8" s="16" t="s">
        <v>355</v>
      </c>
      <c r="CM8" s="16" t="s">
        <v>347</v>
      </c>
      <c r="CN8" s="16" t="s">
        <v>378</v>
      </c>
      <c r="CO8" s="16" t="s">
        <v>25</v>
      </c>
      <c r="CP8" s="16" t="s">
        <v>331</v>
      </c>
      <c r="CQ8" s="16" t="s">
        <v>313</v>
      </c>
      <c r="CR8" s="16">
        <v>1</v>
      </c>
      <c r="CS8" s="16" t="s">
        <v>24</v>
      </c>
      <c r="CT8" s="16" t="s">
        <v>1748</v>
      </c>
      <c r="CU8" s="16" t="s">
        <v>30</v>
      </c>
      <c r="CZ8" s="16" t="s">
        <v>24</v>
      </c>
      <c r="DA8" s="16" t="s">
        <v>24</v>
      </c>
      <c r="DB8" s="16" t="s">
        <v>24</v>
      </c>
      <c r="DC8" s="16" t="s">
        <v>24</v>
      </c>
    </row>
    <row r="9" spans="1:214" x14ac:dyDescent="0.25">
      <c r="A9" s="16" t="s">
        <v>1785</v>
      </c>
      <c r="B9" s="16" t="s">
        <v>571</v>
      </c>
      <c r="C9" s="16" t="s">
        <v>391</v>
      </c>
      <c r="D9" s="16" t="s">
        <v>89</v>
      </c>
      <c r="E9" s="16">
        <v>1300</v>
      </c>
      <c r="F9" s="16" t="s">
        <v>1786</v>
      </c>
      <c r="G9" s="16" t="s">
        <v>296</v>
      </c>
      <c r="H9" s="16" t="s">
        <v>297</v>
      </c>
      <c r="I9" s="16" t="s">
        <v>464</v>
      </c>
      <c r="J9" s="16" t="s">
        <v>465</v>
      </c>
      <c r="K9" s="16">
        <v>352100</v>
      </c>
      <c r="L9" s="16">
        <v>0</v>
      </c>
      <c r="M9" s="16">
        <v>0</v>
      </c>
      <c r="N9" s="16">
        <v>352100</v>
      </c>
      <c r="O9" s="16">
        <v>2</v>
      </c>
      <c r="P9" s="16">
        <v>2</v>
      </c>
      <c r="Q9" s="16">
        <v>352100</v>
      </c>
      <c r="R9" s="16" t="s">
        <v>298</v>
      </c>
      <c r="S9" s="16">
        <v>0</v>
      </c>
      <c r="T9" s="16">
        <v>3371640</v>
      </c>
      <c r="U9" s="16">
        <v>0</v>
      </c>
      <c r="V9" s="16">
        <v>3371640</v>
      </c>
      <c r="W9" s="16">
        <v>0</v>
      </c>
      <c r="X9" s="16">
        <v>0</v>
      </c>
      <c r="Y9" s="16">
        <v>3371640</v>
      </c>
      <c r="Z9" s="16">
        <v>0</v>
      </c>
      <c r="AA9" s="16" t="s">
        <v>23</v>
      </c>
      <c r="AB9" s="16" t="s">
        <v>299</v>
      </c>
      <c r="AC9" s="16" t="b">
        <v>1</v>
      </c>
      <c r="AD9" s="16">
        <v>0</v>
      </c>
      <c r="AE9" s="16" t="s">
        <v>23</v>
      </c>
      <c r="AF9" s="16" t="s">
        <v>23</v>
      </c>
      <c r="AG9" s="16" t="s">
        <v>1787</v>
      </c>
      <c r="AH9" s="16">
        <v>46160</v>
      </c>
      <c r="AI9" s="16" t="s">
        <v>948</v>
      </c>
      <c r="AJ9" s="16" t="s">
        <v>949</v>
      </c>
      <c r="AK9" s="16" t="s">
        <v>950</v>
      </c>
      <c r="AL9" s="16" t="s">
        <v>1788</v>
      </c>
      <c r="AM9" s="16" t="s">
        <v>24</v>
      </c>
      <c r="AN9" s="16" t="s">
        <v>1789</v>
      </c>
      <c r="AO9" s="16" t="s">
        <v>320</v>
      </c>
      <c r="AP9" s="16" t="s">
        <v>300</v>
      </c>
      <c r="AQ9" s="16" t="s">
        <v>24</v>
      </c>
      <c r="AR9" s="16" t="s">
        <v>321</v>
      </c>
      <c r="AS9" s="16" t="s">
        <v>301</v>
      </c>
      <c r="AT9" s="16" t="s">
        <v>302</v>
      </c>
      <c r="AU9" s="16" t="s">
        <v>302</v>
      </c>
      <c r="AV9" s="16" t="s">
        <v>322</v>
      </c>
      <c r="AX9" s="16" t="s">
        <v>323</v>
      </c>
      <c r="AY9" s="16" t="s">
        <v>24</v>
      </c>
      <c r="AZ9" s="16" t="s">
        <v>24</v>
      </c>
      <c r="BA9" s="16" t="s">
        <v>304</v>
      </c>
      <c r="BB9" s="16" t="s">
        <v>392</v>
      </c>
      <c r="BC9" s="16" t="s">
        <v>24</v>
      </c>
      <c r="BD9" s="16" t="s">
        <v>305</v>
      </c>
      <c r="BE9" s="16" t="s">
        <v>1771</v>
      </c>
      <c r="BF9" s="16" t="s">
        <v>328</v>
      </c>
      <c r="BG9" s="16">
        <v>0</v>
      </c>
      <c r="BH9" s="16">
        <v>53207</v>
      </c>
      <c r="BI9" s="16" t="s">
        <v>25</v>
      </c>
      <c r="BJ9" s="16" t="s">
        <v>25</v>
      </c>
      <c r="BK9" s="16" t="s">
        <v>25</v>
      </c>
      <c r="BL9" s="16" t="s">
        <v>90</v>
      </c>
      <c r="BM9" s="16">
        <v>0</v>
      </c>
      <c r="BN9" s="16">
        <v>0</v>
      </c>
      <c r="BO9" s="16">
        <v>0</v>
      </c>
      <c r="BP9" s="16" t="s">
        <v>27</v>
      </c>
      <c r="BQ9" s="16">
        <v>0</v>
      </c>
      <c r="BR9" s="16">
        <v>0</v>
      </c>
      <c r="BS9" s="16">
        <v>0</v>
      </c>
      <c r="BT9" s="16" t="s">
        <v>91</v>
      </c>
      <c r="BU9" s="16">
        <v>0</v>
      </c>
      <c r="BV9" s="16">
        <v>0</v>
      </c>
      <c r="BW9" s="16">
        <v>0</v>
      </c>
      <c r="BX9" s="16" t="s">
        <v>344</v>
      </c>
      <c r="BY9" s="16" t="s">
        <v>461</v>
      </c>
      <c r="BZ9" s="16">
        <v>0</v>
      </c>
      <c r="CA9" s="16" t="s">
        <v>462</v>
      </c>
      <c r="CD9" s="16" t="s">
        <v>1790</v>
      </c>
      <c r="CE9" s="16" t="s">
        <v>1791</v>
      </c>
      <c r="CF9" s="16" t="s">
        <v>1792</v>
      </c>
      <c r="CG9" s="16" t="s">
        <v>29</v>
      </c>
      <c r="CH9" s="16" t="s">
        <v>306</v>
      </c>
      <c r="CI9" s="16" t="s">
        <v>306</v>
      </c>
      <c r="CJ9" s="16" t="s">
        <v>355</v>
      </c>
      <c r="CK9" s="16" t="s">
        <v>572</v>
      </c>
      <c r="CL9" s="16" t="s">
        <v>598</v>
      </c>
      <c r="CM9" s="16" t="s">
        <v>843</v>
      </c>
      <c r="CN9" s="16" t="s">
        <v>316</v>
      </c>
      <c r="CO9" s="16" t="s">
        <v>25</v>
      </c>
      <c r="CP9" s="16" t="s">
        <v>317</v>
      </c>
      <c r="CQ9" s="16" t="s">
        <v>313</v>
      </c>
      <c r="CR9" s="16" t="s">
        <v>314</v>
      </c>
      <c r="CS9" s="16" t="s">
        <v>23</v>
      </c>
      <c r="CT9" s="16" t="s">
        <v>1221</v>
      </c>
      <c r="CU9" s="16" t="s">
        <v>30</v>
      </c>
      <c r="CZ9" s="16" t="s">
        <v>24</v>
      </c>
      <c r="DA9" s="16" t="s">
        <v>24</v>
      </c>
      <c r="DB9" s="16" t="s">
        <v>24</v>
      </c>
      <c r="DC9" s="16" t="s">
        <v>24</v>
      </c>
    </row>
    <row r="10" spans="1:214" x14ac:dyDescent="0.25">
      <c r="A10" s="16" t="s">
        <v>1793</v>
      </c>
      <c r="B10" s="16" t="s">
        <v>571</v>
      </c>
      <c r="C10" s="16" t="s">
        <v>391</v>
      </c>
      <c r="D10" s="16" t="s">
        <v>89</v>
      </c>
      <c r="E10" s="16">
        <v>1300</v>
      </c>
      <c r="F10" s="16" t="s">
        <v>1794</v>
      </c>
      <c r="G10" s="16" t="s">
        <v>562</v>
      </c>
      <c r="H10" s="16" t="s">
        <v>563</v>
      </c>
      <c r="I10" s="16" t="s">
        <v>31</v>
      </c>
      <c r="J10" s="16" t="s">
        <v>31</v>
      </c>
      <c r="K10" s="16">
        <v>811500</v>
      </c>
      <c r="L10" s="16">
        <v>0</v>
      </c>
      <c r="M10" s="16">
        <v>0</v>
      </c>
      <c r="N10" s="16">
        <v>811500</v>
      </c>
      <c r="O10" s="16">
        <v>2</v>
      </c>
      <c r="P10" s="16">
        <v>2</v>
      </c>
      <c r="Q10" s="16">
        <v>811500</v>
      </c>
      <c r="R10" s="16" t="s">
        <v>298</v>
      </c>
      <c r="S10" s="16">
        <v>0</v>
      </c>
      <c r="T10" s="16">
        <v>0</v>
      </c>
      <c r="U10" s="16">
        <v>0</v>
      </c>
      <c r="V10" s="16">
        <v>0</v>
      </c>
      <c r="W10" s="16">
        <v>0</v>
      </c>
      <c r="X10" s="16">
        <v>0</v>
      </c>
      <c r="Y10" s="16">
        <v>0</v>
      </c>
      <c r="Z10" s="16">
        <v>0</v>
      </c>
      <c r="AA10" s="16" t="s">
        <v>23</v>
      </c>
      <c r="AB10" s="16" t="s">
        <v>299</v>
      </c>
      <c r="AC10" s="16" t="b">
        <v>1</v>
      </c>
      <c r="AD10" s="16">
        <v>0</v>
      </c>
      <c r="AE10" s="16" t="s">
        <v>23</v>
      </c>
      <c r="AF10" s="16" t="s">
        <v>23</v>
      </c>
      <c r="AG10" s="16" t="s">
        <v>1795</v>
      </c>
      <c r="AH10" s="16">
        <v>46160</v>
      </c>
      <c r="AI10" s="16" t="s">
        <v>948</v>
      </c>
      <c r="AJ10" s="16" t="s">
        <v>949</v>
      </c>
      <c r="AK10" s="16" t="s">
        <v>950</v>
      </c>
      <c r="AL10" s="16" t="s">
        <v>1796</v>
      </c>
      <c r="AM10" s="16" t="s">
        <v>24</v>
      </c>
      <c r="AN10" s="16" t="s">
        <v>1762</v>
      </c>
      <c r="AO10" s="16" t="s">
        <v>320</v>
      </c>
      <c r="AP10" s="16" t="s">
        <v>327</v>
      </c>
      <c r="AQ10" s="16" t="s">
        <v>24</v>
      </c>
      <c r="AR10" s="16" t="s">
        <v>321</v>
      </c>
      <c r="AS10" s="16" t="s">
        <v>301</v>
      </c>
      <c r="AT10" s="16" t="s">
        <v>302</v>
      </c>
      <c r="AU10" s="16" t="s">
        <v>302</v>
      </c>
      <c r="AV10" s="16" t="s">
        <v>322</v>
      </c>
      <c r="AX10" s="16" t="s">
        <v>323</v>
      </c>
      <c r="AY10" s="16" t="s">
        <v>24</v>
      </c>
      <c r="AZ10" s="16" t="s">
        <v>24</v>
      </c>
      <c r="BA10" s="16" t="s">
        <v>304</v>
      </c>
      <c r="BB10" s="16" t="s">
        <v>392</v>
      </c>
      <c r="BC10" s="16" t="s">
        <v>24</v>
      </c>
      <c r="BD10" s="16" t="s">
        <v>305</v>
      </c>
      <c r="BE10" s="16" t="s">
        <v>1771</v>
      </c>
      <c r="BF10" s="16" t="s">
        <v>328</v>
      </c>
      <c r="BG10" s="16">
        <v>0</v>
      </c>
      <c r="BH10" s="16">
        <v>53207</v>
      </c>
      <c r="BI10" s="16" t="s">
        <v>25</v>
      </c>
      <c r="BJ10" s="16" t="s">
        <v>25</v>
      </c>
      <c r="BK10" s="16" t="s">
        <v>25</v>
      </c>
      <c r="BL10" s="16" t="s">
        <v>90</v>
      </c>
      <c r="BM10" s="16">
        <v>0</v>
      </c>
      <c r="BN10" s="16">
        <v>0</v>
      </c>
      <c r="BO10" s="16">
        <v>0</v>
      </c>
      <c r="BP10" s="16" t="s">
        <v>27</v>
      </c>
      <c r="BQ10" s="16">
        <v>0</v>
      </c>
      <c r="BR10" s="16">
        <v>0</v>
      </c>
      <c r="BS10" s="16">
        <v>0</v>
      </c>
      <c r="BT10" s="16" t="s">
        <v>91</v>
      </c>
      <c r="BU10" s="16">
        <v>0</v>
      </c>
      <c r="BV10" s="16">
        <v>0</v>
      </c>
      <c r="BW10" s="16">
        <v>0</v>
      </c>
      <c r="BX10" s="16" t="s">
        <v>344</v>
      </c>
      <c r="BY10" s="16" t="s">
        <v>461</v>
      </c>
      <c r="BZ10" s="16">
        <v>0</v>
      </c>
      <c r="CA10" s="16" t="s">
        <v>462</v>
      </c>
      <c r="CD10" s="16" t="s">
        <v>1797</v>
      </c>
      <c r="CE10" s="16" t="s">
        <v>951</v>
      </c>
      <c r="CF10" s="16" t="s">
        <v>952</v>
      </c>
      <c r="CG10" s="16" t="s">
        <v>29</v>
      </c>
      <c r="CH10" s="16" t="s">
        <v>306</v>
      </c>
      <c r="CI10" s="16" t="s">
        <v>306</v>
      </c>
      <c r="CJ10" s="16" t="s">
        <v>306</v>
      </c>
      <c r="CK10" s="16" t="s">
        <v>334</v>
      </c>
      <c r="CL10" s="16" t="s">
        <v>355</v>
      </c>
      <c r="CM10" s="16" t="s">
        <v>827</v>
      </c>
      <c r="CN10" s="16" t="s">
        <v>409</v>
      </c>
      <c r="CO10" s="16" t="s">
        <v>25</v>
      </c>
      <c r="CP10" s="16" t="s">
        <v>331</v>
      </c>
      <c r="CQ10" s="16" t="s">
        <v>313</v>
      </c>
      <c r="CR10" s="16">
        <v>1</v>
      </c>
      <c r="CS10" s="16" t="s">
        <v>24</v>
      </c>
      <c r="CT10" s="16" t="s">
        <v>1262</v>
      </c>
      <c r="CU10" s="16" t="s">
        <v>30</v>
      </c>
      <c r="CZ10" s="16" t="s">
        <v>24</v>
      </c>
      <c r="DA10" s="16" t="s">
        <v>24</v>
      </c>
      <c r="DB10" s="16" t="s">
        <v>24</v>
      </c>
      <c r="DC10" s="16" t="s">
        <v>24</v>
      </c>
    </row>
    <row r="11" spans="1:214" x14ac:dyDescent="0.25">
      <c r="A11" s="16" t="s">
        <v>1798</v>
      </c>
      <c r="B11" s="16" t="s">
        <v>571</v>
      </c>
      <c r="C11" s="16" t="s">
        <v>391</v>
      </c>
      <c r="D11" s="16" t="s">
        <v>89</v>
      </c>
      <c r="E11" s="16">
        <v>1300</v>
      </c>
      <c r="F11" s="16" t="s">
        <v>1799</v>
      </c>
      <c r="G11" s="16" t="s">
        <v>464</v>
      </c>
      <c r="H11" s="16" t="s">
        <v>465</v>
      </c>
      <c r="I11" s="16" t="s">
        <v>31</v>
      </c>
      <c r="J11" s="16" t="s">
        <v>31</v>
      </c>
      <c r="K11" s="16">
        <v>360000</v>
      </c>
      <c r="L11" s="16">
        <v>0</v>
      </c>
      <c r="M11" s="16">
        <v>0</v>
      </c>
      <c r="N11" s="16">
        <v>360000</v>
      </c>
      <c r="O11" s="16">
        <v>2</v>
      </c>
      <c r="P11" s="16">
        <v>2</v>
      </c>
      <c r="Q11" s="16">
        <v>360000</v>
      </c>
      <c r="R11" s="16" t="s">
        <v>298</v>
      </c>
      <c r="S11" s="16">
        <v>0</v>
      </c>
      <c r="T11" s="16">
        <v>0</v>
      </c>
      <c r="U11" s="16">
        <v>0</v>
      </c>
      <c r="V11" s="16">
        <v>0</v>
      </c>
      <c r="W11" s="16">
        <v>0</v>
      </c>
      <c r="X11" s="16">
        <v>0</v>
      </c>
      <c r="Y11" s="16">
        <v>0</v>
      </c>
      <c r="Z11" s="16">
        <v>0</v>
      </c>
      <c r="AA11" s="16" t="s">
        <v>23</v>
      </c>
      <c r="AB11" s="16" t="s">
        <v>299</v>
      </c>
      <c r="AC11" s="16" t="b">
        <v>1</v>
      </c>
      <c r="AD11" s="16">
        <v>0</v>
      </c>
      <c r="AE11" s="16" t="s">
        <v>23</v>
      </c>
      <c r="AF11" s="16" t="s">
        <v>23</v>
      </c>
      <c r="AG11" s="16" t="s">
        <v>1800</v>
      </c>
      <c r="AH11" s="16">
        <v>46160</v>
      </c>
      <c r="AI11" s="16" t="s">
        <v>948</v>
      </c>
      <c r="AJ11" s="16" t="s">
        <v>949</v>
      </c>
      <c r="AK11" s="16" t="s">
        <v>950</v>
      </c>
      <c r="AL11" s="16" t="s">
        <v>1801</v>
      </c>
      <c r="AM11" s="16" t="s">
        <v>24</v>
      </c>
      <c r="AN11" s="16" t="s">
        <v>1802</v>
      </c>
      <c r="AO11" s="16" t="s">
        <v>377</v>
      </c>
      <c r="AP11" s="16" t="s">
        <v>368</v>
      </c>
      <c r="AQ11" s="16" t="s">
        <v>24</v>
      </c>
      <c r="AR11" s="16" t="s">
        <v>1803</v>
      </c>
      <c r="AS11" s="16" t="s">
        <v>301</v>
      </c>
      <c r="AT11" s="16" t="s">
        <v>302</v>
      </c>
      <c r="AU11" s="16" t="s">
        <v>302</v>
      </c>
      <c r="AV11" s="16" t="s">
        <v>322</v>
      </c>
      <c r="AX11" s="16" t="s">
        <v>344</v>
      </c>
      <c r="AY11" s="16" t="s">
        <v>24</v>
      </c>
      <c r="AZ11" s="16" t="s">
        <v>24</v>
      </c>
      <c r="BA11" s="16" t="s">
        <v>304</v>
      </c>
      <c r="BB11" s="16" t="s">
        <v>392</v>
      </c>
      <c r="BC11" s="16" t="s">
        <v>24</v>
      </c>
      <c r="BD11" s="16" t="s">
        <v>305</v>
      </c>
      <c r="BE11" s="16" t="s">
        <v>1737</v>
      </c>
      <c r="BF11" s="16" t="s">
        <v>328</v>
      </c>
      <c r="BG11" s="16">
        <v>0</v>
      </c>
      <c r="BH11" s="16">
        <v>53207</v>
      </c>
      <c r="BI11" s="16" t="s">
        <v>25</v>
      </c>
      <c r="BJ11" s="16" t="s">
        <v>25</v>
      </c>
      <c r="BK11" s="16" t="s">
        <v>25</v>
      </c>
      <c r="BL11" s="16" t="s">
        <v>90</v>
      </c>
      <c r="BM11" s="16">
        <v>0</v>
      </c>
      <c r="BN11" s="16">
        <v>0</v>
      </c>
      <c r="BO11" s="16">
        <v>0</v>
      </c>
      <c r="BP11" s="16" t="s">
        <v>27</v>
      </c>
      <c r="BQ11" s="16">
        <v>0</v>
      </c>
      <c r="BR11" s="16">
        <v>0</v>
      </c>
      <c r="BS11" s="16">
        <v>0</v>
      </c>
      <c r="BT11" s="16" t="s">
        <v>91</v>
      </c>
      <c r="BU11" s="16">
        <v>0</v>
      </c>
      <c r="BV11" s="16">
        <v>0</v>
      </c>
      <c r="BW11" s="16">
        <v>0</v>
      </c>
      <c r="BX11" s="16" t="s">
        <v>344</v>
      </c>
      <c r="BY11" s="16" t="s">
        <v>461</v>
      </c>
      <c r="BZ11" s="16">
        <v>0</v>
      </c>
      <c r="CA11" s="16" t="s">
        <v>462</v>
      </c>
      <c r="CD11" s="16" t="s">
        <v>1804</v>
      </c>
      <c r="CE11" s="16" t="s">
        <v>951</v>
      </c>
      <c r="CF11" s="16" t="s">
        <v>1805</v>
      </c>
      <c r="CG11" s="16" t="s">
        <v>29</v>
      </c>
      <c r="CH11" s="16" t="s">
        <v>306</v>
      </c>
      <c r="CI11" s="16" t="s">
        <v>306</v>
      </c>
      <c r="CJ11" s="16" t="s">
        <v>1806</v>
      </c>
      <c r="CK11" s="16" t="s">
        <v>346</v>
      </c>
      <c r="CL11" s="16" t="s">
        <v>472</v>
      </c>
      <c r="CM11" s="16" t="s">
        <v>827</v>
      </c>
      <c r="CN11" s="16" t="s">
        <v>344</v>
      </c>
      <c r="CO11" s="16" t="s">
        <v>25</v>
      </c>
      <c r="CP11" s="16" t="s">
        <v>317</v>
      </c>
      <c r="CQ11" s="16" t="s">
        <v>313</v>
      </c>
      <c r="CR11" s="16">
        <v>1</v>
      </c>
      <c r="CS11" s="16" t="s">
        <v>24</v>
      </c>
      <c r="CT11" s="16" t="s">
        <v>1262</v>
      </c>
      <c r="CU11" s="16" t="s">
        <v>30</v>
      </c>
      <c r="CZ11" s="16" t="s">
        <v>24</v>
      </c>
      <c r="DA11" s="16" t="s">
        <v>24</v>
      </c>
      <c r="DB11" s="16" t="s">
        <v>24</v>
      </c>
      <c r="DC11" s="16" t="s">
        <v>24</v>
      </c>
    </row>
    <row r="12" spans="1:214" x14ac:dyDescent="0.25">
      <c r="A12" s="16" t="s">
        <v>1807</v>
      </c>
      <c r="B12" s="16" t="s">
        <v>571</v>
      </c>
      <c r="C12" s="16" t="s">
        <v>391</v>
      </c>
      <c r="D12" s="16" t="s">
        <v>89</v>
      </c>
      <c r="E12" s="16">
        <v>1300</v>
      </c>
      <c r="F12" s="16" t="s">
        <v>1808</v>
      </c>
      <c r="G12" s="16" t="s">
        <v>464</v>
      </c>
      <c r="H12" s="16" t="s">
        <v>465</v>
      </c>
      <c r="I12" s="16" t="s">
        <v>31</v>
      </c>
      <c r="J12" s="16" t="s">
        <v>31</v>
      </c>
      <c r="K12" s="16">
        <v>1099250</v>
      </c>
      <c r="L12" s="16">
        <v>0</v>
      </c>
      <c r="M12" s="16">
        <v>0</v>
      </c>
      <c r="N12" s="16">
        <v>27481</v>
      </c>
      <c r="O12" s="16">
        <v>2</v>
      </c>
      <c r="P12" s="16">
        <v>2</v>
      </c>
      <c r="Q12" s="16">
        <v>27481</v>
      </c>
      <c r="R12" s="16" t="s">
        <v>298</v>
      </c>
      <c r="S12" s="16">
        <v>1071769</v>
      </c>
      <c r="T12" s="16">
        <v>0</v>
      </c>
      <c r="U12" s="16">
        <v>0</v>
      </c>
      <c r="V12" s="16">
        <v>0</v>
      </c>
      <c r="W12" s="16">
        <v>0</v>
      </c>
      <c r="X12" s="16">
        <v>0</v>
      </c>
      <c r="Y12" s="16">
        <v>0</v>
      </c>
      <c r="Z12" s="16">
        <v>0</v>
      </c>
      <c r="AA12" s="16" t="s">
        <v>23</v>
      </c>
      <c r="AB12" s="16" t="s">
        <v>299</v>
      </c>
      <c r="AC12" s="16" t="b">
        <v>1</v>
      </c>
      <c r="AD12" s="16">
        <v>0</v>
      </c>
      <c r="AE12" s="16" t="s">
        <v>23</v>
      </c>
      <c r="AF12" s="16" t="s">
        <v>23</v>
      </c>
      <c r="AG12" s="16" t="s">
        <v>1809</v>
      </c>
      <c r="AH12" s="16">
        <v>46160</v>
      </c>
      <c r="AI12" s="16" t="s">
        <v>948</v>
      </c>
      <c r="AJ12" s="16" t="s">
        <v>949</v>
      </c>
      <c r="AK12" s="16" t="s">
        <v>950</v>
      </c>
      <c r="AL12" s="16" t="s">
        <v>1810</v>
      </c>
      <c r="AM12" s="16" t="s">
        <v>24</v>
      </c>
      <c r="AN12" s="16" t="s">
        <v>1811</v>
      </c>
      <c r="AO12" s="16" t="s">
        <v>377</v>
      </c>
      <c r="AP12" s="16" t="s">
        <v>368</v>
      </c>
      <c r="AQ12" s="16" t="s">
        <v>24</v>
      </c>
      <c r="AR12" s="16" t="s">
        <v>321</v>
      </c>
      <c r="AS12" s="16" t="s">
        <v>301</v>
      </c>
      <c r="AT12" s="16" t="s">
        <v>302</v>
      </c>
      <c r="AU12" s="16" t="s">
        <v>302</v>
      </c>
      <c r="AV12" s="16" t="s">
        <v>322</v>
      </c>
      <c r="AX12" s="16" t="s">
        <v>344</v>
      </c>
      <c r="AY12" s="16" t="s">
        <v>24</v>
      </c>
      <c r="AZ12" s="16" t="s">
        <v>24</v>
      </c>
      <c r="BA12" s="16" t="s">
        <v>304</v>
      </c>
      <c r="BB12" s="16" t="s">
        <v>392</v>
      </c>
      <c r="BC12" s="16" t="s">
        <v>24</v>
      </c>
      <c r="BD12" s="16" t="s">
        <v>305</v>
      </c>
      <c r="BE12" s="16" t="s">
        <v>1737</v>
      </c>
      <c r="BF12" s="16" t="s">
        <v>328</v>
      </c>
      <c r="BG12" s="16">
        <v>0</v>
      </c>
      <c r="BH12" s="16">
        <v>53207</v>
      </c>
      <c r="BI12" s="16" t="s">
        <v>25</v>
      </c>
      <c r="BJ12" s="16" t="s">
        <v>25</v>
      </c>
      <c r="BK12" s="16" t="s">
        <v>25</v>
      </c>
      <c r="BL12" s="16" t="s">
        <v>90</v>
      </c>
      <c r="BM12" s="16">
        <v>0</v>
      </c>
      <c r="BN12" s="16">
        <v>0</v>
      </c>
      <c r="BO12" s="16">
        <v>0</v>
      </c>
      <c r="BP12" s="16" t="s">
        <v>27</v>
      </c>
      <c r="BQ12" s="16">
        <v>0</v>
      </c>
      <c r="BR12" s="16">
        <v>0</v>
      </c>
      <c r="BS12" s="16">
        <v>0</v>
      </c>
      <c r="BT12" s="16" t="s">
        <v>91</v>
      </c>
      <c r="BU12" s="16">
        <v>0</v>
      </c>
      <c r="BV12" s="16">
        <v>0</v>
      </c>
      <c r="BW12" s="16">
        <v>0</v>
      </c>
      <c r="BX12" s="16" t="s">
        <v>344</v>
      </c>
      <c r="BY12" s="16" t="s">
        <v>461</v>
      </c>
      <c r="BZ12" s="16">
        <v>0</v>
      </c>
      <c r="CA12" s="16" t="s">
        <v>462</v>
      </c>
      <c r="CD12" s="16" t="s">
        <v>1812</v>
      </c>
      <c r="CE12" s="16" t="s">
        <v>951</v>
      </c>
      <c r="CF12" s="16" t="s">
        <v>1813</v>
      </c>
      <c r="CG12" s="16" t="s">
        <v>29</v>
      </c>
      <c r="CH12" s="16" t="s">
        <v>306</v>
      </c>
      <c r="CI12" s="16" t="s">
        <v>306</v>
      </c>
      <c r="CJ12" s="16" t="s">
        <v>326</v>
      </c>
      <c r="CK12" s="16" t="s">
        <v>334</v>
      </c>
      <c r="CL12" s="16" t="s">
        <v>355</v>
      </c>
      <c r="CM12" s="16" t="s">
        <v>347</v>
      </c>
      <c r="CN12" s="16" t="s">
        <v>316</v>
      </c>
      <c r="CO12" s="16" t="s">
        <v>25</v>
      </c>
      <c r="CP12" s="16" t="s">
        <v>331</v>
      </c>
      <c r="CQ12" s="16" t="s">
        <v>313</v>
      </c>
      <c r="CR12" s="16">
        <v>1</v>
      </c>
      <c r="CS12" s="16" t="s">
        <v>24</v>
      </c>
      <c r="CT12" s="16" t="s">
        <v>1262</v>
      </c>
      <c r="CU12" s="16" t="s">
        <v>30</v>
      </c>
      <c r="CZ12" s="16" t="s">
        <v>24</v>
      </c>
      <c r="DA12" s="16" t="s">
        <v>24</v>
      </c>
      <c r="DB12" s="16" t="s">
        <v>24</v>
      </c>
      <c r="DC12" s="16" t="s">
        <v>24</v>
      </c>
    </row>
  </sheetData>
  <sheetProtection algorithmName="SHA-512" hashValue="FPSLZ4+H7b95JZrgiY3UcFgz4uu3PDLO1hoEZZBQiyja03VjuLxeQlVHygva447vo4aG4FintdIPOVtOFv4BQw==" saltValue="uB+vuywJrc+PfYN5QoxefA==" spinCount="100000" sheet="1" objects="1" scenarios="1" autoFilter="0"/>
  <autoFilter ref="A1:MK1" xr:uid="{96C1CA6E-3BDE-4438-9BC2-CFDE485AF9B6}"/>
  <conditionalFormatting sqref="F1:F1048576">
    <cfRule type="duplicateValues" dxfId="1"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F6F4B-51BB-4DE7-AA7F-E438A0BA6F0E}">
  <dimension ref="A1:HF161"/>
  <sheetViews>
    <sheetView topLeftCell="A22" workbookViewId="0">
      <selection activeCell="CZ6" sqref="CZ6"/>
    </sheetView>
  </sheetViews>
  <sheetFormatPr defaultColWidth="8.85546875" defaultRowHeight="15" x14ac:dyDescent="0.25"/>
  <cols>
    <col min="1" max="1" width="22.140625" style="16" customWidth="1"/>
    <col min="2" max="5" width="8.85546875" style="16"/>
    <col min="6" max="6" width="23.140625" style="16" customWidth="1"/>
    <col min="7" max="10" width="8.85546875" style="16"/>
    <col min="11" max="11" width="18.85546875" style="16" customWidth="1"/>
    <col min="12" max="12" width="26.5703125" style="16" customWidth="1"/>
    <col min="13" max="13" width="25.28515625" style="16" customWidth="1"/>
    <col min="14" max="14" width="25.85546875" style="16" customWidth="1"/>
    <col min="15" max="15" width="23.7109375" style="16" customWidth="1"/>
    <col min="16" max="16" width="14.7109375" style="16" customWidth="1"/>
    <col min="17" max="17" width="13.28515625" style="16" customWidth="1"/>
    <col min="18" max="18" width="14.85546875" style="16" customWidth="1"/>
    <col min="19" max="81" width="8.85546875" style="16"/>
    <col min="82" max="82" width="62" style="16" customWidth="1"/>
    <col min="83" max="97" width="8.85546875" style="16"/>
    <col min="98" max="98" width="12.7109375" style="16" customWidth="1"/>
    <col min="99" max="16384" width="8.85546875" style="16"/>
  </cols>
  <sheetData>
    <row r="1" spans="1:214" x14ac:dyDescent="0.25">
      <c r="A1" s="16" t="s">
        <v>220</v>
      </c>
      <c r="B1" s="16" t="s">
        <v>221</v>
      </c>
      <c r="C1" s="16" t="s">
        <v>222</v>
      </c>
      <c r="D1" s="16" t="s">
        <v>0</v>
      </c>
      <c r="E1" s="16" t="s">
        <v>223</v>
      </c>
      <c r="F1" s="16" t="s">
        <v>1</v>
      </c>
      <c r="G1" s="16" t="s">
        <v>224</v>
      </c>
      <c r="H1" s="16" t="s">
        <v>225</v>
      </c>
      <c r="I1" s="16" t="s">
        <v>226</v>
      </c>
      <c r="J1" s="16" t="s">
        <v>227</v>
      </c>
      <c r="K1" s="16" t="s">
        <v>2</v>
      </c>
      <c r="L1" s="16" t="s">
        <v>3</v>
      </c>
      <c r="M1" s="16" t="s">
        <v>228</v>
      </c>
      <c r="N1" s="16" t="s">
        <v>4</v>
      </c>
      <c r="O1" s="16" t="s">
        <v>229</v>
      </c>
      <c r="P1" s="16" t="s">
        <v>230</v>
      </c>
      <c r="Q1" s="16" t="s">
        <v>231</v>
      </c>
      <c r="R1" s="16" t="s">
        <v>232</v>
      </c>
      <c r="S1" s="16" t="s">
        <v>5</v>
      </c>
      <c r="T1" s="16" t="s">
        <v>6</v>
      </c>
      <c r="U1" s="16" t="s">
        <v>233</v>
      </c>
      <c r="V1" s="16" t="s">
        <v>234</v>
      </c>
      <c r="W1" s="16" t="s">
        <v>235</v>
      </c>
      <c r="X1" s="16" t="s">
        <v>236</v>
      </c>
      <c r="Y1" s="16" t="s">
        <v>7</v>
      </c>
      <c r="Z1" s="16" t="s">
        <v>8</v>
      </c>
      <c r="AA1" s="16" t="s">
        <v>237</v>
      </c>
      <c r="AB1" s="16" t="s">
        <v>238</v>
      </c>
      <c r="AC1" s="16" t="s">
        <v>239</v>
      </c>
      <c r="AD1" s="16" t="s">
        <v>240</v>
      </c>
      <c r="AE1" s="16" t="s">
        <v>241</v>
      </c>
      <c r="AF1" s="16" t="s">
        <v>242</v>
      </c>
      <c r="AG1" s="16" t="s">
        <v>9</v>
      </c>
      <c r="AH1" s="16" t="s">
        <v>455</v>
      </c>
      <c r="AI1" s="16" t="s">
        <v>10</v>
      </c>
      <c r="AJ1" s="16" t="s">
        <v>11</v>
      </c>
      <c r="AK1" s="16" t="s">
        <v>12</v>
      </c>
      <c r="AL1" s="16" t="s">
        <v>13</v>
      </c>
      <c r="AM1" s="16" t="s">
        <v>243</v>
      </c>
      <c r="AN1" s="16" t="s">
        <v>244</v>
      </c>
      <c r="AO1" s="16" t="s">
        <v>245</v>
      </c>
      <c r="AP1" s="16" t="s">
        <v>246</v>
      </c>
      <c r="AQ1" s="16" t="s">
        <v>247</v>
      </c>
      <c r="AR1" s="16" t="s">
        <v>248</v>
      </c>
      <c r="AS1" s="16" t="s">
        <v>249</v>
      </c>
      <c r="AT1" s="16" t="s">
        <v>250</v>
      </c>
      <c r="AU1" s="16" t="s">
        <v>251</v>
      </c>
      <c r="AV1" s="16" t="s">
        <v>252</v>
      </c>
      <c r="AW1" s="16" t="s">
        <v>456</v>
      </c>
      <c r="AX1" s="16" t="s">
        <v>253</v>
      </c>
      <c r="AY1" s="16" t="s">
        <v>254</v>
      </c>
      <c r="AZ1" s="16" t="s">
        <v>255</v>
      </c>
      <c r="BA1" s="16" t="s">
        <v>256</v>
      </c>
      <c r="BB1" s="16" t="s">
        <v>257</v>
      </c>
      <c r="BC1" s="16" t="s">
        <v>258</v>
      </c>
      <c r="BD1" s="16" t="s">
        <v>259</v>
      </c>
      <c r="BE1" s="16" t="s">
        <v>260</v>
      </c>
      <c r="BF1" s="16" t="s">
        <v>261</v>
      </c>
      <c r="BG1" s="16" t="s">
        <v>262</v>
      </c>
      <c r="BH1" s="16" t="s">
        <v>263</v>
      </c>
      <c r="BI1" s="16" t="s">
        <v>264</v>
      </c>
      <c r="BJ1" s="16" t="s">
        <v>265</v>
      </c>
      <c r="BK1" s="16" t="s">
        <v>266</v>
      </c>
      <c r="BL1" s="16" t="s">
        <v>14</v>
      </c>
      <c r="BM1" s="16" t="s">
        <v>267</v>
      </c>
      <c r="BN1" s="16" t="s">
        <v>268</v>
      </c>
      <c r="BO1" s="16" t="s">
        <v>269</v>
      </c>
      <c r="BP1" s="16" t="s">
        <v>15</v>
      </c>
      <c r="BQ1" s="16" t="s">
        <v>270</v>
      </c>
      <c r="BR1" s="16" t="s">
        <v>271</v>
      </c>
      <c r="BS1" s="16" t="s">
        <v>272</v>
      </c>
      <c r="BT1" s="16" t="s">
        <v>16</v>
      </c>
      <c r="BU1" s="16" t="s">
        <v>273</v>
      </c>
      <c r="BV1" s="16" t="s">
        <v>274</v>
      </c>
      <c r="BW1" s="16" t="s">
        <v>275</v>
      </c>
      <c r="BX1" s="16" t="s">
        <v>457</v>
      </c>
      <c r="BY1" s="16" t="s">
        <v>458</v>
      </c>
      <c r="BZ1" s="16" t="s">
        <v>459</v>
      </c>
      <c r="CA1" s="16" t="s">
        <v>460</v>
      </c>
      <c r="CB1" s="16" t="s">
        <v>276</v>
      </c>
      <c r="CC1" s="16" t="s">
        <v>277</v>
      </c>
      <c r="CD1" s="16" t="s">
        <v>17</v>
      </c>
      <c r="CE1" s="16" t="s">
        <v>18</v>
      </c>
      <c r="CF1" s="16" t="s">
        <v>19</v>
      </c>
      <c r="CG1" s="16" t="s">
        <v>20</v>
      </c>
      <c r="CH1" s="16" t="s">
        <v>282</v>
      </c>
      <c r="CI1" s="16" t="s">
        <v>283</v>
      </c>
      <c r="CJ1" s="16" t="s">
        <v>284</v>
      </c>
      <c r="CK1" s="16" t="s">
        <v>285</v>
      </c>
      <c r="CL1" s="16" t="s">
        <v>286</v>
      </c>
      <c r="CM1" s="16" t="s">
        <v>287</v>
      </c>
      <c r="CN1" s="16" t="s">
        <v>288</v>
      </c>
      <c r="CO1" s="16" t="s">
        <v>289</v>
      </c>
      <c r="CP1" s="16" t="s">
        <v>290</v>
      </c>
      <c r="CQ1" s="16" t="s">
        <v>291</v>
      </c>
      <c r="CR1" s="16" t="s">
        <v>292</v>
      </c>
      <c r="CS1" s="16" t="s">
        <v>293</v>
      </c>
      <c r="CT1" s="16" t="s">
        <v>294</v>
      </c>
      <c r="CU1" s="16" t="s">
        <v>21</v>
      </c>
      <c r="CV1" s="16" t="s">
        <v>278</v>
      </c>
      <c r="CW1" s="16" t="s">
        <v>279</v>
      </c>
      <c r="CX1" s="16" t="s">
        <v>280</v>
      </c>
      <c r="CY1" s="16" t="s">
        <v>281</v>
      </c>
      <c r="CZ1" s="16" t="s">
        <v>738</v>
      </c>
      <c r="DA1" s="16" t="s">
        <v>1215</v>
      </c>
      <c r="DB1" s="16" t="s">
        <v>1216</v>
      </c>
      <c r="DC1" s="16" t="s">
        <v>1217</v>
      </c>
      <c r="DF1" s="16" t="s">
        <v>220</v>
      </c>
      <c r="DG1" s="16" t="s">
        <v>221</v>
      </c>
      <c r="DH1" s="16" t="s">
        <v>222</v>
      </c>
      <c r="DI1" s="16" t="s">
        <v>0</v>
      </c>
      <c r="DJ1" s="16" t="s">
        <v>223</v>
      </c>
      <c r="DK1" s="16" t="s">
        <v>1</v>
      </c>
      <c r="DL1" s="16" t="s">
        <v>224</v>
      </c>
      <c r="DM1" s="16" t="s">
        <v>225</v>
      </c>
      <c r="DN1" s="16" t="s">
        <v>226</v>
      </c>
      <c r="DO1" s="16" t="s">
        <v>227</v>
      </c>
      <c r="DP1" s="16" t="s">
        <v>2</v>
      </c>
      <c r="DQ1" s="16" t="s">
        <v>3</v>
      </c>
      <c r="DR1" s="16" t="s">
        <v>228</v>
      </c>
      <c r="DS1" s="16" t="s">
        <v>4</v>
      </c>
      <c r="DT1" s="16" t="s">
        <v>229</v>
      </c>
      <c r="DU1" s="16" t="s">
        <v>230</v>
      </c>
      <c r="DV1" s="16" t="s">
        <v>231</v>
      </c>
      <c r="DW1" s="16" t="s">
        <v>232</v>
      </c>
      <c r="DX1" s="16" t="s">
        <v>5</v>
      </c>
      <c r="DY1" s="16" t="s">
        <v>6</v>
      </c>
      <c r="DZ1" s="16" t="s">
        <v>233</v>
      </c>
      <c r="EA1" s="16" t="s">
        <v>234</v>
      </c>
      <c r="EB1" s="16" t="s">
        <v>235</v>
      </c>
      <c r="EC1" s="16" t="s">
        <v>236</v>
      </c>
      <c r="ED1" s="16" t="s">
        <v>7</v>
      </c>
      <c r="EE1" s="16" t="s">
        <v>8</v>
      </c>
      <c r="EF1" s="16" t="s">
        <v>237</v>
      </c>
      <c r="EG1" s="16" t="s">
        <v>238</v>
      </c>
      <c r="EH1" s="16" t="s">
        <v>239</v>
      </c>
      <c r="EI1" s="16" t="s">
        <v>240</v>
      </c>
      <c r="EJ1" s="16" t="s">
        <v>241</v>
      </c>
      <c r="EK1" s="16" t="s">
        <v>242</v>
      </c>
      <c r="EL1" s="16" t="s">
        <v>9</v>
      </c>
      <c r="EM1" s="16" t="s">
        <v>455</v>
      </c>
      <c r="EN1" s="16" t="s">
        <v>10</v>
      </c>
      <c r="EO1" s="16" t="s">
        <v>11</v>
      </c>
      <c r="EP1" s="16" t="s">
        <v>12</v>
      </c>
      <c r="EQ1" s="16" t="s">
        <v>13</v>
      </c>
      <c r="ER1" s="16" t="s">
        <v>243</v>
      </c>
      <c r="ES1" s="16" t="s">
        <v>244</v>
      </c>
      <c r="ET1" s="16" t="s">
        <v>245</v>
      </c>
      <c r="EU1" s="16" t="s">
        <v>246</v>
      </c>
      <c r="EV1" s="16" t="s">
        <v>247</v>
      </c>
      <c r="EW1" s="16" t="s">
        <v>248</v>
      </c>
      <c r="EX1" s="16" t="s">
        <v>249</v>
      </c>
      <c r="EY1" s="16" t="s">
        <v>250</v>
      </c>
      <c r="EZ1" s="16" t="s">
        <v>251</v>
      </c>
      <c r="FA1" s="16" t="s">
        <v>252</v>
      </c>
      <c r="FB1" s="16" t="s">
        <v>456</v>
      </c>
      <c r="FC1" s="16" t="s">
        <v>253</v>
      </c>
      <c r="FD1" s="16" t="s">
        <v>254</v>
      </c>
      <c r="FE1" s="16" t="s">
        <v>255</v>
      </c>
      <c r="FF1" s="16" t="s">
        <v>256</v>
      </c>
      <c r="FG1" s="16" t="s">
        <v>257</v>
      </c>
      <c r="FH1" s="16" t="s">
        <v>258</v>
      </c>
      <c r="FI1" s="16" t="s">
        <v>259</v>
      </c>
      <c r="FJ1" s="16" t="s">
        <v>260</v>
      </c>
      <c r="FK1" s="16" t="s">
        <v>261</v>
      </c>
      <c r="FL1" s="16" t="s">
        <v>262</v>
      </c>
      <c r="FM1" s="16" t="s">
        <v>263</v>
      </c>
      <c r="FN1" s="16" t="s">
        <v>264</v>
      </c>
      <c r="FO1" s="16" t="s">
        <v>265</v>
      </c>
      <c r="FP1" s="16" t="s">
        <v>266</v>
      </c>
      <c r="FQ1" s="16" t="s">
        <v>14</v>
      </c>
      <c r="FR1" s="16" t="s">
        <v>267</v>
      </c>
      <c r="FS1" s="16" t="s">
        <v>268</v>
      </c>
      <c r="FT1" s="16" t="s">
        <v>269</v>
      </c>
      <c r="FU1" s="16" t="s">
        <v>15</v>
      </c>
      <c r="FV1" s="16" t="s">
        <v>270</v>
      </c>
      <c r="FW1" s="16" t="s">
        <v>271</v>
      </c>
      <c r="FX1" s="16" t="s">
        <v>272</v>
      </c>
      <c r="FY1" s="16" t="s">
        <v>16</v>
      </c>
      <c r="FZ1" s="16" t="s">
        <v>273</v>
      </c>
      <c r="GA1" s="16" t="s">
        <v>274</v>
      </c>
      <c r="GB1" s="16" t="s">
        <v>275</v>
      </c>
      <c r="GC1" s="16" t="s">
        <v>457</v>
      </c>
      <c r="GD1" s="16" t="s">
        <v>458</v>
      </c>
      <c r="GE1" s="16" t="s">
        <v>459</v>
      </c>
      <c r="GF1" s="16" t="s">
        <v>276</v>
      </c>
      <c r="GG1" s="16" t="s">
        <v>277</v>
      </c>
      <c r="GH1" s="16" t="s">
        <v>278</v>
      </c>
      <c r="GI1" s="16" t="s">
        <v>17</v>
      </c>
      <c r="GJ1" s="16" t="s">
        <v>18</v>
      </c>
      <c r="GK1" s="16" t="s">
        <v>19</v>
      </c>
      <c r="GL1" s="16" t="s">
        <v>20</v>
      </c>
      <c r="GM1" s="16" t="s">
        <v>282</v>
      </c>
      <c r="GN1" s="16" t="s">
        <v>283</v>
      </c>
      <c r="GO1" s="16" t="s">
        <v>284</v>
      </c>
      <c r="GP1" s="16" t="s">
        <v>285</v>
      </c>
      <c r="GQ1" s="16" t="s">
        <v>286</v>
      </c>
      <c r="GR1" s="16" t="s">
        <v>287</v>
      </c>
      <c r="GS1" s="16" t="s">
        <v>288</v>
      </c>
      <c r="GT1" s="16" t="s">
        <v>289</v>
      </c>
      <c r="GU1" s="16" t="s">
        <v>290</v>
      </c>
      <c r="GV1" s="16" t="s">
        <v>291</v>
      </c>
      <c r="GW1" s="16" t="s">
        <v>292</v>
      </c>
      <c r="GX1" s="16" t="s">
        <v>293</v>
      </c>
      <c r="GY1" s="16" t="s">
        <v>294</v>
      </c>
      <c r="GZ1" s="16" t="s">
        <v>21</v>
      </c>
      <c r="HA1" s="16" t="s">
        <v>279</v>
      </c>
      <c r="HB1" s="16" t="s">
        <v>280</v>
      </c>
      <c r="HC1" s="16" t="s">
        <v>281</v>
      </c>
      <c r="HD1" s="16" t="e">
        <v>#REF!</v>
      </c>
      <c r="HE1" s="16" t="s">
        <v>738</v>
      </c>
      <c r="HF1" s="16" t="s">
        <v>1215</v>
      </c>
    </row>
    <row r="2" spans="1:214" x14ac:dyDescent="0.25">
      <c r="A2" s="16" t="s">
        <v>2354</v>
      </c>
      <c r="B2" s="16" t="s">
        <v>2355</v>
      </c>
      <c r="C2" s="16" t="s">
        <v>2356</v>
      </c>
      <c r="D2" s="16" t="s">
        <v>2357</v>
      </c>
      <c r="E2" s="16">
        <v>1850</v>
      </c>
      <c r="F2" s="16" t="s">
        <v>2358</v>
      </c>
      <c r="G2" s="16" t="s">
        <v>25</v>
      </c>
      <c r="H2" s="16" t="s">
        <v>25</v>
      </c>
      <c r="I2" s="16" t="s">
        <v>31</v>
      </c>
      <c r="J2" s="16" t="s">
        <v>31</v>
      </c>
      <c r="K2" s="16">
        <v>0</v>
      </c>
      <c r="L2" s="16">
        <v>0</v>
      </c>
      <c r="M2" s="16">
        <v>0</v>
      </c>
      <c r="N2" s="16">
        <v>0</v>
      </c>
      <c r="O2" s="16">
        <v>0</v>
      </c>
      <c r="P2" s="16">
        <v>0</v>
      </c>
      <c r="Q2" s="16">
        <v>0</v>
      </c>
      <c r="R2" s="16">
        <v>0</v>
      </c>
      <c r="S2" s="16">
        <v>0</v>
      </c>
      <c r="T2" s="16">
        <v>0</v>
      </c>
      <c r="U2" s="16">
        <v>0</v>
      </c>
      <c r="V2" s="16">
        <v>0</v>
      </c>
      <c r="W2" s="16">
        <v>0</v>
      </c>
      <c r="X2" s="16">
        <v>0</v>
      </c>
      <c r="Y2" s="16">
        <v>0</v>
      </c>
      <c r="Z2" s="16">
        <v>0</v>
      </c>
      <c r="AA2" s="16" t="s">
        <v>23</v>
      </c>
      <c r="AB2" s="16" t="s">
        <v>299</v>
      </c>
      <c r="AC2" s="16" t="b">
        <v>1</v>
      </c>
      <c r="AD2" s="16">
        <v>0</v>
      </c>
      <c r="AE2" s="16" t="s">
        <v>23</v>
      </c>
      <c r="AF2" s="16" t="s">
        <v>23</v>
      </c>
      <c r="AG2" s="16" t="s">
        <v>2359</v>
      </c>
      <c r="AH2" s="16" t="s">
        <v>357</v>
      </c>
      <c r="AI2" s="16" t="s">
        <v>2360</v>
      </c>
      <c r="AJ2" s="16" t="s">
        <v>2361</v>
      </c>
      <c r="AK2" s="16" t="s">
        <v>56</v>
      </c>
      <c r="AL2" s="16" t="s">
        <v>2362</v>
      </c>
      <c r="AM2" s="16" t="s">
        <v>25</v>
      </c>
      <c r="AN2" s="16" t="s">
        <v>25</v>
      </c>
      <c r="AO2" s="16" t="s">
        <v>342</v>
      </c>
      <c r="AP2" s="16" t="s">
        <v>25</v>
      </c>
      <c r="AQ2" s="16" t="s">
        <v>24</v>
      </c>
      <c r="AR2" s="16" t="s">
        <v>343</v>
      </c>
      <c r="AS2" s="16" t="s">
        <v>301</v>
      </c>
      <c r="AT2" s="16" t="s">
        <v>302</v>
      </c>
      <c r="AU2" s="16" t="s">
        <v>302</v>
      </c>
      <c r="AV2" s="16" t="s">
        <v>820</v>
      </c>
      <c r="AW2" s="16" t="s">
        <v>2363</v>
      </c>
      <c r="AX2" s="16" t="s">
        <v>344</v>
      </c>
      <c r="AY2" s="16" t="s">
        <v>24</v>
      </c>
      <c r="AZ2" s="16" t="s">
        <v>24</v>
      </c>
      <c r="BA2" s="16" t="s">
        <v>1218</v>
      </c>
      <c r="BB2" s="16" t="s">
        <v>2364</v>
      </c>
      <c r="BC2" s="16" t="s">
        <v>24</v>
      </c>
      <c r="BD2" s="16" t="s">
        <v>305</v>
      </c>
      <c r="BE2" s="16" t="s">
        <v>305</v>
      </c>
      <c r="BF2" s="16" t="s">
        <v>1219</v>
      </c>
      <c r="BG2" s="16">
        <v>0</v>
      </c>
      <c r="BH2" s="16" t="s">
        <v>25</v>
      </c>
      <c r="BI2" s="16" t="s">
        <v>25</v>
      </c>
      <c r="BJ2" s="16" t="s">
        <v>25</v>
      </c>
      <c r="BK2" s="16" t="s">
        <v>25</v>
      </c>
      <c r="BL2" s="16">
        <v>0</v>
      </c>
      <c r="BM2" s="16">
        <v>0</v>
      </c>
      <c r="BN2" s="16">
        <v>0</v>
      </c>
      <c r="BO2" s="16">
        <v>0</v>
      </c>
      <c r="BP2" s="16">
        <v>0</v>
      </c>
      <c r="BQ2" s="16">
        <v>0</v>
      </c>
      <c r="BR2" s="16">
        <v>0</v>
      </c>
      <c r="BS2" s="16">
        <v>0</v>
      </c>
      <c r="BT2" s="16">
        <v>0</v>
      </c>
      <c r="BU2" s="16">
        <v>0</v>
      </c>
      <c r="BV2" s="16">
        <v>0</v>
      </c>
      <c r="BW2" s="16">
        <v>0</v>
      </c>
      <c r="BX2" s="16" t="s">
        <v>344</v>
      </c>
      <c r="BY2" s="16" t="s">
        <v>461</v>
      </c>
      <c r="BZ2" s="16">
        <v>0</v>
      </c>
      <c r="CA2" s="16" t="s">
        <v>462</v>
      </c>
      <c r="CD2" s="16" t="s">
        <v>2365</v>
      </c>
      <c r="CE2" s="16" t="s">
        <v>2366</v>
      </c>
      <c r="CF2" s="16" t="s">
        <v>1220</v>
      </c>
      <c r="CG2" s="16" t="s">
        <v>110</v>
      </c>
      <c r="CH2" s="16" t="s">
        <v>306</v>
      </c>
      <c r="CI2" s="16" t="s">
        <v>306</v>
      </c>
      <c r="CJ2" s="16" t="s">
        <v>306</v>
      </c>
      <c r="CK2" s="16" t="s">
        <v>306</v>
      </c>
      <c r="CL2" s="16" t="s">
        <v>306</v>
      </c>
      <c r="CM2" s="16" t="s">
        <v>306</v>
      </c>
      <c r="CN2" s="16" t="s">
        <v>344</v>
      </c>
      <c r="CO2" s="16" t="s">
        <v>25</v>
      </c>
      <c r="CP2" s="16" t="s">
        <v>25</v>
      </c>
      <c r="CQ2" s="16" t="s">
        <v>25</v>
      </c>
      <c r="CR2" s="16" t="s">
        <v>25</v>
      </c>
      <c r="CS2" s="16" t="s">
        <v>25</v>
      </c>
      <c r="CT2" s="16" t="s">
        <v>1221</v>
      </c>
      <c r="CU2" s="16" t="s">
        <v>111</v>
      </c>
      <c r="CZ2" s="16" t="s">
        <v>23</v>
      </c>
      <c r="DA2" s="16" t="s">
        <v>24</v>
      </c>
      <c r="DB2" s="16" t="s">
        <v>24</v>
      </c>
      <c r="DC2" s="16" t="s">
        <v>24</v>
      </c>
    </row>
    <row r="3" spans="1:214" x14ac:dyDescent="0.25">
      <c r="A3" s="16" t="s">
        <v>1222</v>
      </c>
      <c r="B3" s="16" t="s">
        <v>1223</v>
      </c>
      <c r="C3" s="16" t="s">
        <v>1224</v>
      </c>
      <c r="D3" s="16" t="s">
        <v>1225</v>
      </c>
      <c r="E3" s="16">
        <v>1455</v>
      </c>
      <c r="F3" s="16" t="s">
        <v>1226</v>
      </c>
      <c r="G3" s="16" t="s">
        <v>464</v>
      </c>
      <c r="H3" s="16" t="s">
        <v>465</v>
      </c>
      <c r="I3" s="16" t="s">
        <v>464</v>
      </c>
      <c r="J3" s="16" t="s">
        <v>465</v>
      </c>
      <c r="K3" s="16">
        <v>400000</v>
      </c>
      <c r="L3" s="16">
        <v>0</v>
      </c>
      <c r="M3" s="16">
        <v>0</v>
      </c>
      <c r="N3" s="16">
        <v>400000</v>
      </c>
      <c r="O3" s="16">
        <v>2</v>
      </c>
      <c r="P3" s="16">
        <v>2</v>
      </c>
      <c r="Q3" s="16">
        <v>400000</v>
      </c>
      <c r="R3" s="16" t="s">
        <v>298</v>
      </c>
      <c r="S3" s="16">
        <v>0</v>
      </c>
      <c r="T3" s="16">
        <v>400000</v>
      </c>
      <c r="U3" s="16">
        <v>400000</v>
      </c>
      <c r="V3" s="16">
        <v>0</v>
      </c>
      <c r="W3" s="16">
        <v>0</v>
      </c>
      <c r="X3" s="16">
        <v>0</v>
      </c>
      <c r="Y3" s="16">
        <v>400000</v>
      </c>
      <c r="Z3" s="16">
        <v>0</v>
      </c>
      <c r="AA3" s="16" t="s">
        <v>23</v>
      </c>
      <c r="AB3" s="16" t="s">
        <v>299</v>
      </c>
      <c r="AC3" s="16" t="b">
        <v>1</v>
      </c>
      <c r="AD3" s="16">
        <v>0</v>
      </c>
      <c r="AE3" s="16" t="s">
        <v>23</v>
      </c>
      <c r="AF3" s="16" t="s">
        <v>23</v>
      </c>
      <c r="AG3" s="16" t="s">
        <v>1227</v>
      </c>
      <c r="AH3" s="16">
        <v>46063</v>
      </c>
      <c r="AI3" s="16" t="s">
        <v>821</v>
      </c>
      <c r="AJ3" s="16" t="s">
        <v>1228</v>
      </c>
      <c r="AK3" s="16" t="s">
        <v>1229</v>
      </c>
      <c r="AL3" s="16" t="s">
        <v>1230</v>
      </c>
      <c r="AM3" s="16" t="s">
        <v>24</v>
      </c>
      <c r="AN3" s="16" t="s">
        <v>25</v>
      </c>
      <c r="AO3" s="16" t="s">
        <v>320</v>
      </c>
      <c r="AP3" s="16" t="s">
        <v>300</v>
      </c>
      <c r="AQ3" s="16" t="s">
        <v>24</v>
      </c>
      <c r="AR3" s="16" t="s">
        <v>321</v>
      </c>
      <c r="AS3" s="16" t="s">
        <v>301</v>
      </c>
      <c r="AT3" s="16" t="s">
        <v>302</v>
      </c>
      <c r="AU3" s="16" t="s">
        <v>302</v>
      </c>
      <c r="AV3" s="16" t="s">
        <v>322</v>
      </c>
      <c r="AX3" s="16" t="s">
        <v>303</v>
      </c>
      <c r="AY3" s="16" t="s">
        <v>24</v>
      </c>
      <c r="AZ3" s="16" t="s">
        <v>823</v>
      </c>
      <c r="BA3" s="16" t="s">
        <v>304</v>
      </c>
      <c r="BB3" s="16" t="s">
        <v>466</v>
      </c>
      <c r="BC3" s="16" t="s">
        <v>24</v>
      </c>
      <c r="BD3" s="16" t="s">
        <v>305</v>
      </c>
      <c r="BE3" s="16" t="s">
        <v>305</v>
      </c>
      <c r="BF3" s="16" t="s">
        <v>592</v>
      </c>
      <c r="BG3" s="16">
        <v>0</v>
      </c>
      <c r="BH3" s="16">
        <v>53202</v>
      </c>
      <c r="BI3" s="16" t="s">
        <v>25</v>
      </c>
      <c r="BJ3" s="16" t="s">
        <v>25</v>
      </c>
      <c r="BK3" s="16" t="s">
        <v>25</v>
      </c>
      <c r="BL3" s="16" t="s">
        <v>26</v>
      </c>
      <c r="BM3" s="16">
        <v>0</v>
      </c>
      <c r="BN3" s="16">
        <v>0</v>
      </c>
      <c r="BO3" s="16">
        <v>0</v>
      </c>
      <c r="BP3" s="16" t="s">
        <v>27</v>
      </c>
      <c r="BQ3" s="16">
        <v>0</v>
      </c>
      <c r="BR3" s="16">
        <v>0</v>
      </c>
      <c r="BS3" s="16">
        <v>0</v>
      </c>
      <c r="BT3" s="16" t="s">
        <v>467</v>
      </c>
      <c r="BU3" s="16">
        <v>0</v>
      </c>
      <c r="BV3" s="16">
        <v>0</v>
      </c>
      <c r="BW3" s="16">
        <v>0</v>
      </c>
      <c r="BX3" s="16" t="s">
        <v>344</v>
      </c>
      <c r="BY3" s="16" t="s">
        <v>461</v>
      </c>
      <c r="BZ3" s="16">
        <v>0</v>
      </c>
      <c r="CA3" s="16" t="s">
        <v>462</v>
      </c>
      <c r="CD3" s="16" t="s">
        <v>1231</v>
      </c>
      <c r="CE3" s="16" t="s">
        <v>1232</v>
      </c>
      <c r="CF3" s="16" t="s">
        <v>824</v>
      </c>
      <c r="CG3" s="16" t="s">
        <v>110</v>
      </c>
      <c r="CH3" s="16" t="s">
        <v>306</v>
      </c>
      <c r="CI3" s="16" t="s">
        <v>306</v>
      </c>
      <c r="CJ3" s="16" t="s">
        <v>306</v>
      </c>
      <c r="CK3" s="16" t="s">
        <v>334</v>
      </c>
      <c r="CL3" s="16" t="s">
        <v>825</v>
      </c>
      <c r="CM3" s="16" t="s">
        <v>598</v>
      </c>
      <c r="CN3" s="16" t="s">
        <v>77</v>
      </c>
      <c r="CO3" s="16" t="s">
        <v>25</v>
      </c>
      <c r="CP3" s="16" t="s">
        <v>331</v>
      </c>
      <c r="CQ3" s="16" t="s">
        <v>24</v>
      </c>
      <c r="CR3" s="16" t="s">
        <v>314</v>
      </c>
      <c r="CS3" s="16" t="s">
        <v>24</v>
      </c>
      <c r="CT3" s="16" t="s">
        <v>1233</v>
      </c>
      <c r="CU3" s="16" t="s">
        <v>111</v>
      </c>
      <c r="CZ3" s="16" t="s">
        <v>24</v>
      </c>
      <c r="DA3" s="16" t="s">
        <v>24</v>
      </c>
      <c r="DB3" s="16" t="s">
        <v>23</v>
      </c>
      <c r="DC3" s="16" t="s">
        <v>24</v>
      </c>
    </row>
    <row r="4" spans="1:214" x14ac:dyDescent="0.25">
      <c r="A4" s="16" t="s">
        <v>1234</v>
      </c>
      <c r="B4" s="16" t="s">
        <v>463</v>
      </c>
      <c r="C4" s="16" t="s">
        <v>295</v>
      </c>
      <c r="D4" s="16" t="s">
        <v>22</v>
      </c>
      <c r="E4" s="16">
        <v>1454</v>
      </c>
      <c r="F4" s="16" t="s">
        <v>1235</v>
      </c>
      <c r="G4" s="16" t="s">
        <v>464</v>
      </c>
      <c r="H4" s="16" t="s">
        <v>465</v>
      </c>
      <c r="I4" s="16" t="s">
        <v>31</v>
      </c>
      <c r="J4" s="16" t="s">
        <v>31</v>
      </c>
      <c r="K4" s="16">
        <v>250000</v>
      </c>
      <c r="L4" s="16">
        <v>0</v>
      </c>
      <c r="M4" s="16">
        <v>0</v>
      </c>
      <c r="N4" s="16">
        <v>250000</v>
      </c>
      <c r="O4" s="16">
        <v>2</v>
      </c>
      <c r="P4" s="16">
        <v>2</v>
      </c>
      <c r="Q4" s="16">
        <v>250000</v>
      </c>
      <c r="R4" s="16" t="s">
        <v>298</v>
      </c>
      <c r="S4" s="16">
        <v>0</v>
      </c>
      <c r="T4" s="16">
        <v>0</v>
      </c>
      <c r="U4" s="16">
        <v>0</v>
      </c>
      <c r="V4" s="16">
        <v>0</v>
      </c>
      <c r="W4" s="16">
        <v>0</v>
      </c>
      <c r="X4" s="16">
        <v>0</v>
      </c>
      <c r="Y4" s="16">
        <v>0</v>
      </c>
      <c r="Z4" s="16">
        <v>0</v>
      </c>
      <c r="AA4" s="16" t="s">
        <v>23</v>
      </c>
      <c r="AB4" s="16" t="s">
        <v>299</v>
      </c>
      <c r="AC4" s="16" t="b">
        <v>1</v>
      </c>
      <c r="AD4" s="16">
        <v>0</v>
      </c>
      <c r="AE4" s="16" t="s">
        <v>23</v>
      </c>
      <c r="AF4" s="16" t="s">
        <v>23</v>
      </c>
      <c r="AG4" s="16" t="s">
        <v>1236</v>
      </c>
      <c r="AH4" s="16">
        <v>46063</v>
      </c>
      <c r="AI4" s="16" t="s">
        <v>821</v>
      </c>
      <c r="AJ4" s="16" t="s">
        <v>25</v>
      </c>
      <c r="AK4" s="16" t="s">
        <v>822</v>
      </c>
      <c r="AL4" s="16" t="s">
        <v>1237</v>
      </c>
      <c r="AM4" s="16" t="s">
        <v>24</v>
      </c>
      <c r="AN4" s="16" t="s">
        <v>25</v>
      </c>
      <c r="AO4" s="16" t="s">
        <v>320</v>
      </c>
      <c r="AP4" s="16" t="s">
        <v>300</v>
      </c>
      <c r="AQ4" s="16" t="s">
        <v>24</v>
      </c>
      <c r="AR4" s="16" t="s">
        <v>321</v>
      </c>
      <c r="AS4" s="16" t="s">
        <v>301</v>
      </c>
      <c r="AT4" s="16" t="s">
        <v>302</v>
      </c>
      <c r="AU4" s="16" t="s">
        <v>302</v>
      </c>
      <c r="AV4" s="16" t="s">
        <v>322</v>
      </c>
      <c r="AX4" s="16" t="s">
        <v>303</v>
      </c>
      <c r="AY4" s="16" t="s">
        <v>24</v>
      </c>
      <c r="AZ4" s="16" t="s">
        <v>823</v>
      </c>
      <c r="BA4" s="16" t="s">
        <v>304</v>
      </c>
      <c r="BB4" s="16" t="s">
        <v>466</v>
      </c>
      <c r="BC4" s="16" t="s">
        <v>24</v>
      </c>
      <c r="BD4" s="16" t="s">
        <v>305</v>
      </c>
      <c r="BE4" s="16" t="s">
        <v>305</v>
      </c>
      <c r="BF4" s="16" t="s">
        <v>592</v>
      </c>
      <c r="BG4" s="16">
        <v>0</v>
      </c>
      <c r="BH4" s="16">
        <v>53202</v>
      </c>
      <c r="BI4" s="16" t="s">
        <v>25</v>
      </c>
      <c r="BJ4" s="16" t="s">
        <v>25</v>
      </c>
      <c r="BK4" s="16" t="s">
        <v>25</v>
      </c>
      <c r="BL4" s="16" t="s">
        <v>26</v>
      </c>
      <c r="BM4" s="16">
        <v>0</v>
      </c>
      <c r="BN4" s="16">
        <v>0</v>
      </c>
      <c r="BO4" s="16">
        <v>0</v>
      </c>
      <c r="BP4" s="16" t="s">
        <v>27</v>
      </c>
      <c r="BQ4" s="16">
        <v>0</v>
      </c>
      <c r="BR4" s="16">
        <v>0</v>
      </c>
      <c r="BS4" s="16">
        <v>0</v>
      </c>
      <c r="BT4" s="16" t="s">
        <v>28</v>
      </c>
      <c r="BU4" s="16">
        <v>0</v>
      </c>
      <c r="BV4" s="16">
        <v>0</v>
      </c>
      <c r="BW4" s="16">
        <v>0</v>
      </c>
      <c r="BX4" s="16" t="s">
        <v>344</v>
      </c>
      <c r="BY4" s="16" t="s">
        <v>461</v>
      </c>
      <c r="BZ4" s="16">
        <v>0</v>
      </c>
      <c r="CA4" s="16" t="s">
        <v>462</v>
      </c>
      <c r="CD4" s="16" t="s">
        <v>1238</v>
      </c>
      <c r="CE4" s="16" t="s">
        <v>31</v>
      </c>
      <c r="CF4" s="16" t="s">
        <v>826</v>
      </c>
      <c r="CG4" s="16" t="s">
        <v>110</v>
      </c>
      <c r="CH4" s="16" t="s">
        <v>306</v>
      </c>
      <c r="CI4" s="16" t="s">
        <v>306</v>
      </c>
      <c r="CJ4" s="16" t="s">
        <v>306</v>
      </c>
      <c r="CK4" s="16" t="s">
        <v>326</v>
      </c>
      <c r="CL4" s="16" t="s">
        <v>825</v>
      </c>
      <c r="CM4" s="16" t="s">
        <v>598</v>
      </c>
      <c r="CN4" s="16" t="s">
        <v>77</v>
      </c>
      <c r="CO4" s="16" t="s">
        <v>25</v>
      </c>
      <c r="CP4" s="16" t="s">
        <v>331</v>
      </c>
      <c r="CQ4" s="16" t="s">
        <v>24</v>
      </c>
      <c r="CR4" s="16" t="s">
        <v>314</v>
      </c>
      <c r="CS4" s="16" t="s">
        <v>24</v>
      </c>
      <c r="CT4" s="16" t="s">
        <v>1233</v>
      </c>
      <c r="CU4" s="16" t="s">
        <v>111</v>
      </c>
      <c r="CZ4" s="16" t="s">
        <v>24</v>
      </c>
      <c r="DA4" s="16" t="s">
        <v>24</v>
      </c>
      <c r="DB4" s="16" t="s">
        <v>23</v>
      </c>
      <c r="DC4" s="16" t="s">
        <v>24</v>
      </c>
    </row>
    <row r="5" spans="1:214" x14ac:dyDescent="0.25">
      <c r="A5" s="16" t="s">
        <v>1239</v>
      </c>
      <c r="B5" s="16" t="s">
        <v>469</v>
      </c>
      <c r="C5" s="16" t="s">
        <v>739</v>
      </c>
      <c r="D5" s="16" t="s">
        <v>740</v>
      </c>
      <c r="E5" s="16">
        <v>1800</v>
      </c>
      <c r="F5" s="16" t="s">
        <v>1240</v>
      </c>
      <c r="G5" s="16" t="s">
        <v>332</v>
      </c>
      <c r="H5" s="16" t="s">
        <v>367</v>
      </c>
      <c r="I5" s="16" t="s">
        <v>31</v>
      </c>
      <c r="J5" s="16" t="s">
        <v>31</v>
      </c>
      <c r="K5" s="16">
        <v>150000</v>
      </c>
      <c r="L5" s="16">
        <v>150000</v>
      </c>
      <c r="M5" s="16">
        <v>1</v>
      </c>
      <c r="N5" s="16">
        <v>0</v>
      </c>
      <c r="O5" s="16">
        <v>0</v>
      </c>
      <c r="P5" s="16">
        <v>1</v>
      </c>
      <c r="Q5" s="16">
        <v>150000</v>
      </c>
      <c r="R5" s="16" t="s">
        <v>333</v>
      </c>
      <c r="S5" s="16">
        <v>0</v>
      </c>
      <c r="T5" s="16">
        <v>0</v>
      </c>
      <c r="U5" s="16">
        <v>0</v>
      </c>
      <c r="V5" s="16">
        <v>0</v>
      </c>
      <c r="W5" s="16">
        <v>0</v>
      </c>
      <c r="X5" s="16">
        <v>0</v>
      </c>
      <c r="Y5" s="16">
        <v>0</v>
      </c>
      <c r="Z5" s="16">
        <v>0</v>
      </c>
      <c r="AA5" s="16" t="s">
        <v>23</v>
      </c>
      <c r="AB5" s="16" t="s">
        <v>299</v>
      </c>
      <c r="AC5" s="16" t="b">
        <v>1</v>
      </c>
      <c r="AD5" s="16">
        <v>0</v>
      </c>
      <c r="AE5" s="16" t="s">
        <v>23</v>
      </c>
      <c r="AF5" s="16" t="s">
        <v>23</v>
      </c>
      <c r="AG5" s="16" t="s">
        <v>1241</v>
      </c>
      <c r="AH5" s="16">
        <v>45905</v>
      </c>
      <c r="AI5" s="16" t="s">
        <v>1242</v>
      </c>
      <c r="AJ5" s="16" t="s">
        <v>32</v>
      </c>
      <c r="AK5" s="16" t="s">
        <v>1243</v>
      </c>
      <c r="AL5" s="16" t="s">
        <v>1244</v>
      </c>
      <c r="AM5" s="16" t="s">
        <v>24</v>
      </c>
      <c r="AN5" s="16" t="s">
        <v>1245</v>
      </c>
      <c r="AO5" s="16" t="s">
        <v>1246</v>
      </c>
      <c r="AP5" s="16" t="s">
        <v>300</v>
      </c>
      <c r="AQ5" s="16" t="s">
        <v>24</v>
      </c>
      <c r="AR5" s="16" t="s">
        <v>321</v>
      </c>
      <c r="AS5" s="16" t="s">
        <v>301</v>
      </c>
      <c r="AT5" s="16" t="s">
        <v>1247</v>
      </c>
      <c r="AU5" s="16" t="s">
        <v>302</v>
      </c>
      <c r="AV5" s="16" t="s">
        <v>322</v>
      </c>
      <c r="AX5" s="16" t="s">
        <v>323</v>
      </c>
      <c r="AY5" s="16" t="s">
        <v>24</v>
      </c>
      <c r="AZ5" s="16" t="s">
        <v>24</v>
      </c>
      <c r="BA5" s="16" t="s">
        <v>304</v>
      </c>
      <c r="BB5" s="16" t="s">
        <v>1248</v>
      </c>
      <c r="BC5" s="16" t="s">
        <v>23</v>
      </c>
      <c r="BD5" s="16" t="s">
        <v>305</v>
      </c>
      <c r="BE5" s="16" t="s">
        <v>305</v>
      </c>
      <c r="BF5" s="16" t="s">
        <v>1249</v>
      </c>
      <c r="BG5" s="16">
        <v>0</v>
      </c>
      <c r="BH5" s="16">
        <v>53132</v>
      </c>
      <c r="BI5" s="16" t="s">
        <v>25</v>
      </c>
      <c r="BJ5" s="16" t="s">
        <v>25</v>
      </c>
      <c r="BK5" s="16" t="s">
        <v>25</v>
      </c>
      <c r="BL5" s="16" t="s">
        <v>34</v>
      </c>
      <c r="BM5" s="16">
        <v>0</v>
      </c>
      <c r="BN5" s="16">
        <v>0</v>
      </c>
      <c r="BO5" s="16">
        <v>0</v>
      </c>
      <c r="BP5" s="16" t="s">
        <v>35</v>
      </c>
      <c r="BQ5" s="16">
        <v>0</v>
      </c>
      <c r="BR5" s="16">
        <v>0</v>
      </c>
      <c r="BS5" s="16">
        <v>0</v>
      </c>
      <c r="BT5" s="16" t="s">
        <v>36</v>
      </c>
      <c r="BU5" s="16">
        <v>0</v>
      </c>
      <c r="BV5" s="16">
        <v>0</v>
      </c>
      <c r="BW5" s="16">
        <v>0</v>
      </c>
      <c r="BX5" s="16" t="s">
        <v>344</v>
      </c>
      <c r="BY5" s="16" t="s">
        <v>461</v>
      </c>
      <c r="BZ5" s="16">
        <v>0</v>
      </c>
      <c r="CA5" s="16" t="s">
        <v>462</v>
      </c>
      <c r="CD5" s="16" t="s">
        <v>1250</v>
      </c>
      <c r="CE5" s="16" t="s">
        <v>31</v>
      </c>
      <c r="CF5" s="16" t="s">
        <v>1251</v>
      </c>
      <c r="CG5" s="16" t="s">
        <v>29</v>
      </c>
      <c r="CH5" s="16" t="s">
        <v>306</v>
      </c>
      <c r="CI5" s="16" t="s">
        <v>326</v>
      </c>
      <c r="CJ5" s="16" t="s">
        <v>326</v>
      </c>
      <c r="CK5" s="16" t="s">
        <v>324</v>
      </c>
      <c r="CL5" s="16" t="s">
        <v>382</v>
      </c>
      <c r="CM5" s="16" t="s">
        <v>355</v>
      </c>
      <c r="CN5" s="16" t="s">
        <v>316</v>
      </c>
      <c r="CO5" s="16" t="s">
        <v>25</v>
      </c>
      <c r="CP5" s="16" t="s">
        <v>331</v>
      </c>
      <c r="CQ5" s="16" t="s">
        <v>313</v>
      </c>
      <c r="CR5" s="16">
        <v>0.9</v>
      </c>
      <c r="CS5" s="16" t="s">
        <v>24</v>
      </c>
      <c r="CT5" s="16" t="s">
        <v>1252</v>
      </c>
      <c r="CU5" s="16" t="s">
        <v>30</v>
      </c>
      <c r="CZ5" s="16" t="s">
        <v>24</v>
      </c>
      <c r="DA5" s="16" t="s">
        <v>23</v>
      </c>
      <c r="DB5" s="16" t="s">
        <v>24</v>
      </c>
      <c r="DC5" s="16" t="s">
        <v>24</v>
      </c>
    </row>
    <row r="6" spans="1:214" x14ac:dyDescent="0.25">
      <c r="A6" s="16" t="s">
        <v>1253</v>
      </c>
      <c r="B6" s="16" t="s">
        <v>469</v>
      </c>
      <c r="C6" s="16" t="s">
        <v>739</v>
      </c>
      <c r="D6" s="16" t="s">
        <v>740</v>
      </c>
      <c r="E6" s="16">
        <v>1800</v>
      </c>
      <c r="F6" s="16" t="s">
        <v>1254</v>
      </c>
      <c r="G6" s="16" t="s">
        <v>464</v>
      </c>
      <c r="H6" s="16" t="s">
        <v>465</v>
      </c>
      <c r="I6" s="16" t="s">
        <v>31</v>
      </c>
      <c r="J6" s="16" t="s">
        <v>31</v>
      </c>
      <c r="K6" s="16">
        <v>1244430</v>
      </c>
      <c r="L6" s="16">
        <v>1244430</v>
      </c>
      <c r="M6" s="16">
        <v>1</v>
      </c>
      <c r="N6" s="16">
        <v>0</v>
      </c>
      <c r="O6" s="16">
        <v>0</v>
      </c>
      <c r="P6" s="16">
        <v>1</v>
      </c>
      <c r="Q6" s="16">
        <v>1244430</v>
      </c>
      <c r="R6" s="16" t="s">
        <v>333</v>
      </c>
      <c r="S6" s="16">
        <v>0</v>
      </c>
      <c r="T6" s="16">
        <v>0</v>
      </c>
      <c r="U6" s="16">
        <v>0</v>
      </c>
      <c r="V6" s="16">
        <v>0</v>
      </c>
      <c r="W6" s="16">
        <v>0</v>
      </c>
      <c r="X6" s="16">
        <v>0</v>
      </c>
      <c r="Y6" s="16">
        <v>0</v>
      </c>
      <c r="Z6" s="16">
        <v>0</v>
      </c>
      <c r="AA6" s="16" t="s">
        <v>23</v>
      </c>
      <c r="AB6" s="16" t="s">
        <v>299</v>
      </c>
      <c r="AC6" s="16" t="b">
        <v>1</v>
      </c>
      <c r="AD6" s="16">
        <v>0</v>
      </c>
      <c r="AE6" s="16" t="s">
        <v>23</v>
      </c>
      <c r="AF6" s="16" t="s">
        <v>23</v>
      </c>
      <c r="AG6" s="16" t="s">
        <v>1255</v>
      </c>
      <c r="AH6" s="16">
        <v>46122</v>
      </c>
      <c r="AI6" s="16" t="s">
        <v>1242</v>
      </c>
      <c r="AJ6" s="16" t="s">
        <v>32</v>
      </c>
      <c r="AK6" s="16" t="s">
        <v>1243</v>
      </c>
      <c r="AL6" s="16" t="s">
        <v>1256</v>
      </c>
      <c r="AM6" s="16" t="s">
        <v>24</v>
      </c>
      <c r="AN6" s="16" t="s">
        <v>1257</v>
      </c>
      <c r="AO6" s="16" t="s">
        <v>320</v>
      </c>
      <c r="AP6" s="16" t="s">
        <v>300</v>
      </c>
      <c r="AQ6" s="16" t="s">
        <v>24</v>
      </c>
      <c r="AR6" s="16" t="s">
        <v>321</v>
      </c>
      <c r="AS6" s="16" t="s">
        <v>301</v>
      </c>
      <c r="AT6" s="16" t="s">
        <v>302</v>
      </c>
      <c r="AU6" s="16" t="s">
        <v>1258</v>
      </c>
      <c r="AV6" s="16" t="s">
        <v>322</v>
      </c>
      <c r="AX6" s="16" t="s">
        <v>323</v>
      </c>
      <c r="AY6" s="16" t="s">
        <v>1259</v>
      </c>
      <c r="AZ6" s="16" t="s">
        <v>24</v>
      </c>
      <c r="BA6" s="16" t="s">
        <v>304</v>
      </c>
      <c r="BB6" s="16" t="s">
        <v>1260</v>
      </c>
      <c r="BC6" s="16" t="s">
        <v>23</v>
      </c>
      <c r="BD6" s="16" t="s">
        <v>305</v>
      </c>
      <c r="BE6" s="16" t="s">
        <v>305</v>
      </c>
      <c r="BF6" s="16" t="s">
        <v>328</v>
      </c>
      <c r="BG6" s="16">
        <v>0</v>
      </c>
      <c r="BH6" s="16">
        <v>53132</v>
      </c>
      <c r="BI6" s="16" t="s">
        <v>25</v>
      </c>
      <c r="BJ6" s="16" t="s">
        <v>25</v>
      </c>
      <c r="BK6" s="16" t="s">
        <v>25</v>
      </c>
      <c r="BL6" s="16" t="s">
        <v>34</v>
      </c>
      <c r="BM6" s="16">
        <v>0</v>
      </c>
      <c r="BN6" s="16">
        <v>0</v>
      </c>
      <c r="BO6" s="16">
        <v>0</v>
      </c>
      <c r="BP6" s="16" t="s">
        <v>35</v>
      </c>
      <c r="BQ6" s="16">
        <v>0</v>
      </c>
      <c r="BR6" s="16">
        <v>0</v>
      </c>
      <c r="BS6" s="16">
        <v>0</v>
      </c>
      <c r="BT6" s="16" t="s">
        <v>478</v>
      </c>
      <c r="BU6" s="16">
        <v>0</v>
      </c>
      <c r="BV6" s="16">
        <v>0</v>
      </c>
      <c r="BW6" s="16">
        <v>0</v>
      </c>
      <c r="BX6" s="16" t="s">
        <v>344</v>
      </c>
      <c r="BY6" s="16" t="s">
        <v>461</v>
      </c>
      <c r="BZ6" s="16">
        <v>0</v>
      </c>
      <c r="CA6" s="16" t="s">
        <v>462</v>
      </c>
      <c r="CD6" s="16" t="s">
        <v>1261</v>
      </c>
      <c r="CE6" s="16" t="s">
        <v>46</v>
      </c>
      <c r="CF6" s="16" t="s">
        <v>139</v>
      </c>
      <c r="CG6" s="16" t="s">
        <v>29</v>
      </c>
      <c r="CH6" s="16" t="s">
        <v>953</v>
      </c>
      <c r="CI6" s="16" t="s">
        <v>326</v>
      </c>
      <c r="CJ6" s="16" t="s">
        <v>325</v>
      </c>
      <c r="CK6" s="16" t="s">
        <v>334</v>
      </c>
      <c r="CL6" s="16" t="s">
        <v>382</v>
      </c>
      <c r="CM6" s="16" t="s">
        <v>346</v>
      </c>
      <c r="CN6" s="16" t="s">
        <v>356</v>
      </c>
      <c r="CO6" s="16" t="s">
        <v>25</v>
      </c>
      <c r="CP6" s="16" t="s">
        <v>317</v>
      </c>
      <c r="CQ6" s="16" t="s">
        <v>313</v>
      </c>
      <c r="CR6" s="16">
        <v>0.9</v>
      </c>
      <c r="CS6" s="16" t="s">
        <v>24</v>
      </c>
      <c r="CT6" s="16" t="s">
        <v>1262</v>
      </c>
      <c r="CU6" s="16" t="s">
        <v>30</v>
      </c>
      <c r="CZ6" s="16" t="s">
        <v>24</v>
      </c>
      <c r="DA6" s="16" t="s">
        <v>23</v>
      </c>
      <c r="DB6" s="16" t="s">
        <v>24</v>
      </c>
      <c r="DC6" s="16" t="s">
        <v>23</v>
      </c>
    </row>
    <row r="7" spans="1:214" x14ac:dyDescent="0.25">
      <c r="A7" s="16" t="s">
        <v>1263</v>
      </c>
      <c r="B7" s="16" t="s">
        <v>469</v>
      </c>
      <c r="C7" s="16" t="s">
        <v>739</v>
      </c>
      <c r="D7" s="16" t="s">
        <v>740</v>
      </c>
      <c r="E7" s="16">
        <v>1800</v>
      </c>
      <c r="F7" s="16" t="s">
        <v>1264</v>
      </c>
      <c r="G7" s="16" t="s">
        <v>332</v>
      </c>
      <c r="H7" s="16" t="s">
        <v>367</v>
      </c>
      <c r="I7" s="16" t="s">
        <v>31</v>
      </c>
      <c r="J7" s="16" t="s">
        <v>31</v>
      </c>
      <c r="K7" s="16">
        <v>967670</v>
      </c>
      <c r="L7" s="16">
        <v>967670</v>
      </c>
      <c r="M7" s="16">
        <v>1</v>
      </c>
      <c r="N7" s="16">
        <v>0</v>
      </c>
      <c r="O7" s="16">
        <v>0</v>
      </c>
      <c r="P7" s="16">
        <v>1</v>
      </c>
      <c r="Q7" s="16">
        <v>967670</v>
      </c>
      <c r="R7" s="16" t="s">
        <v>333</v>
      </c>
      <c r="S7" s="16">
        <v>0</v>
      </c>
      <c r="T7" s="16">
        <v>0</v>
      </c>
      <c r="U7" s="16">
        <v>0</v>
      </c>
      <c r="V7" s="16">
        <v>0</v>
      </c>
      <c r="W7" s="16">
        <v>0</v>
      </c>
      <c r="X7" s="16">
        <v>0</v>
      </c>
      <c r="Y7" s="16">
        <v>0</v>
      </c>
      <c r="Z7" s="16">
        <v>0</v>
      </c>
      <c r="AA7" s="16" t="s">
        <v>23</v>
      </c>
      <c r="AB7" s="16" t="s">
        <v>299</v>
      </c>
      <c r="AC7" s="16" t="b">
        <v>1</v>
      </c>
      <c r="AD7" s="16">
        <v>0</v>
      </c>
      <c r="AE7" s="16" t="s">
        <v>23</v>
      </c>
      <c r="AF7" s="16" t="s">
        <v>23</v>
      </c>
      <c r="AG7" s="16" t="s">
        <v>1265</v>
      </c>
      <c r="AH7" s="16">
        <v>46127</v>
      </c>
      <c r="AI7" s="16" t="s">
        <v>1242</v>
      </c>
      <c r="AJ7" s="16" t="s">
        <v>32</v>
      </c>
      <c r="AK7" s="16" t="s">
        <v>1243</v>
      </c>
      <c r="AL7" s="16" t="s">
        <v>1266</v>
      </c>
      <c r="AM7" s="16" t="s">
        <v>24</v>
      </c>
      <c r="AN7" s="16" t="s">
        <v>1267</v>
      </c>
      <c r="AO7" s="16" t="s">
        <v>320</v>
      </c>
      <c r="AP7" s="16" t="s">
        <v>300</v>
      </c>
      <c r="AQ7" s="16" t="s">
        <v>1268</v>
      </c>
      <c r="AR7" s="16" t="s">
        <v>1269</v>
      </c>
      <c r="AS7" s="16" t="s">
        <v>301</v>
      </c>
      <c r="AT7" s="16" t="s">
        <v>302</v>
      </c>
      <c r="AU7" s="16" t="s">
        <v>1270</v>
      </c>
      <c r="AV7" s="16" t="s">
        <v>322</v>
      </c>
      <c r="AX7" s="16" t="s">
        <v>323</v>
      </c>
      <c r="AY7" s="16" t="s">
        <v>1271</v>
      </c>
      <c r="AZ7" s="16" t="s">
        <v>24</v>
      </c>
      <c r="BA7" s="16" t="s">
        <v>304</v>
      </c>
      <c r="BB7" s="16" t="s">
        <v>1272</v>
      </c>
      <c r="BC7" s="16" t="s">
        <v>23</v>
      </c>
      <c r="BD7" s="16" t="s">
        <v>305</v>
      </c>
      <c r="BE7" s="16" t="s">
        <v>305</v>
      </c>
      <c r="BF7" s="16" t="s">
        <v>1219</v>
      </c>
      <c r="BG7" s="16">
        <v>0</v>
      </c>
      <c r="BH7" s="16">
        <v>53132</v>
      </c>
      <c r="BI7" s="16" t="s">
        <v>25</v>
      </c>
      <c r="BJ7" s="16" t="s">
        <v>25</v>
      </c>
      <c r="BK7" s="16" t="s">
        <v>25</v>
      </c>
      <c r="BL7" s="16" t="s">
        <v>34</v>
      </c>
      <c r="BM7" s="16">
        <v>0</v>
      </c>
      <c r="BN7" s="16">
        <v>0</v>
      </c>
      <c r="BO7" s="16">
        <v>0</v>
      </c>
      <c r="BP7" s="16" t="s">
        <v>35</v>
      </c>
      <c r="BQ7" s="16">
        <v>0</v>
      </c>
      <c r="BR7" s="16">
        <v>0</v>
      </c>
      <c r="BS7" s="16">
        <v>0</v>
      </c>
      <c r="BT7" s="16" t="s">
        <v>478</v>
      </c>
      <c r="BU7" s="16">
        <v>0</v>
      </c>
      <c r="BV7" s="16">
        <v>0</v>
      </c>
      <c r="BW7" s="16">
        <v>0</v>
      </c>
      <c r="BX7" s="16" t="s">
        <v>501</v>
      </c>
      <c r="BY7" s="16" t="s">
        <v>1273</v>
      </c>
      <c r="BZ7" s="16">
        <v>1</v>
      </c>
      <c r="CA7" s="16" t="s">
        <v>1274</v>
      </c>
      <c r="CD7" s="16" t="s">
        <v>1275</v>
      </c>
      <c r="CE7" s="16" t="s">
        <v>46</v>
      </c>
      <c r="CF7" s="16" t="s">
        <v>735</v>
      </c>
      <c r="CG7" s="16" t="s">
        <v>29</v>
      </c>
      <c r="CH7" s="16" t="s">
        <v>306</v>
      </c>
      <c r="CI7" s="16" t="s">
        <v>308</v>
      </c>
      <c r="CJ7" s="16" t="s">
        <v>324</v>
      </c>
      <c r="CK7" s="16" t="s">
        <v>382</v>
      </c>
      <c r="CL7" s="16" t="s">
        <v>346</v>
      </c>
      <c r="CM7" s="16" t="s">
        <v>355</v>
      </c>
      <c r="CN7" s="16" t="s">
        <v>366</v>
      </c>
      <c r="CO7" s="16" t="s">
        <v>25</v>
      </c>
      <c r="CP7" s="16" t="s">
        <v>312</v>
      </c>
      <c r="CQ7" s="16" t="s">
        <v>313</v>
      </c>
      <c r="CR7" s="16">
        <v>0.9</v>
      </c>
      <c r="CS7" s="16" t="s">
        <v>24</v>
      </c>
      <c r="CT7" s="16" t="s">
        <v>1170</v>
      </c>
      <c r="CU7" s="16" t="s">
        <v>30</v>
      </c>
      <c r="CZ7" s="16" t="s">
        <v>24</v>
      </c>
      <c r="DA7" s="16" t="s">
        <v>23</v>
      </c>
      <c r="DB7" s="16" t="s">
        <v>24</v>
      </c>
      <c r="DC7" s="16" t="s">
        <v>23</v>
      </c>
    </row>
    <row r="8" spans="1:214" x14ac:dyDescent="0.25">
      <c r="A8" s="16" t="s">
        <v>1276</v>
      </c>
      <c r="B8" s="16" t="s">
        <v>469</v>
      </c>
      <c r="C8" s="16" t="s">
        <v>739</v>
      </c>
      <c r="D8" s="16" t="s">
        <v>740</v>
      </c>
      <c r="E8" s="16">
        <v>1800</v>
      </c>
      <c r="F8" s="16" t="s">
        <v>1277</v>
      </c>
      <c r="G8" s="16" t="s">
        <v>332</v>
      </c>
      <c r="H8" s="16" t="s">
        <v>367</v>
      </c>
      <c r="I8" s="16" t="s">
        <v>31</v>
      </c>
      <c r="J8" s="16" t="s">
        <v>31</v>
      </c>
      <c r="K8" s="16">
        <v>403250</v>
      </c>
      <c r="L8" s="16">
        <v>403250</v>
      </c>
      <c r="M8" s="16">
        <v>1</v>
      </c>
      <c r="N8" s="16">
        <v>0</v>
      </c>
      <c r="O8" s="16">
        <v>0</v>
      </c>
      <c r="P8" s="16">
        <v>1</v>
      </c>
      <c r="Q8" s="16">
        <v>403250</v>
      </c>
      <c r="R8" s="16" t="s">
        <v>333</v>
      </c>
      <c r="S8" s="16">
        <v>0</v>
      </c>
      <c r="T8" s="16">
        <v>0</v>
      </c>
      <c r="U8" s="16">
        <v>0</v>
      </c>
      <c r="V8" s="16">
        <v>0</v>
      </c>
      <c r="W8" s="16">
        <v>0</v>
      </c>
      <c r="X8" s="16">
        <v>0</v>
      </c>
      <c r="Y8" s="16">
        <v>0</v>
      </c>
      <c r="Z8" s="16">
        <v>0</v>
      </c>
      <c r="AA8" s="16" t="s">
        <v>23</v>
      </c>
      <c r="AB8" s="16" t="s">
        <v>299</v>
      </c>
      <c r="AC8" s="16" t="b">
        <v>1</v>
      </c>
      <c r="AD8" s="16">
        <v>0</v>
      </c>
      <c r="AE8" s="16" t="s">
        <v>23</v>
      </c>
      <c r="AF8" s="16" t="s">
        <v>23</v>
      </c>
      <c r="AG8" s="16" t="s">
        <v>1278</v>
      </c>
      <c r="AH8" s="16">
        <v>46128</v>
      </c>
      <c r="AI8" s="16" t="s">
        <v>1242</v>
      </c>
      <c r="AJ8" s="16" t="s">
        <v>32</v>
      </c>
      <c r="AK8" s="16" t="s">
        <v>1279</v>
      </c>
      <c r="AL8" s="16" t="s">
        <v>1280</v>
      </c>
      <c r="AM8" s="16" t="s">
        <v>24</v>
      </c>
      <c r="AN8" s="16" t="s">
        <v>1281</v>
      </c>
      <c r="AO8" s="16" t="s">
        <v>320</v>
      </c>
      <c r="AP8" s="16" t="s">
        <v>300</v>
      </c>
      <c r="AQ8" s="16" t="s">
        <v>1282</v>
      </c>
      <c r="AR8" s="16" t="s">
        <v>321</v>
      </c>
      <c r="AS8" s="16" t="s">
        <v>301</v>
      </c>
      <c r="AT8" s="16" t="s">
        <v>302</v>
      </c>
      <c r="AU8" s="16" t="s">
        <v>1283</v>
      </c>
      <c r="AV8" s="16" t="s">
        <v>322</v>
      </c>
      <c r="AX8" s="16" t="s">
        <v>323</v>
      </c>
      <c r="AY8" s="16" t="s">
        <v>1284</v>
      </c>
      <c r="AZ8" s="16" t="s">
        <v>24</v>
      </c>
      <c r="BA8" s="16" t="s">
        <v>304</v>
      </c>
      <c r="BB8" s="16" t="s">
        <v>1285</v>
      </c>
      <c r="BC8" s="16" t="s">
        <v>23</v>
      </c>
      <c r="BD8" s="16" t="s">
        <v>305</v>
      </c>
      <c r="BE8" s="16" t="s">
        <v>305</v>
      </c>
      <c r="BF8" s="16" t="s">
        <v>1286</v>
      </c>
      <c r="BG8" s="16">
        <v>0</v>
      </c>
      <c r="BH8" s="16">
        <v>53132</v>
      </c>
      <c r="BI8" s="16" t="s">
        <v>25</v>
      </c>
      <c r="BJ8" s="16" t="s">
        <v>25</v>
      </c>
      <c r="BK8" s="16" t="s">
        <v>25</v>
      </c>
      <c r="BL8" s="16" t="s">
        <v>34</v>
      </c>
      <c r="BM8" s="16">
        <v>0</v>
      </c>
      <c r="BN8" s="16">
        <v>0</v>
      </c>
      <c r="BO8" s="16">
        <v>0</v>
      </c>
      <c r="BP8" s="16" t="s">
        <v>35</v>
      </c>
      <c r="BQ8" s="16">
        <v>0</v>
      </c>
      <c r="BR8" s="16">
        <v>0</v>
      </c>
      <c r="BS8" s="16">
        <v>0</v>
      </c>
      <c r="BT8" s="16" t="s">
        <v>1287</v>
      </c>
      <c r="BU8" s="16">
        <v>0</v>
      </c>
      <c r="BV8" s="16">
        <v>0</v>
      </c>
      <c r="BW8" s="16">
        <v>0</v>
      </c>
      <c r="BX8" s="16" t="s">
        <v>344</v>
      </c>
      <c r="BY8" s="16" t="s">
        <v>461</v>
      </c>
      <c r="BZ8" s="16">
        <v>0</v>
      </c>
      <c r="CA8" s="16" t="s">
        <v>462</v>
      </c>
      <c r="CD8" s="16" t="s">
        <v>1288</v>
      </c>
      <c r="CE8" s="16" t="s">
        <v>46</v>
      </c>
      <c r="CF8" s="16" t="s">
        <v>1289</v>
      </c>
      <c r="CG8" s="16" t="s">
        <v>29</v>
      </c>
      <c r="CH8" s="16" t="s">
        <v>306</v>
      </c>
      <c r="CI8" s="16" t="s">
        <v>318</v>
      </c>
      <c r="CJ8" s="16" t="s">
        <v>308</v>
      </c>
      <c r="CK8" s="16" t="s">
        <v>382</v>
      </c>
      <c r="CL8" s="16" t="s">
        <v>346</v>
      </c>
      <c r="CM8" s="16" t="s">
        <v>355</v>
      </c>
      <c r="CN8" s="16" t="s">
        <v>319</v>
      </c>
      <c r="CO8" s="16" t="s">
        <v>25</v>
      </c>
      <c r="CP8" s="16" t="s">
        <v>331</v>
      </c>
      <c r="CQ8" s="16" t="s">
        <v>313</v>
      </c>
      <c r="CR8" s="16">
        <v>1</v>
      </c>
      <c r="CS8" s="16" t="s">
        <v>24</v>
      </c>
      <c r="CT8" s="16" t="s">
        <v>1252</v>
      </c>
      <c r="CU8" s="16" t="s">
        <v>30</v>
      </c>
      <c r="CZ8" s="16" t="s">
        <v>24</v>
      </c>
      <c r="DA8" s="16" t="s">
        <v>23</v>
      </c>
      <c r="DB8" s="16" t="s">
        <v>24</v>
      </c>
      <c r="DC8" s="16" t="s">
        <v>23</v>
      </c>
    </row>
    <row r="9" spans="1:214" x14ac:dyDescent="0.25">
      <c r="A9" s="16" t="s">
        <v>742</v>
      </c>
      <c r="B9" s="16" t="s">
        <v>469</v>
      </c>
      <c r="C9" s="16" t="s">
        <v>739</v>
      </c>
      <c r="D9" s="16" t="s">
        <v>740</v>
      </c>
      <c r="E9" s="16">
        <v>1800</v>
      </c>
      <c r="F9" s="16" t="s">
        <v>473</v>
      </c>
      <c r="G9" s="16" t="s">
        <v>296</v>
      </c>
      <c r="H9" s="16" t="s">
        <v>297</v>
      </c>
      <c r="I9" s="16" t="s">
        <v>464</v>
      </c>
      <c r="J9" s="16" t="s">
        <v>465</v>
      </c>
      <c r="K9" s="16">
        <v>347880</v>
      </c>
      <c r="L9" s="16">
        <v>347880</v>
      </c>
      <c r="M9" s="16">
        <v>1</v>
      </c>
      <c r="N9" s="16">
        <v>0</v>
      </c>
      <c r="O9" s="16">
        <v>0</v>
      </c>
      <c r="P9" s="16">
        <v>1</v>
      </c>
      <c r="Q9" s="16">
        <v>347880</v>
      </c>
      <c r="R9" s="16" t="s">
        <v>333</v>
      </c>
      <c r="S9" s="16">
        <v>0</v>
      </c>
      <c r="T9" s="16">
        <v>7550000</v>
      </c>
      <c r="U9" s="16">
        <v>0</v>
      </c>
      <c r="V9" s="16">
        <v>7550000</v>
      </c>
      <c r="W9" s="16">
        <v>0</v>
      </c>
      <c r="X9" s="16">
        <v>0</v>
      </c>
      <c r="Y9" s="16">
        <v>7550000</v>
      </c>
      <c r="Z9" s="16">
        <v>0</v>
      </c>
      <c r="AA9" s="16" t="s">
        <v>23</v>
      </c>
      <c r="AB9" s="16" t="s">
        <v>299</v>
      </c>
      <c r="AC9" s="16" t="b">
        <v>1</v>
      </c>
      <c r="AD9" s="16">
        <v>0</v>
      </c>
      <c r="AE9" s="16" t="s">
        <v>23</v>
      </c>
      <c r="AF9" s="16" t="s">
        <v>23</v>
      </c>
      <c r="AG9" s="16" t="s">
        <v>474</v>
      </c>
      <c r="AH9" s="16">
        <v>46127</v>
      </c>
      <c r="AI9" s="16" t="s">
        <v>1242</v>
      </c>
      <c r="AJ9" s="16" t="s">
        <v>32</v>
      </c>
      <c r="AK9" s="16" t="s">
        <v>1243</v>
      </c>
      <c r="AL9" s="16" t="s">
        <v>1290</v>
      </c>
      <c r="AM9" s="16" t="s">
        <v>24</v>
      </c>
      <c r="AN9" s="16" t="s">
        <v>830</v>
      </c>
      <c r="AO9" s="16" t="s">
        <v>475</v>
      </c>
      <c r="AP9" s="16" t="s">
        <v>300</v>
      </c>
      <c r="AQ9" s="16" t="s">
        <v>476</v>
      </c>
      <c r="AR9" s="16" t="s">
        <v>470</v>
      </c>
      <c r="AS9" s="16" t="s">
        <v>301</v>
      </c>
      <c r="AT9" s="16" t="s">
        <v>831</v>
      </c>
      <c r="AU9" s="16" t="s">
        <v>302</v>
      </c>
      <c r="AV9" s="16" t="s">
        <v>322</v>
      </c>
      <c r="AX9" s="16" t="s">
        <v>323</v>
      </c>
      <c r="AY9" s="16" t="s">
        <v>24</v>
      </c>
      <c r="AZ9" s="16" t="s">
        <v>24</v>
      </c>
      <c r="BA9" s="16" t="s">
        <v>304</v>
      </c>
      <c r="BB9" s="16" t="s">
        <v>832</v>
      </c>
      <c r="BC9" s="16" t="s">
        <v>24</v>
      </c>
      <c r="BD9" s="16" t="s">
        <v>305</v>
      </c>
      <c r="BE9" s="16" t="s">
        <v>829</v>
      </c>
      <c r="BF9" s="16" t="s">
        <v>477</v>
      </c>
      <c r="BG9" s="16">
        <v>0</v>
      </c>
      <c r="BH9" s="16">
        <v>53132</v>
      </c>
      <c r="BI9" s="16" t="s">
        <v>25</v>
      </c>
      <c r="BJ9" s="16" t="s">
        <v>25</v>
      </c>
      <c r="BK9" s="16" t="s">
        <v>25</v>
      </c>
      <c r="BL9" s="16" t="s">
        <v>34</v>
      </c>
      <c r="BM9" s="16">
        <v>0</v>
      </c>
      <c r="BN9" s="16">
        <v>0</v>
      </c>
      <c r="BO9" s="16">
        <v>0</v>
      </c>
      <c r="BP9" s="16" t="s">
        <v>35</v>
      </c>
      <c r="BQ9" s="16">
        <v>0</v>
      </c>
      <c r="BR9" s="16">
        <v>0</v>
      </c>
      <c r="BS9" s="16">
        <v>0</v>
      </c>
      <c r="BT9" s="16" t="s">
        <v>478</v>
      </c>
      <c r="BU9" s="16">
        <v>0</v>
      </c>
      <c r="BV9" s="16">
        <v>0</v>
      </c>
      <c r="BW9" s="16">
        <v>0</v>
      </c>
      <c r="BX9" s="16" t="s">
        <v>471</v>
      </c>
      <c r="BY9" s="16" t="s">
        <v>833</v>
      </c>
      <c r="BZ9" s="16">
        <v>1</v>
      </c>
      <c r="CA9" s="16" t="s">
        <v>834</v>
      </c>
      <c r="CD9" s="16" t="s">
        <v>1291</v>
      </c>
      <c r="CE9" s="16" t="s">
        <v>1292</v>
      </c>
      <c r="CF9" s="16" t="s">
        <v>497</v>
      </c>
      <c r="CG9" s="16" t="s">
        <v>29</v>
      </c>
      <c r="CH9" s="16" t="s">
        <v>306</v>
      </c>
      <c r="CI9" s="16" t="s">
        <v>382</v>
      </c>
      <c r="CJ9" s="16" t="s">
        <v>346</v>
      </c>
      <c r="CK9" s="16" t="s">
        <v>828</v>
      </c>
      <c r="CL9" s="16" t="s">
        <v>825</v>
      </c>
      <c r="CM9" s="16" t="s">
        <v>598</v>
      </c>
      <c r="CN9" s="16" t="s">
        <v>319</v>
      </c>
      <c r="CO9" s="16" t="s">
        <v>24</v>
      </c>
      <c r="CP9" s="16" t="s">
        <v>312</v>
      </c>
      <c r="CQ9" s="16" t="s">
        <v>313</v>
      </c>
      <c r="CR9" s="16">
        <v>0.3</v>
      </c>
      <c r="CS9" s="16" t="s">
        <v>23</v>
      </c>
      <c r="CT9" s="16" t="s">
        <v>1293</v>
      </c>
      <c r="CU9" s="16" t="s">
        <v>30</v>
      </c>
      <c r="CZ9" s="16" t="s">
        <v>24</v>
      </c>
      <c r="DA9" s="16" t="s">
        <v>23</v>
      </c>
      <c r="DB9" s="16" t="s">
        <v>24</v>
      </c>
      <c r="DC9" s="16" t="s">
        <v>24</v>
      </c>
    </row>
    <row r="10" spans="1:214" x14ac:dyDescent="0.25">
      <c r="A10" s="16" t="s">
        <v>743</v>
      </c>
      <c r="B10" s="16" t="s">
        <v>479</v>
      </c>
      <c r="C10" s="16" t="s">
        <v>337</v>
      </c>
      <c r="D10" s="16" t="s">
        <v>40</v>
      </c>
      <c r="E10" s="16">
        <v>1700</v>
      </c>
      <c r="F10" s="16" t="s">
        <v>480</v>
      </c>
      <c r="G10" s="16" t="s">
        <v>296</v>
      </c>
      <c r="H10" s="16" t="s">
        <v>297</v>
      </c>
      <c r="I10" s="16" t="s">
        <v>464</v>
      </c>
      <c r="J10" s="16" t="s">
        <v>465</v>
      </c>
      <c r="K10" s="16">
        <v>641510</v>
      </c>
      <c r="L10" s="16">
        <v>641510</v>
      </c>
      <c r="M10" s="16">
        <v>1</v>
      </c>
      <c r="N10" s="16">
        <v>0</v>
      </c>
      <c r="O10" s="16">
        <v>0</v>
      </c>
      <c r="P10" s="16">
        <v>1</v>
      </c>
      <c r="Q10" s="16">
        <v>641510</v>
      </c>
      <c r="R10" s="16" t="s">
        <v>333</v>
      </c>
      <c r="S10" s="16">
        <v>0</v>
      </c>
      <c r="T10" s="16">
        <v>6529678</v>
      </c>
      <c r="U10" s="16">
        <v>0</v>
      </c>
      <c r="V10" s="16">
        <v>6529678</v>
      </c>
      <c r="W10" s="16">
        <v>0</v>
      </c>
      <c r="X10" s="16">
        <v>0</v>
      </c>
      <c r="Y10" s="16">
        <v>6529678</v>
      </c>
      <c r="Z10" s="16">
        <v>0</v>
      </c>
      <c r="AA10" s="16" t="s">
        <v>23</v>
      </c>
      <c r="AB10" s="16" t="s">
        <v>299</v>
      </c>
      <c r="AC10" s="16" t="b">
        <v>1</v>
      </c>
      <c r="AD10" s="16">
        <v>0</v>
      </c>
      <c r="AE10" s="16" t="s">
        <v>23</v>
      </c>
      <c r="AF10" s="16" t="s">
        <v>23</v>
      </c>
      <c r="AG10" s="16" t="s">
        <v>481</v>
      </c>
      <c r="AH10" s="16">
        <v>45401</v>
      </c>
      <c r="AI10" s="16" t="s">
        <v>744</v>
      </c>
      <c r="AJ10" s="16" t="s">
        <v>482</v>
      </c>
      <c r="AK10" s="16" t="s">
        <v>483</v>
      </c>
      <c r="AL10" s="16" t="s">
        <v>836</v>
      </c>
      <c r="AM10" s="16" t="s">
        <v>23</v>
      </c>
      <c r="AN10" s="16" t="s">
        <v>484</v>
      </c>
      <c r="AO10" s="16" t="s">
        <v>320</v>
      </c>
      <c r="AP10" s="16" t="s">
        <v>340</v>
      </c>
      <c r="AQ10" s="16" t="s">
        <v>485</v>
      </c>
      <c r="AR10" s="16" t="s">
        <v>321</v>
      </c>
      <c r="AS10" s="16" t="s">
        <v>301</v>
      </c>
      <c r="AT10" s="16" t="s">
        <v>486</v>
      </c>
      <c r="AU10" s="16" t="s">
        <v>302</v>
      </c>
      <c r="AV10" s="16" t="s">
        <v>322</v>
      </c>
      <c r="AX10" s="16" t="s">
        <v>323</v>
      </c>
      <c r="AY10" s="16" t="s">
        <v>24</v>
      </c>
      <c r="AZ10" s="16" t="s">
        <v>24</v>
      </c>
      <c r="BA10" s="16" t="s">
        <v>304</v>
      </c>
      <c r="BB10" s="16" t="s">
        <v>1294</v>
      </c>
      <c r="BC10" s="16" t="s">
        <v>24</v>
      </c>
      <c r="BD10" s="16" t="s">
        <v>305</v>
      </c>
      <c r="BE10" s="16" t="s">
        <v>305</v>
      </c>
      <c r="BF10" s="16" t="s">
        <v>328</v>
      </c>
      <c r="BG10" s="16">
        <v>0</v>
      </c>
      <c r="BH10" s="16">
        <v>53226</v>
      </c>
      <c r="BI10" s="16" t="s">
        <v>25</v>
      </c>
      <c r="BJ10" s="16" t="s">
        <v>25</v>
      </c>
      <c r="BK10" s="16" t="s">
        <v>25</v>
      </c>
      <c r="BL10" s="16" t="s">
        <v>43</v>
      </c>
      <c r="BM10" s="16">
        <v>0</v>
      </c>
      <c r="BN10" s="16">
        <v>0</v>
      </c>
      <c r="BO10" s="16">
        <v>0</v>
      </c>
      <c r="BP10" s="16" t="s">
        <v>44</v>
      </c>
      <c r="BQ10" s="16">
        <v>0</v>
      </c>
      <c r="BR10" s="16">
        <v>0</v>
      </c>
      <c r="BS10" s="16">
        <v>0</v>
      </c>
      <c r="BT10" s="16" t="s">
        <v>487</v>
      </c>
      <c r="BU10" s="16">
        <v>0</v>
      </c>
      <c r="BV10" s="16">
        <v>0</v>
      </c>
      <c r="BW10" s="16">
        <v>0</v>
      </c>
      <c r="BX10" s="16" t="s">
        <v>344</v>
      </c>
      <c r="BY10" s="16" t="s">
        <v>461</v>
      </c>
      <c r="BZ10" s="16">
        <v>0</v>
      </c>
      <c r="CA10" s="16" t="s">
        <v>462</v>
      </c>
      <c r="CD10" s="16" t="s">
        <v>488</v>
      </c>
      <c r="CE10" s="16" t="s">
        <v>489</v>
      </c>
      <c r="CF10" s="16" t="s">
        <v>1295</v>
      </c>
      <c r="CG10" s="16" t="s">
        <v>29</v>
      </c>
      <c r="CH10" s="16" t="s">
        <v>306</v>
      </c>
      <c r="CI10" s="16" t="s">
        <v>382</v>
      </c>
      <c r="CJ10" s="16" t="s">
        <v>355</v>
      </c>
      <c r="CK10" s="16" t="s">
        <v>828</v>
      </c>
      <c r="CL10" s="16" t="s">
        <v>843</v>
      </c>
      <c r="CM10" s="16" t="s">
        <v>844</v>
      </c>
      <c r="CN10" s="16" t="s">
        <v>348</v>
      </c>
      <c r="CO10" s="16" t="s">
        <v>24</v>
      </c>
      <c r="CP10" s="16" t="s">
        <v>317</v>
      </c>
      <c r="CQ10" s="16" t="s">
        <v>313</v>
      </c>
      <c r="CR10" s="16" t="s">
        <v>314</v>
      </c>
      <c r="CS10" s="16" t="s">
        <v>23</v>
      </c>
      <c r="CT10" s="16" t="s">
        <v>1296</v>
      </c>
      <c r="CU10" s="16" t="s">
        <v>30</v>
      </c>
      <c r="CZ10" s="16" t="s">
        <v>24</v>
      </c>
      <c r="DA10" s="16" t="s">
        <v>23</v>
      </c>
      <c r="DB10" s="16" t="s">
        <v>24</v>
      </c>
      <c r="DC10" s="16" t="s">
        <v>24</v>
      </c>
    </row>
    <row r="11" spans="1:214" x14ac:dyDescent="0.25">
      <c r="A11" s="16" t="s">
        <v>1297</v>
      </c>
      <c r="B11" s="16" t="s">
        <v>490</v>
      </c>
      <c r="C11" s="16" t="s">
        <v>339</v>
      </c>
      <c r="D11" s="16" t="s">
        <v>45</v>
      </c>
      <c r="E11" s="16">
        <v>1770</v>
      </c>
      <c r="F11" s="16" t="s">
        <v>1298</v>
      </c>
      <c r="G11" s="16" t="s">
        <v>562</v>
      </c>
      <c r="H11" s="16" t="s">
        <v>563</v>
      </c>
      <c r="I11" s="16" t="s">
        <v>562</v>
      </c>
      <c r="J11" s="16" t="s">
        <v>563</v>
      </c>
      <c r="K11" s="16">
        <v>2605390</v>
      </c>
      <c r="L11" s="16">
        <v>0</v>
      </c>
      <c r="M11" s="16">
        <v>0</v>
      </c>
      <c r="N11" s="16">
        <v>2605390</v>
      </c>
      <c r="O11" s="16">
        <v>2</v>
      </c>
      <c r="P11" s="16">
        <v>2</v>
      </c>
      <c r="Q11" s="16">
        <v>2605390</v>
      </c>
      <c r="R11" s="16" t="s">
        <v>298</v>
      </c>
      <c r="S11" s="16">
        <v>0</v>
      </c>
      <c r="T11" s="16">
        <v>2047970</v>
      </c>
      <c r="U11" s="16">
        <v>0</v>
      </c>
      <c r="V11" s="16">
        <v>2047970</v>
      </c>
      <c r="W11" s="16">
        <v>0</v>
      </c>
      <c r="X11" s="16">
        <v>0</v>
      </c>
      <c r="Y11" s="16">
        <v>2047970</v>
      </c>
      <c r="Z11" s="16">
        <v>0</v>
      </c>
      <c r="AA11" s="16" t="s">
        <v>23</v>
      </c>
      <c r="AB11" s="16" t="s">
        <v>299</v>
      </c>
      <c r="AC11" s="16" t="b">
        <v>1</v>
      </c>
      <c r="AD11" s="16">
        <v>0</v>
      </c>
      <c r="AE11" s="16" t="s">
        <v>23</v>
      </c>
      <c r="AF11" s="16" t="s">
        <v>23</v>
      </c>
      <c r="AG11" s="16" t="s">
        <v>1299</v>
      </c>
      <c r="AH11" s="16">
        <v>46129</v>
      </c>
      <c r="AI11" s="16" t="s">
        <v>1300</v>
      </c>
      <c r="AJ11" s="16" t="s">
        <v>491</v>
      </c>
      <c r="AK11" s="16" t="s">
        <v>492</v>
      </c>
      <c r="AL11" s="16" t="s">
        <v>1301</v>
      </c>
      <c r="AM11" s="16" t="s">
        <v>24</v>
      </c>
      <c r="AN11" s="16" t="s">
        <v>1302</v>
      </c>
      <c r="AO11" s="16" t="s">
        <v>1303</v>
      </c>
      <c r="AP11" s="16" t="s">
        <v>327</v>
      </c>
      <c r="AQ11" s="16" t="s">
        <v>24</v>
      </c>
      <c r="AR11" s="16" t="s">
        <v>1304</v>
      </c>
      <c r="AS11" s="16" t="s">
        <v>301</v>
      </c>
      <c r="AT11" s="16" t="s">
        <v>302</v>
      </c>
      <c r="AU11" s="16" t="s">
        <v>302</v>
      </c>
      <c r="AV11" s="16" t="s">
        <v>1305</v>
      </c>
      <c r="AX11" s="16" t="s">
        <v>344</v>
      </c>
      <c r="AY11" s="16" t="s">
        <v>1306</v>
      </c>
      <c r="AZ11" s="16" t="s">
        <v>1306</v>
      </c>
      <c r="BA11" s="16" t="s">
        <v>304</v>
      </c>
      <c r="BB11" s="16" t="s">
        <v>1307</v>
      </c>
      <c r="BC11" s="16" t="s">
        <v>24</v>
      </c>
      <c r="BD11" s="16" t="s">
        <v>305</v>
      </c>
      <c r="BE11" s="16" t="s">
        <v>305</v>
      </c>
      <c r="BF11" s="16" t="s">
        <v>328</v>
      </c>
      <c r="BG11" s="16">
        <v>0</v>
      </c>
      <c r="BH11" s="16">
        <v>53233</v>
      </c>
      <c r="BI11" s="16" t="s">
        <v>25</v>
      </c>
      <c r="BJ11" s="16" t="s">
        <v>25</v>
      </c>
      <c r="BK11" s="16" t="s">
        <v>25</v>
      </c>
      <c r="BL11" s="16" t="s">
        <v>55</v>
      </c>
      <c r="BM11" s="16">
        <v>0</v>
      </c>
      <c r="BN11" s="16">
        <v>0</v>
      </c>
      <c r="BO11" s="16">
        <v>0</v>
      </c>
      <c r="BP11" s="16" t="s">
        <v>27</v>
      </c>
      <c r="BQ11" s="16">
        <v>0</v>
      </c>
      <c r="BR11" s="16">
        <v>0</v>
      </c>
      <c r="BS11" s="16">
        <v>0</v>
      </c>
      <c r="BT11" s="16" t="s">
        <v>54</v>
      </c>
      <c r="BU11" s="16">
        <v>0</v>
      </c>
      <c r="BV11" s="16">
        <v>0</v>
      </c>
      <c r="BW11" s="16">
        <v>0</v>
      </c>
      <c r="BX11" s="16" t="s">
        <v>344</v>
      </c>
      <c r="BY11" s="16" t="s">
        <v>461</v>
      </c>
      <c r="BZ11" s="16">
        <v>0</v>
      </c>
      <c r="CA11" s="16" t="s">
        <v>462</v>
      </c>
      <c r="CD11" s="16" t="s">
        <v>1308</v>
      </c>
      <c r="CE11" s="16" t="s">
        <v>1309</v>
      </c>
      <c r="CF11" s="16" t="s">
        <v>1310</v>
      </c>
      <c r="CG11" s="16" t="s">
        <v>110</v>
      </c>
      <c r="CH11" s="16" t="s">
        <v>306</v>
      </c>
      <c r="CI11" s="16" t="s">
        <v>306</v>
      </c>
      <c r="CJ11" s="16" t="s">
        <v>306</v>
      </c>
      <c r="CK11" s="16" t="s">
        <v>334</v>
      </c>
      <c r="CL11" s="16" t="s">
        <v>355</v>
      </c>
      <c r="CM11" s="16" t="s">
        <v>472</v>
      </c>
      <c r="CN11" s="16" t="s">
        <v>378</v>
      </c>
      <c r="CO11" s="16" t="s">
        <v>25</v>
      </c>
      <c r="CP11" s="16" t="s">
        <v>331</v>
      </c>
      <c r="CQ11" s="16" t="s">
        <v>23</v>
      </c>
      <c r="CR11" s="16" t="s">
        <v>314</v>
      </c>
      <c r="CS11" s="16" t="s">
        <v>24</v>
      </c>
      <c r="CT11" s="16" t="s">
        <v>1252</v>
      </c>
      <c r="CU11" s="16" t="s">
        <v>111</v>
      </c>
      <c r="CZ11" s="16" t="s">
        <v>24</v>
      </c>
      <c r="DA11" s="16" t="s">
        <v>24</v>
      </c>
      <c r="DB11" s="16" t="s">
        <v>23</v>
      </c>
      <c r="DC11" s="16" t="s">
        <v>23</v>
      </c>
    </row>
    <row r="12" spans="1:214" x14ac:dyDescent="0.25">
      <c r="A12" s="16" t="s">
        <v>1311</v>
      </c>
      <c r="B12" s="16" t="s">
        <v>494</v>
      </c>
      <c r="C12" s="16" t="s">
        <v>338</v>
      </c>
      <c r="D12" s="16" t="s">
        <v>42</v>
      </c>
      <c r="E12" s="16">
        <v>1700</v>
      </c>
      <c r="F12" s="16" t="s">
        <v>1312</v>
      </c>
      <c r="G12" s="16" t="s">
        <v>464</v>
      </c>
      <c r="H12" s="16" t="s">
        <v>465</v>
      </c>
      <c r="I12" s="16" t="s">
        <v>332</v>
      </c>
      <c r="J12" s="16" t="s">
        <v>1313</v>
      </c>
      <c r="K12" s="16">
        <v>185500</v>
      </c>
      <c r="L12" s="16">
        <v>0</v>
      </c>
      <c r="M12" s="16">
        <v>0</v>
      </c>
      <c r="N12" s="16">
        <v>185500</v>
      </c>
      <c r="O12" s="16">
        <v>2</v>
      </c>
      <c r="P12" s="16">
        <v>2</v>
      </c>
      <c r="Q12" s="16">
        <v>185500</v>
      </c>
      <c r="R12" s="16" t="s">
        <v>298</v>
      </c>
      <c r="S12" s="16">
        <v>0</v>
      </c>
      <c r="T12" s="16">
        <v>4775000</v>
      </c>
      <c r="U12" s="16">
        <v>275000</v>
      </c>
      <c r="V12" s="16">
        <v>4500000</v>
      </c>
      <c r="W12" s="16">
        <v>0</v>
      </c>
      <c r="X12" s="16">
        <v>0</v>
      </c>
      <c r="Y12" s="16">
        <v>4775000</v>
      </c>
      <c r="Z12" s="16">
        <v>0</v>
      </c>
      <c r="AA12" s="16" t="s">
        <v>23</v>
      </c>
      <c r="AB12" s="16" t="s">
        <v>299</v>
      </c>
      <c r="AC12" s="16" t="b">
        <v>1</v>
      </c>
      <c r="AD12" s="16">
        <v>0</v>
      </c>
      <c r="AE12" s="16" t="s">
        <v>23</v>
      </c>
      <c r="AF12" s="16" t="s">
        <v>23</v>
      </c>
      <c r="AG12" s="16" t="s">
        <v>1314</v>
      </c>
      <c r="AH12" s="16">
        <v>46104</v>
      </c>
      <c r="AI12" s="16" t="s">
        <v>839</v>
      </c>
      <c r="AJ12" s="16" t="s">
        <v>1315</v>
      </c>
      <c r="AK12" s="16" t="s">
        <v>860</v>
      </c>
      <c r="AL12" s="16" t="s">
        <v>1316</v>
      </c>
      <c r="AM12" s="16" t="s">
        <v>24</v>
      </c>
      <c r="AN12" s="16" t="s">
        <v>1317</v>
      </c>
      <c r="AO12" s="16" t="s">
        <v>320</v>
      </c>
      <c r="AP12" s="16" t="s">
        <v>300</v>
      </c>
      <c r="AQ12" s="16" t="s">
        <v>1318</v>
      </c>
      <c r="AR12" s="16" t="s">
        <v>321</v>
      </c>
      <c r="AS12" s="16" t="s">
        <v>301</v>
      </c>
      <c r="AT12" s="16" t="s">
        <v>302</v>
      </c>
      <c r="AU12" s="16" t="s">
        <v>1319</v>
      </c>
      <c r="AV12" s="16" t="s">
        <v>322</v>
      </c>
      <c r="AX12" s="16" t="s">
        <v>323</v>
      </c>
      <c r="AY12" s="16" t="s">
        <v>1320</v>
      </c>
      <c r="AZ12" s="16" t="s">
        <v>24</v>
      </c>
      <c r="BA12" s="16" t="s">
        <v>304</v>
      </c>
      <c r="BB12" s="16" t="s">
        <v>1321</v>
      </c>
      <c r="BC12" s="16" t="s">
        <v>24</v>
      </c>
      <c r="BD12" s="16" t="s">
        <v>305</v>
      </c>
      <c r="BE12" s="16" t="s">
        <v>305</v>
      </c>
      <c r="BF12" s="16" t="s">
        <v>328</v>
      </c>
      <c r="BG12" s="16">
        <v>0</v>
      </c>
      <c r="BH12" s="16">
        <v>53226</v>
      </c>
      <c r="BI12" s="16" t="s">
        <v>25</v>
      </c>
      <c r="BJ12" s="16" t="s">
        <v>25</v>
      </c>
      <c r="BK12" s="16" t="s">
        <v>25</v>
      </c>
      <c r="BL12" s="16" t="s">
        <v>43</v>
      </c>
      <c r="BM12" s="16">
        <v>0</v>
      </c>
      <c r="BN12" s="16">
        <v>0</v>
      </c>
      <c r="BO12" s="16">
        <v>0</v>
      </c>
      <c r="BP12" s="16" t="s">
        <v>27</v>
      </c>
      <c r="BQ12" s="16">
        <v>0</v>
      </c>
      <c r="BR12" s="16">
        <v>0</v>
      </c>
      <c r="BS12" s="16">
        <v>0</v>
      </c>
      <c r="BT12" s="16" t="s">
        <v>882</v>
      </c>
      <c r="BU12" s="16">
        <v>0</v>
      </c>
      <c r="BV12" s="16">
        <v>0</v>
      </c>
      <c r="BW12" s="16">
        <v>0</v>
      </c>
      <c r="BX12" s="16" t="s">
        <v>344</v>
      </c>
      <c r="BY12" s="16" t="s">
        <v>461</v>
      </c>
      <c r="BZ12" s="16">
        <v>0</v>
      </c>
      <c r="CA12" s="16" t="s">
        <v>462</v>
      </c>
      <c r="CD12" s="16" t="s">
        <v>1322</v>
      </c>
      <c r="CE12" s="16" t="s">
        <v>1323</v>
      </c>
      <c r="CF12" s="16" t="s">
        <v>497</v>
      </c>
      <c r="CG12" s="16" t="s">
        <v>29</v>
      </c>
      <c r="CH12" s="16" t="s">
        <v>306</v>
      </c>
      <c r="CI12" s="16" t="s">
        <v>346</v>
      </c>
      <c r="CJ12" s="16" t="s">
        <v>827</v>
      </c>
      <c r="CK12" s="16" t="s">
        <v>572</v>
      </c>
      <c r="CL12" s="16" t="s">
        <v>877</v>
      </c>
      <c r="CM12" s="16" t="s">
        <v>844</v>
      </c>
      <c r="CN12" s="16" t="s">
        <v>378</v>
      </c>
      <c r="CO12" s="16" t="s">
        <v>25</v>
      </c>
      <c r="CP12" s="16" t="s">
        <v>331</v>
      </c>
      <c r="CQ12" s="16" t="s">
        <v>313</v>
      </c>
      <c r="CR12" s="16" t="s">
        <v>314</v>
      </c>
      <c r="CS12" s="16" t="s">
        <v>24</v>
      </c>
      <c r="CT12" s="16" t="s">
        <v>1324</v>
      </c>
      <c r="CU12" s="16" t="s">
        <v>30</v>
      </c>
      <c r="CZ12" s="16" t="s">
        <v>24</v>
      </c>
      <c r="DA12" s="16" t="s">
        <v>23</v>
      </c>
      <c r="DB12" s="16" t="s">
        <v>24</v>
      </c>
      <c r="DC12" s="16" t="s">
        <v>23</v>
      </c>
    </row>
    <row r="13" spans="1:214" x14ac:dyDescent="0.25">
      <c r="A13" s="16" t="s">
        <v>867</v>
      </c>
      <c r="B13" s="16" t="s">
        <v>494</v>
      </c>
      <c r="C13" s="16" t="s">
        <v>338</v>
      </c>
      <c r="D13" s="16" t="s">
        <v>42</v>
      </c>
      <c r="E13" s="16">
        <v>1750</v>
      </c>
      <c r="F13" s="16" t="s">
        <v>868</v>
      </c>
      <c r="G13" s="16" t="s">
        <v>296</v>
      </c>
      <c r="H13" s="16" t="s">
        <v>297</v>
      </c>
      <c r="I13" s="16" t="s">
        <v>464</v>
      </c>
      <c r="J13" s="16" t="s">
        <v>465</v>
      </c>
      <c r="K13" s="16">
        <v>39560</v>
      </c>
      <c r="L13" s="16">
        <v>0</v>
      </c>
      <c r="M13" s="16">
        <v>0</v>
      </c>
      <c r="N13" s="16">
        <v>39560</v>
      </c>
      <c r="O13" s="16">
        <v>2</v>
      </c>
      <c r="P13" s="16">
        <v>2</v>
      </c>
      <c r="Q13" s="16">
        <v>39560</v>
      </c>
      <c r="R13" s="16" t="s">
        <v>298</v>
      </c>
      <c r="S13" s="16">
        <v>0</v>
      </c>
      <c r="T13" s="16">
        <v>355000</v>
      </c>
      <c r="U13" s="16">
        <v>355000</v>
      </c>
      <c r="V13" s="16">
        <v>0</v>
      </c>
      <c r="W13" s="16">
        <v>0</v>
      </c>
      <c r="X13" s="16">
        <v>0</v>
      </c>
      <c r="Y13" s="16">
        <v>355000</v>
      </c>
      <c r="Z13" s="16">
        <v>0</v>
      </c>
      <c r="AA13" s="16" t="s">
        <v>23</v>
      </c>
      <c r="AB13" s="16" t="s">
        <v>299</v>
      </c>
      <c r="AC13" s="16" t="b">
        <v>1</v>
      </c>
      <c r="AD13" s="16">
        <v>0</v>
      </c>
      <c r="AE13" s="16" t="s">
        <v>23</v>
      </c>
      <c r="AF13" s="16" t="s">
        <v>23</v>
      </c>
      <c r="AG13" s="16" t="s">
        <v>869</v>
      </c>
      <c r="AH13" s="16">
        <v>46091</v>
      </c>
      <c r="AI13" s="16" t="s">
        <v>839</v>
      </c>
      <c r="AJ13" s="16" t="s">
        <v>848</v>
      </c>
      <c r="AK13" s="16" t="s">
        <v>840</v>
      </c>
      <c r="AL13" s="16" t="s">
        <v>1325</v>
      </c>
      <c r="AM13" s="16" t="s">
        <v>24</v>
      </c>
      <c r="AN13" s="16" t="s">
        <v>870</v>
      </c>
      <c r="AO13" s="16" t="s">
        <v>320</v>
      </c>
      <c r="AP13" s="16" t="s">
        <v>327</v>
      </c>
      <c r="AQ13" s="16" t="s">
        <v>871</v>
      </c>
      <c r="AR13" s="16" t="s">
        <v>872</v>
      </c>
      <c r="AS13" s="16" t="s">
        <v>301</v>
      </c>
      <c r="AT13" s="16" t="s">
        <v>302</v>
      </c>
      <c r="AU13" s="16" t="s">
        <v>1326</v>
      </c>
      <c r="AV13" s="16" t="s">
        <v>322</v>
      </c>
      <c r="AX13" s="16" t="s">
        <v>323</v>
      </c>
      <c r="AY13" s="16" t="s">
        <v>24</v>
      </c>
      <c r="AZ13" s="16" t="s">
        <v>24</v>
      </c>
      <c r="BA13" s="16" t="s">
        <v>304</v>
      </c>
      <c r="BB13" s="16" t="s">
        <v>1327</v>
      </c>
      <c r="BC13" s="16" t="s">
        <v>24</v>
      </c>
      <c r="BD13" s="16" t="s">
        <v>305</v>
      </c>
      <c r="BE13" s="16" t="s">
        <v>305</v>
      </c>
      <c r="BF13" s="16" t="s">
        <v>1328</v>
      </c>
      <c r="BG13" s="16">
        <v>0</v>
      </c>
      <c r="BH13" s="16">
        <v>53233</v>
      </c>
      <c r="BI13" s="16" t="s">
        <v>25</v>
      </c>
      <c r="BJ13" s="16" t="s">
        <v>25</v>
      </c>
      <c r="BK13" s="16" t="s">
        <v>25</v>
      </c>
      <c r="BL13" s="16" t="s">
        <v>41</v>
      </c>
      <c r="BM13" s="16">
        <v>0</v>
      </c>
      <c r="BN13" s="16">
        <v>0</v>
      </c>
      <c r="BO13" s="16">
        <v>0</v>
      </c>
      <c r="BP13" s="16" t="s">
        <v>27</v>
      </c>
      <c r="BQ13" s="16">
        <v>0</v>
      </c>
      <c r="BR13" s="16">
        <v>0</v>
      </c>
      <c r="BS13" s="16">
        <v>0</v>
      </c>
      <c r="BT13" s="16" t="s">
        <v>873</v>
      </c>
      <c r="BU13" s="16">
        <v>0</v>
      </c>
      <c r="BV13" s="16">
        <v>0</v>
      </c>
      <c r="BW13" s="16">
        <v>0</v>
      </c>
      <c r="BX13" s="16" t="s">
        <v>344</v>
      </c>
      <c r="BY13" s="16" t="s">
        <v>461</v>
      </c>
      <c r="BZ13" s="16">
        <v>0</v>
      </c>
      <c r="CA13" s="16" t="s">
        <v>462</v>
      </c>
      <c r="CD13" s="16" t="s">
        <v>874</v>
      </c>
      <c r="CE13" s="16" t="s">
        <v>875</v>
      </c>
      <c r="CF13" s="16" t="s">
        <v>876</v>
      </c>
      <c r="CG13" s="16" t="s">
        <v>29</v>
      </c>
      <c r="CH13" s="16" t="s">
        <v>306</v>
      </c>
      <c r="CI13" s="16" t="s">
        <v>334</v>
      </c>
      <c r="CJ13" s="16" t="s">
        <v>382</v>
      </c>
      <c r="CK13" s="16" t="s">
        <v>472</v>
      </c>
      <c r="CL13" s="16" t="s">
        <v>347</v>
      </c>
      <c r="CM13" s="16" t="s">
        <v>468</v>
      </c>
      <c r="CN13" s="16" t="s">
        <v>316</v>
      </c>
      <c r="CO13" s="16" t="s">
        <v>25</v>
      </c>
      <c r="CP13" s="16" t="s">
        <v>331</v>
      </c>
      <c r="CQ13" s="16" t="s">
        <v>313</v>
      </c>
      <c r="CR13" s="16" t="s">
        <v>314</v>
      </c>
      <c r="CS13" s="16" t="s">
        <v>23</v>
      </c>
      <c r="CT13" s="16" t="s">
        <v>835</v>
      </c>
      <c r="CU13" s="16" t="s">
        <v>30</v>
      </c>
      <c r="CZ13" s="16" t="s">
        <v>24</v>
      </c>
      <c r="DA13" s="16" t="s">
        <v>23</v>
      </c>
      <c r="DB13" s="16" t="s">
        <v>24</v>
      </c>
      <c r="DC13" s="16" t="s">
        <v>24</v>
      </c>
    </row>
    <row r="14" spans="1:214" x14ac:dyDescent="0.25">
      <c r="A14" s="16" t="s">
        <v>837</v>
      </c>
      <c r="B14" s="16" t="s">
        <v>494</v>
      </c>
      <c r="C14" s="16" t="s">
        <v>338</v>
      </c>
      <c r="D14" s="16" t="s">
        <v>42</v>
      </c>
      <c r="E14" s="16">
        <v>1700</v>
      </c>
      <c r="F14" s="16" t="s">
        <v>503</v>
      </c>
      <c r="G14" s="16" t="s">
        <v>464</v>
      </c>
      <c r="H14" s="16" t="s">
        <v>465</v>
      </c>
      <c r="I14" s="16" t="s">
        <v>464</v>
      </c>
      <c r="J14" s="16" t="s">
        <v>465</v>
      </c>
      <c r="K14" s="16">
        <v>4153180</v>
      </c>
      <c r="L14" s="16">
        <v>4153180</v>
      </c>
      <c r="M14" s="16">
        <v>1</v>
      </c>
      <c r="N14" s="16">
        <v>0</v>
      </c>
      <c r="O14" s="16">
        <v>0</v>
      </c>
      <c r="P14" s="16">
        <v>1</v>
      </c>
      <c r="Q14" s="16">
        <v>4153180</v>
      </c>
      <c r="R14" s="16" t="s">
        <v>333</v>
      </c>
      <c r="S14" s="16">
        <v>0</v>
      </c>
      <c r="T14" s="16">
        <v>6750000</v>
      </c>
      <c r="U14" s="16">
        <v>2000000</v>
      </c>
      <c r="V14" s="16">
        <v>2250000</v>
      </c>
      <c r="W14" s="16">
        <v>2500000</v>
      </c>
      <c r="X14" s="16">
        <v>0</v>
      </c>
      <c r="Y14" s="16">
        <v>6750000</v>
      </c>
      <c r="Z14" s="16">
        <v>0</v>
      </c>
      <c r="AA14" s="16" t="s">
        <v>23</v>
      </c>
      <c r="AB14" s="16" t="s">
        <v>299</v>
      </c>
      <c r="AC14" s="16" t="b">
        <v>1</v>
      </c>
      <c r="AD14" s="16">
        <v>0</v>
      </c>
      <c r="AE14" s="16" t="s">
        <v>418</v>
      </c>
      <c r="AF14" s="16" t="s">
        <v>23</v>
      </c>
      <c r="AG14" s="16" t="s">
        <v>838</v>
      </c>
      <c r="AH14" s="16">
        <v>46113</v>
      </c>
      <c r="AI14" s="16" t="s">
        <v>839</v>
      </c>
      <c r="AJ14" s="16" t="s">
        <v>495</v>
      </c>
      <c r="AK14" s="16" t="s">
        <v>840</v>
      </c>
      <c r="AL14" s="16" t="s">
        <v>1329</v>
      </c>
      <c r="AM14" s="16" t="s">
        <v>24</v>
      </c>
      <c r="AN14" s="16" t="s">
        <v>504</v>
      </c>
      <c r="AO14" s="16" t="s">
        <v>841</v>
      </c>
      <c r="AP14" s="16" t="s">
        <v>300</v>
      </c>
      <c r="AQ14" s="16" t="s">
        <v>24</v>
      </c>
      <c r="AR14" s="16" t="s">
        <v>505</v>
      </c>
      <c r="AS14" s="16" t="s">
        <v>301</v>
      </c>
      <c r="AT14" s="16" t="s">
        <v>1330</v>
      </c>
      <c r="AU14" s="16" t="s">
        <v>302</v>
      </c>
      <c r="AV14" s="16" t="s">
        <v>322</v>
      </c>
      <c r="AX14" s="16" t="s">
        <v>323</v>
      </c>
      <c r="AY14" s="16" t="s">
        <v>24</v>
      </c>
      <c r="AZ14" s="16" t="s">
        <v>24</v>
      </c>
      <c r="BA14" s="16" t="s">
        <v>304</v>
      </c>
      <c r="BB14" s="16" t="s">
        <v>1331</v>
      </c>
      <c r="BC14" s="16" t="s">
        <v>23</v>
      </c>
      <c r="BD14" s="16" t="s">
        <v>305</v>
      </c>
      <c r="BE14" s="16" t="s">
        <v>305</v>
      </c>
      <c r="BF14" s="16" t="s">
        <v>842</v>
      </c>
      <c r="BH14" s="16">
        <v>53226</v>
      </c>
      <c r="BI14" s="16" t="s">
        <v>25</v>
      </c>
      <c r="BJ14" s="16" t="s">
        <v>25</v>
      </c>
      <c r="BK14" s="16" t="s">
        <v>25</v>
      </c>
      <c r="BL14" s="16" t="s">
        <v>43</v>
      </c>
      <c r="BM14" s="16">
        <v>0</v>
      </c>
      <c r="BN14" s="16">
        <v>0</v>
      </c>
      <c r="BO14" s="16">
        <v>0</v>
      </c>
      <c r="BP14" s="16" t="s">
        <v>44</v>
      </c>
      <c r="BQ14" s="16">
        <v>0</v>
      </c>
      <c r="BR14" s="16">
        <v>0</v>
      </c>
      <c r="BS14" s="16">
        <v>0</v>
      </c>
      <c r="BT14" s="16" t="s">
        <v>506</v>
      </c>
      <c r="BU14" s="16">
        <v>0</v>
      </c>
      <c r="BV14" s="16">
        <v>0</v>
      </c>
      <c r="BW14" s="16">
        <v>0</v>
      </c>
      <c r="BX14" s="16" t="s">
        <v>502</v>
      </c>
      <c r="BY14" s="16" t="s">
        <v>507</v>
      </c>
      <c r="BZ14" s="16">
        <v>1</v>
      </c>
      <c r="CA14" s="16" t="s">
        <v>508</v>
      </c>
      <c r="CD14" s="16" t="s">
        <v>1332</v>
      </c>
      <c r="CE14" s="16" t="s">
        <v>1333</v>
      </c>
      <c r="CF14" s="16" t="s">
        <v>1334</v>
      </c>
      <c r="CG14" s="16" t="s">
        <v>29</v>
      </c>
      <c r="CH14" s="16" t="s">
        <v>306</v>
      </c>
      <c r="CI14" s="16" t="s">
        <v>324</v>
      </c>
      <c r="CJ14" s="16" t="s">
        <v>336</v>
      </c>
      <c r="CK14" s="16" t="s">
        <v>382</v>
      </c>
      <c r="CL14" s="16" t="s">
        <v>382</v>
      </c>
      <c r="CM14" s="16" t="s">
        <v>355</v>
      </c>
      <c r="CN14" s="16" t="s">
        <v>316</v>
      </c>
      <c r="CO14" s="16" t="s">
        <v>25</v>
      </c>
      <c r="CP14" s="16" t="s">
        <v>331</v>
      </c>
      <c r="CQ14" s="16" t="s">
        <v>313</v>
      </c>
      <c r="CR14" s="16">
        <v>0.9</v>
      </c>
      <c r="CS14" s="16" t="s">
        <v>24</v>
      </c>
      <c r="CT14" s="16" t="s">
        <v>1170</v>
      </c>
      <c r="CU14" s="16" t="s">
        <v>30</v>
      </c>
      <c r="CZ14" s="16" t="s">
        <v>24</v>
      </c>
      <c r="DA14" s="16" t="s">
        <v>23</v>
      </c>
      <c r="DB14" s="16" t="s">
        <v>24</v>
      </c>
      <c r="DC14" s="16" t="s">
        <v>24</v>
      </c>
    </row>
    <row r="15" spans="1:214" x14ac:dyDescent="0.25">
      <c r="A15" s="16" t="s">
        <v>1335</v>
      </c>
      <c r="B15" s="16" t="s">
        <v>494</v>
      </c>
      <c r="C15" s="16" t="s">
        <v>338</v>
      </c>
      <c r="D15" s="16" t="s">
        <v>42</v>
      </c>
      <c r="E15" s="16">
        <v>1700</v>
      </c>
      <c r="F15" s="16" t="s">
        <v>879</v>
      </c>
      <c r="G15" s="16" t="s">
        <v>296</v>
      </c>
      <c r="H15" s="16" t="s">
        <v>297</v>
      </c>
      <c r="I15" s="16" t="s">
        <v>464</v>
      </c>
      <c r="J15" s="16" t="s">
        <v>465</v>
      </c>
      <c r="K15" s="16">
        <v>95910</v>
      </c>
      <c r="L15" s="16">
        <v>0</v>
      </c>
      <c r="M15" s="16">
        <v>0</v>
      </c>
      <c r="N15" s="16">
        <v>95910</v>
      </c>
      <c r="O15" s="16">
        <v>2</v>
      </c>
      <c r="P15" s="16">
        <v>2</v>
      </c>
      <c r="Q15" s="16">
        <v>95910</v>
      </c>
      <c r="R15" s="16" t="s">
        <v>298</v>
      </c>
      <c r="S15" s="16">
        <v>0</v>
      </c>
      <c r="T15" s="16">
        <v>583510</v>
      </c>
      <c r="U15" s="16">
        <v>0</v>
      </c>
      <c r="V15" s="16">
        <v>583510</v>
      </c>
      <c r="W15" s="16">
        <v>0</v>
      </c>
      <c r="X15" s="16">
        <v>0</v>
      </c>
      <c r="Y15" s="16">
        <v>583510</v>
      </c>
      <c r="Z15" s="16">
        <v>0</v>
      </c>
      <c r="AA15" s="16" t="s">
        <v>23</v>
      </c>
      <c r="AB15" s="16" t="s">
        <v>299</v>
      </c>
      <c r="AC15" s="16" t="b">
        <v>1</v>
      </c>
      <c r="AD15" s="16">
        <v>0</v>
      </c>
      <c r="AE15" s="16" t="s">
        <v>23</v>
      </c>
      <c r="AF15" s="16" t="s">
        <v>23</v>
      </c>
      <c r="AG15" s="16" t="s">
        <v>1336</v>
      </c>
      <c r="AH15" s="16">
        <v>46113</v>
      </c>
      <c r="AI15" s="16" t="s">
        <v>839</v>
      </c>
      <c r="AJ15" s="16" t="s">
        <v>848</v>
      </c>
      <c r="AK15" s="16" t="s">
        <v>840</v>
      </c>
      <c r="AL15" s="16" t="s">
        <v>1337</v>
      </c>
      <c r="AM15" s="16" t="s">
        <v>24</v>
      </c>
      <c r="AN15" s="16" t="s">
        <v>880</v>
      </c>
      <c r="AO15" s="16" t="s">
        <v>1338</v>
      </c>
      <c r="AP15" s="16" t="s">
        <v>300</v>
      </c>
      <c r="AQ15" s="16" t="s">
        <v>881</v>
      </c>
      <c r="AR15" s="16" t="s">
        <v>321</v>
      </c>
      <c r="AS15" s="16" t="s">
        <v>301</v>
      </c>
      <c r="AT15" s="16" t="s">
        <v>302</v>
      </c>
      <c r="AU15" s="16" t="s">
        <v>1339</v>
      </c>
      <c r="AV15" s="16" t="s">
        <v>322</v>
      </c>
      <c r="AX15" s="16" t="s">
        <v>323</v>
      </c>
      <c r="AY15" s="16" t="s">
        <v>24</v>
      </c>
      <c r="AZ15" s="16" t="s">
        <v>24</v>
      </c>
      <c r="BA15" s="16" t="s">
        <v>304</v>
      </c>
      <c r="BB15" s="16" t="s">
        <v>1340</v>
      </c>
      <c r="BC15" s="16" t="s">
        <v>24</v>
      </c>
      <c r="BD15" s="16" t="s">
        <v>305</v>
      </c>
      <c r="BE15" s="16" t="s">
        <v>305</v>
      </c>
      <c r="BF15" s="16" t="s">
        <v>328</v>
      </c>
      <c r="BG15" s="16">
        <v>0</v>
      </c>
      <c r="BH15" s="16">
        <v>53226</v>
      </c>
      <c r="BI15" s="16" t="s">
        <v>25</v>
      </c>
      <c r="BJ15" s="16" t="s">
        <v>25</v>
      </c>
      <c r="BK15" s="16" t="s">
        <v>25</v>
      </c>
      <c r="BL15" s="16" t="s">
        <v>43</v>
      </c>
      <c r="BM15" s="16">
        <v>0</v>
      </c>
      <c r="BN15" s="16">
        <v>0</v>
      </c>
      <c r="BO15" s="16">
        <v>0</v>
      </c>
      <c r="BP15" s="16" t="s">
        <v>27</v>
      </c>
      <c r="BQ15" s="16">
        <v>0</v>
      </c>
      <c r="BR15" s="16">
        <v>0</v>
      </c>
      <c r="BS15" s="16">
        <v>0</v>
      </c>
      <c r="BT15" s="16" t="s">
        <v>882</v>
      </c>
      <c r="BU15" s="16">
        <v>0</v>
      </c>
      <c r="BV15" s="16">
        <v>0</v>
      </c>
      <c r="BW15" s="16">
        <v>0</v>
      </c>
      <c r="BX15" s="16" t="s">
        <v>502</v>
      </c>
      <c r="BY15" s="16" t="s">
        <v>1341</v>
      </c>
      <c r="BZ15" s="16">
        <v>1</v>
      </c>
      <c r="CA15" s="16" t="s">
        <v>1342</v>
      </c>
      <c r="CD15" s="16" t="s">
        <v>1343</v>
      </c>
      <c r="CE15" s="16" t="s">
        <v>1344</v>
      </c>
      <c r="CF15" s="16" t="s">
        <v>876</v>
      </c>
      <c r="CG15" s="16" t="s">
        <v>29</v>
      </c>
      <c r="CH15" s="16" t="s">
        <v>306</v>
      </c>
      <c r="CI15" s="16" t="s">
        <v>346</v>
      </c>
      <c r="CJ15" s="16" t="s">
        <v>355</v>
      </c>
      <c r="CK15" s="16" t="s">
        <v>828</v>
      </c>
      <c r="CL15" s="16" t="s">
        <v>825</v>
      </c>
      <c r="CM15" s="16" t="s">
        <v>598</v>
      </c>
      <c r="CN15" s="16" t="s">
        <v>316</v>
      </c>
      <c r="CO15" s="16" t="s">
        <v>25</v>
      </c>
      <c r="CP15" s="16" t="s">
        <v>331</v>
      </c>
      <c r="CQ15" s="16" t="s">
        <v>313</v>
      </c>
      <c r="CR15" s="16" t="s">
        <v>314</v>
      </c>
      <c r="CS15" s="16" t="s">
        <v>23</v>
      </c>
      <c r="CT15" s="16" t="s">
        <v>1345</v>
      </c>
      <c r="CU15" s="16" t="s">
        <v>30</v>
      </c>
      <c r="CZ15" s="16" t="s">
        <v>24</v>
      </c>
      <c r="DA15" s="16" t="s">
        <v>23</v>
      </c>
      <c r="DB15" s="16" t="s">
        <v>24</v>
      </c>
      <c r="DC15" s="16" t="s">
        <v>24</v>
      </c>
    </row>
    <row r="16" spans="1:214" x14ac:dyDescent="0.25">
      <c r="A16" s="16" t="s">
        <v>897</v>
      </c>
      <c r="B16" s="16" t="s">
        <v>494</v>
      </c>
      <c r="C16" s="16" t="s">
        <v>338</v>
      </c>
      <c r="D16" s="16" t="s">
        <v>42</v>
      </c>
      <c r="E16" s="16">
        <v>1625</v>
      </c>
      <c r="F16" s="16" t="s">
        <v>898</v>
      </c>
      <c r="G16" s="16" t="s">
        <v>332</v>
      </c>
      <c r="H16" s="16" t="s">
        <v>367</v>
      </c>
      <c r="I16" s="16" t="s">
        <v>31</v>
      </c>
      <c r="J16" s="16" t="s">
        <v>31</v>
      </c>
      <c r="K16" s="16">
        <v>420310</v>
      </c>
      <c r="L16" s="16">
        <v>420310</v>
      </c>
      <c r="M16" s="16">
        <v>1</v>
      </c>
      <c r="N16" s="16">
        <v>0</v>
      </c>
      <c r="O16" s="16">
        <v>0</v>
      </c>
      <c r="P16" s="16">
        <v>1</v>
      </c>
      <c r="Q16" s="16">
        <v>420310</v>
      </c>
      <c r="R16" s="16" t="s">
        <v>333</v>
      </c>
      <c r="S16" s="16">
        <v>0</v>
      </c>
      <c r="T16" s="16">
        <v>0</v>
      </c>
      <c r="U16" s="16">
        <v>0</v>
      </c>
      <c r="V16" s="16">
        <v>0</v>
      </c>
      <c r="W16" s="16">
        <v>0</v>
      </c>
      <c r="X16" s="16">
        <v>0</v>
      </c>
      <c r="Y16" s="16">
        <v>0</v>
      </c>
      <c r="Z16" s="16">
        <v>0</v>
      </c>
      <c r="AA16" s="16" t="s">
        <v>23</v>
      </c>
      <c r="AB16" s="16" t="s">
        <v>299</v>
      </c>
      <c r="AC16" s="16" t="b">
        <v>1</v>
      </c>
      <c r="AD16" s="16">
        <v>0</v>
      </c>
      <c r="AE16" s="16" t="s">
        <v>23</v>
      </c>
      <c r="AF16" s="16" t="s">
        <v>23</v>
      </c>
      <c r="AG16" s="16" t="s">
        <v>899</v>
      </c>
      <c r="AH16" s="16">
        <v>46092</v>
      </c>
      <c r="AI16" s="16" t="s">
        <v>839</v>
      </c>
      <c r="AJ16" s="16" t="s">
        <v>848</v>
      </c>
      <c r="AK16" s="16" t="s">
        <v>840</v>
      </c>
      <c r="AL16" s="16" t="s">
        <v>1346</v>
      </c>
      <c r="AM16" s="16" t="s">
        <v>24</v>
      </c>
      <c r="AN16" s="16" t="s">
        <v>900</v>
      </c>
      <c r="AO16" s="16" t="s">
        <v>1347</v>
      </c>
      <c r="AP16" s="16" t="s">
        <v>300</v>
      </c>
      <c r="AQ16" s="16" t="s">
        <v>901</v>
      </c>
      <c r="AR16" s="16" t="s">
        <v>902</v>
      </c>
      <c r="AS16" s="16" t="s">
        <v>301</v>
      </c>
      <c r="AT16" s="16" t="s">
        <v>302</v>
      </c>
      <c r="AU16" s="16" t="s">
        <v>903</v>
      </c>
      <c r="AV16" s="16" t="s">
        <v>322</v>
      </c>
      <c r="AX16" s="16" t="s">
        <v>303</v>
      </c>
      <c r="AY16" s="16" t="s">
        <v>24</v>
      </c>
      <c r="AZ16" s="16" t="s">
        <v>24</v>
      </c>
      <c r="BA16" s="16" t="s">
        <v>304</v>
      </c>
      <c r="BB16" s="16" t="s">
        <v>1348</v>
      </c>
      <c r="BC16" s="16" t="s">
        <v>24</v>
      </c>
      <c r="BD16" s="16" t="s">
        <v>305</v>
      </c>
      <c r="BE16" s="16" t="s">
        <v>1349</v>
      </c>
      <c r="BF16" s="16" t="s">
        <v>328</v>
      </c>
      <c r="BG16" s="16">
        <v>0</v>
      </c>
      <c r="BH16" s="16">
        <v>53221</v>
      </c>
      <c r="BI16" s="16" t="s">
        <v>25</v>
      </c>
      <c r="BJ16" s="16" t="s">
        <v>25</v>
      </c>
      <c r="BK16" s="16" t="s">
        <v>25</v>
      </c>
      <c r="BL16" s="16" t="s">
        <v>90</v>
      </c>
      <c r="BM16" s="16">
        <v>0</v>
      </c>
      <c r="BN16" s="16">
        <v>0</v>
      </c>
      <c r="BO16" s="16">
        <v>0</v>
      </c>
      <c r="BP16" s="16" t="s">
        <v>27</v>
      </c>
      <c r="BQ16" s="16">
        <v>0</v>
      </c>
      <c r="BR16" s="16">
        <v>0</v>
      </c>
      <c r="BS16" s="16">
        <v>0</v>
      </c>
      <c r="BT16" s="16" t="s">
        <v>895</v>
      </c>
      <c r="BU16" s="16">
        <v>0</v>
      </c>
      <c r="BV16" s="16">
        <v>0</v>
      </c>
      <c r="BW16" s="16">
        <v>0</v>
      </c>
      <c r="BX16" s="16" t="s">
        <v>501</v>
      </c>
      <c r="BY16" s="16" t="s">
        <v>1350</v>
      </c>
      <c r="BZ16" s="16">
        <v>1</v>
      </c>
      <c r="CA16" s="16" t="s">
        <v>1351</v>
      </c>
      <c r="CD16" s="16" t="s">
        <v>1352</v>
      </c>
      <c r="CE16" s="16" t="s">
        <v>46</v>
      </c>
      <c r="CF16" s="16" t="s">
        <v>497</v>
      </c>
      <c r="CG16" s="16" t="s">
        <v>29</v>
      </c>
      <c r="CH16" s="16" t="s">
        <v>306</v>
      </c>
      <c r="CI16" s="16" t="s">
        <v>334</v>
      </c>
      <c r="CJ16" s="16" t="s">
        <v>334</v>
      </c>
      <c r="CK16" s="16" t="s">
        <v>382</v>
      </c>
      <c r="CL16" s="16" t="s">
        <v>346</v>
      </c>
      <c r="CM16" s="16" t="s">
        <v>355</v>
      </c>
      <c r="CN16" s="16" t="s">
        <v>316</v>
      </c>
      <c r="CO16" s="16" t="s">
        <v>25</v>
      </c>
      <c r="CP16" s="16" t="s">
        <v>331</v>
      </c>
      <c r="CQ16" s="16" t="s">
        <v>313</v>
      </c>
      <c r="CR16" s="16">
        <v>0.6</v>
      </c>
      <c r="CS16" s="16" t="s">
        <v>24</v>
      </c>
      <c r="CT16" s="16" t="s">
        <v>1353</v>
      </c>
      <c r="CU16" s="16" t="s">
        <v>30</v>
      </c>
      <c r="CZ16" s="16" t="s">
        <v>24</v>
      </c>
      <c r="DA16" s="16" t="s">
        <v>23</v>
      </c>
      <c r="DB16" s="16" t="s">
        <v>24</v>
      </c>
      <c r="DC16" s="16" t="s">
        <v>24</v>
      </c>
    </row>
    <row r="17" spans="1:107" x14ac:dyDescent="0.25">
      <c r="A17" s="16" t="s">
        <v>1354</v>
      </c>
      <c r="B17" s="16" t="s">
        <v>494</v>
      </c>
      <c r="C17" s="16" t="s">
        <v>338</v>
      </c>
      <c r="D17" s="16" t="s">
        <v>42</v>
      </c>
      <c r="E17" s="16">
        <v>1625</v>
      </c>
      <c r="F17" s="16" t="s">
        <v>904</v>
      </c>
      <c r="G17" s="16" t="s">
        <v>332</v>
      </c>
      <c r="H17" s="16" t="s">
        <v>367</v>
      </c>
      <c r="I17" s="16" t="s">
        <v>31</v>
      </c>
      <c r="J17" s="16" t="s">
        <v>31</v>
      </c>
      <c r="K17" s="16">
        <v>968300</v>
      </c>
      <c r="L17" s="16">
        <v>968300</v>
      </c>
      <c r="M17" s="16">
        <v>1</v>
      </c>
      <c r="N17" s="16">
        <v>0</v>
      </c>
      <c r="O17" s="16">
        <v>0</v>
      </c>
      <c r="P17" s="16">
        <v>1</v>
      </c>
      <c r="Q17" s="16">
        <v>968300</v>
      </c>
      <c r="R17" s="16" t="s">
        <v>333</v>
      </c>
      <c r="S17" s="16">
        <v>0</v>
      </c>
      <c r="T17" s="16">
        <v>0</v>
      </c>
      <c r="U17" s="16">
        <v>0</v>
      </c>
      <c r="V17" s="16">
        <v>0</v>
      </c>
      <c r="W17" s="16">
        <v>0</v>
      </c>
      <c r="X17" s="16">
        <v>0</v>
      </c>
      <c r="Y17" s="16">
        <v>0</v>
      </c>
      <c r="Z17" s="16">
        <v>0</v>
      </c>
      <c r="AA17" s="16" t="s">
        <v>23</v>
      </c>
      <c r="AB17" s="16" t="s">
        <v>299</v>
      </c>
      <c r="AC17" s="16" t="b">
        <v>1</v>
      </c>
      <c r="AD17" s="16">
        <v>0</v>
      </c>
      <c r="AE17" s="16" t="s">
        <v>23</v>
      </c>
      <c r="AF17" s="16" t="s">
        <v>23</v>
      </c>
      <c r="AG17" s="16" t="s">
        <v>1355</v>
      </c>
      <c r="AH17" s="16">
        <v>46092</v>
      </c>
      <c r="AI17" s="16" t="s">
        <v>839</v>
      </c>
      <c r="AJ17" s="16" t="s">
        <v>848</v>
      </c>
      <c r="AK17" s="16" t="s">
        <v>840</v>
      </c>
      <c r="AL17" s="16" t="s">
        <v>1356</v>
      </c>
      <c r="AM17" s="16" t="s">
        <v>24</v>
      </c>
      <c r="AN17" s="16" t="s">
        <v>1357</v>
      </c>
      <c r="AO17" s="16" t="s">
        <v>1358</v>
      </c>
      <c r="AP17" s="16" t="s">
        <v>300</v>
      </c>
      <c r="AQ17" s="16" t="s">
        <v>905</v>
      </c>
      <c r="AR17" s="16" t="s">
        <v>906</v>
      </c>
      <c r="AS17" s="16" t="s">
        <v>301</v>
      </c>
      <c r="AT17" s="16" t="s">
        <v>302</v>
      </c>
      <c r="AU17" s="16" t="s">
        <v>1359</v>
      </c>
      <c r="AV17" s="16" t="s">
        <v>322</v>
      </c>
      <c r="AX17" s="16" t="s">
        <v>303</v>
      </c>
      <c r="AY17" s="16" t="s">
        <v>24</v>
      </c>
      <c r="AZ17" s="16" t="s">
        <v>24</v>
      </c>
      <c r="BA17" s="16" t="s">
        <v>304</v>
      </c>
      <c r="BB17" s="16" t="s">
        <v>1360</v>
      </c>
      <c r="BC17" s="16" t="s">
        <v>24</v>
      </c>
      <c r="BD17" s="16" t="s">
        <v>305</v>
      </c>
      <c r="BE17" s="16" t="s">
        <v>305</v>
      </c>
      <c r="BF17" s="16" t="s">
        <v>1361</v>
      </c>
      <c r="BG17" s="16">
        <v>0</v>
      </c>
      <c r="BH17" s="16">
        <v>53208</v>
      </c>
      <c r="BI17" s="16" t="s">
        <v>25</v>
      </c>
      <c r="BJ17" s="16" t="s">
        <v>25</v>
      </c>
      <c r="BK17" s="16" t="s">
        <v>25</v>
      </c>
      <c r="BL17" s="16" t="s">
        <v>159</v>
      </c>
      <c r="BM17" s="16">
        <v>0</v>
      </c>
      <c r="BN17" s="16">
        <v>0</v>
      </c>
      <c r="BO17" s="16">
        <v>0</v>
      </c>
      <c r="BP17" s="16" t="s">
        <v>27</v>
      </c>
      <c r="BQ17" s="16">
        <v>0</v>
      </c>
      <c r="BR17" s="16">
        <v>0</v>
      </c>
      <c r="BS17" s="16">
        <v>0</v>
      </c>
      <c r="BT17" s="16" t="s">
        <v>907</v>
      </c>
      <c r="BU17" s="16">
        <v>0</v>
      </c>
      <c r="BV17" s="16">
        <v>0</v>
      </c>
      <c r="BW17" s="16">
        <v>0</v>
      </c>
      <c r="BX17" s="16" t="s">
        <v>501</v>
      </c>
      <c r="BY17" s="16" t="s">
        <v>1362</v>
      </c>
      <c r="BZ17" s="16">
        <v>1</v>
      </c>
      <c r="CA17" s="16" t="s">
        <v>1363</v>
      </c>
      <c r="CD17" s="16" t="s">
        <v>1364</v>
      </c>
      <c r="CE17" s="16" t="s">
        <v>31</v>
      </c>
      <c r="CF17" s="16" t="s">
        <v>497</v>
      </c>
      <c r="CG17" s="16" t="s">
        <v>29</v>
      </c>
      <c r="CH17" s="16" t="s">
        <v>306</v>
      </c>
      <c r="CI17" s="16" t="s">
        <v>334</v>
      </c>
      <c r="CJ17" s="16" t="s">
        <v>382</v>
      </c>
      <c r="CK17" s="16" t="s">
        <v>382</v>
      </c>
      <c r="CL17" s="16" t="s">
        <v>355</v>
      </c>
      <c r="CM17" s="16" t="s">
        <v>472</v>
      </c>
      <c r="CN17" s="16" t="s">
        <v>316</v>
      </c>
      <c r="CO17" s="16" t="s">
        <v>25</v>
      </c>
      <c r="CP17" s="16" t="s">
        <v>312</v>
      </c>
      <c r="CQ17" s="16" t="s">
        <v>313</v>
      </c>
      <c r="CR17" s="16">
        <v>0.6</v>
      </c>
      <c r="CS17" s="16" t="s">
        <v>24</v>
      </c>
      <c r="CT17" s="16" t="s">
        <v>1365</v>
      </c>
      <c r="CU17" s="16" t="s">
        <v>30</v>
      </c>
      <c r="CZ17" s="16" t="s">
        <v>24</v>
      </c>
      <c r="DA17" s="16" t="s">
        <v>23</v>
      </c>
      <c r="DB17" s="16" t="s">
        <v>24</v>
      </c>
      <c r="DC17" s="16" t="s">
        <v>24</v>
      </c>
    </row>
    <row r="18" spans="1:107" x14ac:dyDescent="0.25">
      <c r="A18" s="16" t="s">
        <v>908</v>
      </c>
      <c r="B18" s="16" t="s">
        <v>494</v>
      </c>
      <c r="C18" s="16" t="s">
        <v>338</v>
      </c>
      <c r="D18" s="16" t="s">
        <v>42</v>
      </c>
      <c r="E18" s="16">
        <v>1625</v>
      </c>
      <c r="F18" s="16" t="s">
        <v>909</v>
      </c>
      <c r="G18" s="16" t="s">
        <v>464</v>
      </c>
      <c r="H18" s="16" t="s">
        <v>465</v>
      </c>
      <c r="I18" s="16" t="s">
        <v>31</v>
      </c>
      <c r="J18" s="16" t="s">
        <v>31</v>
      </c>
      <c r="K18" s="16">
        <v>283600</v>
      </c>
      <c r="L18" s="16">
        <v>283600</v>
      </c>
      <c r="M18" s="16">
        <v>1</v>
      </c>
      <c r="N18" s="16">
        <v>0</v>
      </c>
      <c r="O18" s="16">
        <v>0</v>
      </c>
      <c r="P18" s="16">
        <v>1</v>
      </c>
      <c r="Q18" s="16">
        <v>283600</v>
      </c>
      <c r="R18" s="16" t="s">
        <v>333</v>
      </c>
      <c r="S18" s="16">
        <v>0</v>
      </c>
      <c r="T18" s="16">
        <v>0</v>
      </c>
      <c r="U18" s="16">
        <v>0</v>
      </c>
      <c r="V18" s="16">
        <v>0</v>
      </c>
      <c r="W18" s="16">
        <v>0</v>
      </c>
      <c r="X18" s="16">
        <v>0</v>
      </c>
      <c r="Y18" s="16">
        <v>0</v>
      </c>
      <c r="Z18" s="16">
        <v>0</v>
      </c>
      <c r="AA18" s="16" t="s">
        <v>23</v>
      </c>
      <c r="AB18" s="16" t="s">
        <v>299</v>
      </c>
      <c r="AC18" s="16" t="b">
        <v>1</v>
      </c>
      <c r="AD18" s="16">
        <v>0</v>
      </c>
      <c r="AE18" s="16" t="s">
        <v>23</v>
      </c>
      <c r="AF18" s="16" t="s">
        <v>23</v>
      </c>
      <c r="AG18" s="16" t="s">
        <v>910</v>
      </c>
      <c r="AH18" s="16">
        <v>46092</v>
      </c>
      <c r="AI18" s="16" t="s">
        <v>839</v>
      </c>
      <c r="AJ18" s="16" t="s">
        <v>848</v>
      </c>
      <c r="AK18" s="16" t="s">
        <v>840</v>
      </c>
      <c r="AL18" s="16" t="s">
        <v>1366</v>
      </c>
      <c r="AM18" s="16" t="s">
        <v>24</v>
      </c>
      <c r="AN18" s="16" t="s">
        <v>911</v>
      </c>
      <c r="AO18" s="16" t="s">
        <v>1367</v>
      </c>
      <c r="AP18" s="16" t="s">
        <v>300</v>
      </c>
      <c r="AQ18" s="16" t="s">
        <v>912</v>
      </c>
      <c r="AR18" s="16" t="s">
        <v>894</v>
      </c>
      <c r="AS18" s="16" t="s">
        <v>301</v>
      </c>
      <c r="AT18" s="16" t="s">
        <v>302</v>
      </c>
      <c r="AU18" s="16" t="s">
        <v>1368</v>
      </c>
      <c r="AV18" s="16" t="s">
        <v>322</v>
      </c>
      <c r="AX18" s="16" t="s">
        <v>303</v>
      </c>
      <c r="AY18" s="16" t="s">
        <v>24</v>
      </c>
      <c r="AZ18" s="16" t="s">
        <v>24</v>
      </c>
      <c r="BA18" s="16" t="s">
        <v>304</v>
      </c>
      <c r="BB18" s="16" t="s">
        <v>1369</v>
      </c>
      <c r="BC18" s="16" t="s">
        <v>24</v>
      </c>
      <c r="BD18" s="16" t="s">
        <v>305</v>
      </c>
      <c r="BE18" s="16" t="s">
        <v>305</v>
      </c>
      <c r="BF18" s="16" t="s">
        <v>1370</v>
      </c>
      <c r="BG18" s="16">
        <v>0</v>
      </c>
      <c r="BH18" s="16">
        <v>53212</v>
      </c>
      <c r="BI18" s="16" t="s">
        <v>25</v>
      </c>
      <c r="BJ18" s="16" t="s">
        <v>25</v>
      </c>
      <c r="BK18" s="16" t="s">
        <v>25</v>
      </c>
      <c r="BL18" s="16" t="s">
        <v>41</v>
      </c>
      <c r="BM18" s="16">
        <v>0</v>
      </c>
      <c r="BN18" s="16">
        <v>0</v>
      </c>
      <c r="BO18" s="16">
        <v>0</v>
      </c>
      <c r="BP18" s="16" t="s">
        <v>27</v>
      </c>
      <c r="BQ18" s="16">
        <v>0</v>
      </c>
      <c r="BR18" s="16">
        <v>0</v>
      </c>
      <c r="BS18" s="16">
        <v>0</v>
      </c>
      <c r="BT18" s="16" t="s">
        <v>913</v>
      </c>
      <c r="BU18" s="16">
        <v>0</v>
      </c>
      <c r="BV18" s="16">
        <v>0</v>
      </c>
      <c r="BW18" s="16">
        <v>0</v>
      </c>
      <c r="BX18" s="16" t="s">
        <v>501</v>
      </c>
      <c r="BY18" s="16" t="s">
        <v>1371</v>
      </c>
      <c r="BZ18" s="16">
        <v>1</v>
      </c>
      <c r="CA18" s="16" t="s">
        <v>1372</v>
      </c>
      <c r="CD18" s="16" t="s">
        <v>1373</v>
      </c>
      <c r="CE18" s="16" t="s">
        <v>31</v>
      </c>
      <c r="CF18" s="16" t="s">
        <v>1374</v>
      </c>
      <c r="CG18" s="16" t="s">
        <v>29</v>
      </c>
      <c r="CH18" s="16" t="s">
        <v>306</v>
      </c>
      <c r="CI18" s="16" t="s">
        <v>308</v>
      </c>
      <c r="CJ18" s="16" t="s">
        <v>315</v>
      </c>
      <c r="CK18" s="16" t="s">
        <v>334</v>
      </c>
      <c r="CL18" s="16" t="s">
        <v>346</v>
      </c>
      <c r="CM18" s="16" t="s">
        <v>355</v>
      </c>
      <c r="CN18" s="16" t="s">
        <v>316</v>
      </c>
      <c r="CO18" s="16" t="s">
        <v>25</v>
      </c>
      <c r="CP18" s="16" t="s">
        <v>331</v>
      </c>
      <c r="CQ18" s="16" t="s">
        <v>313</v>
      </c>
      <c r="CR18" s="16">
        <v>1</v>
      </c>
      <c r="CS18" s="16" t="s">
        <v>24</v>
      </c>
      <c r="CT18" s="16" t="s">
        <v>1375</v>
      </c>
      <c r="CU18" s="16" t="s">
        <v>30</v>
      </c>
      <c r="CZ18" s="16" t="s">
        <v>24</v>
      </c>
      <c r="DA18" s="16" t="s">
        <v>23</v>
      </c>
      <c r="DB18" s="16" t="s">
        <v>24</v>
      </c>
      <c r="DC18" s="16" t="s">
        <v>24</v>
      </c>
    </row>
    <row r="19" spans="1:107" x14ac:dyDescent="0.25">
      <c r="A19" s="16" t="s">
        <v>2367</v>
      </c>
      <c r="B19" s="16" t="s">
        <v>494</v>
      </c>
      <c r="C19" s="16" t="s">
        <v>338</v>
      </c>
      <c r="D19" s="16" t="s">
        <v>42</v>
      </c>
      <c r="E19" s="16">
        <v>1625</v>
      </c>
      <c r="F19" s="16" t="s">
        <v>2368</v>
      </c>
      <c r="G19" s="16" t="s">
        <v>464</v>
      </c>
      <c r="H19" s="16" t="s">
        <v>465</v>
      </c>
      <c r="I19" s="16" t="s">
        <v>31</v>
      </c>
      <c r="J19" s="16" t="s">
        <v>31</v>
      </c>
      <c r="K19" s="16">
        <v>997200</v>
      </c>
      <c r="L19" s="16">
        <v>997200</v>
      </c>
      <c r="M19" s="16">
        <v>1</v>
      </c>
      <c r="N19" s="16">
        <v>0</v>
      </c>
      <c r="O19" s="16">
        <v>0</v>
      </c>
      <c r="P19" s="16">
        <v>1</v>
      </c>
      <c r="Q19" s="16">
        <v>997200</v>
      </c>
      <c r="R19" s="16" t="s">
        <v>333</v>
      </c>
      <c r="S19" s="16">
        <v>0</v>
      </c>
      <c r="T19" s="16">
        <v>0</v>
      </c>
      <c r="U19" s="16">
        <v>0</v>
      </c>
      <c r="V19" s="16">
        <v>0</v>
      </c>
      <c r="W19" s="16">
        <v>0</v>
      </c>
      <c r="X19" s="16">
        <v>0</v>
      </c>
      <c r="Y19" s="16">
        <v>0</v>
      </c>
      <c r="Z19" s="16">
        <v>0</v>
      </c>
      <c r="AA19" s="16" t="s">
        <v>23</v>
      </c>
      <c r="AB19" s="16" t="s">
        <v>299</v>
      </c>
      <c r="AC19" s="16" t="b">
        <v>1</v>
      </c>
      <c r="AD19" s="16">
        <v>0</v>
      </c>
      <c r="AE19" s="16" t="s">
        <v>23</v>
      </c>
      <c r="AF19" s="16" t="s">
        <v>23</v>
      </c>
      <c r="AG19" s="16" t="s">
        <v>2369</v>
      </c>
      <c r="AH19" s="16">
        <v>46094</v>
      </c>
      <c r="AI19" s="16" t="s">
        <v>839</v>
      </c>
      <c r="AJ19" s="16" t="s">
        <v>848</v>
      </c>
      <c r="AK19" s="16" t="s">
        <v>840</v>
      </c>
      <c r="AL19" s="16" t="s">
        <v>2370</v>
      </c>
      <c r="AM19" s="16" t="s">
        <v>24</v>
      </c>
      <c r="AN19" s="16" t="s">
        <v>2371</v>
      </c>
      <c r="AO19" s="16" t="s">
        <v>320</v>
      </c>
      <c r="AP19" s="16" t="s">
        <v>300</v>
      </c>
      <c r="AQ19" s="16" t="s">
        <v>2372</v>
      </c>
      <c r="AR19" s="16" t="s">
        <v>321</v>
      </c>
      <c r="AS19" s="16" t="s">
        <v>301</v>
      </c>
      <c r="AT19" s="16" t="s">
        <v>302</v>
      </c>
      <c r="AU19" s="16" t="s">
        <v>2373</v>
      </c>
      <c r="AV19" s="16" t="s">
        <v>322</v>
      </c>
      <c r="AX19" s="16" t="s">
        <v>303</v>
      </c>
      <c r="AY19" s="16" t="s">
        <v>24</v>
      </c>
      <c r="AZ19" s="16" t="s">
        <v>24</v>
      </c>
      <c r="BA19" s="16" t="s">
        <v>304</v>
      </c>
      <c r="BB19" s="16" t="s">
        <v>2374</v>
      </c>
      <c r="BC19" s="16" t="s">
        <v>23</v>
      </c>
      <c r="BD19" s="16" t="s">
        <v>305</v>
      </c>
      <c r="BE19" s="16" t="s">
        <v>305</v>
      </c>
      <c r="BF19" s="16" t="s">
        <v>328</v>
      </c>
      <c r="BG19" s="16">
        <v>0</v>
      </c>
      <c r="BH19" s="16" t="s">
        <v>54</v>
      </c>
      <c r="BI19" s="16" t="s">
        <v>25</v>
      </c>
      <c r="BJ19" s="16" t="s">
        <v>25</v>
      </c>
      <c r="BK19" s="16" t="s">
        <v>25</v>
      </c>
      <c r="BL19" s="16" t="s">
        <v>55</v>
      </c>
      <c r="BM19" s="16">
        <v>0</v>
      </c>
      <c r="BN19" s="16">
        <v>0</v>
      </c>
      <c r="BO19" s="16">
        <v>0</v>
      </c>
      <c r="BP19" s="16" t="s">
        <v>54</v>
      </c>
      <c r="BQ19" s="16">
        <v>0</v>
      </c>
      <c r="BR19" s="16">
        <v>0</v>
      </c>
      <c r="BS19" s="16">
        <v>0</v>
      </c>
      <c r="BT19" s="16" t="s">
        <v>54</v>
      </c>
      <c r="BU19" s="16">
        <v>0</v>
      </c>
      <c r="BV19" s="16">
        <v>0</v>
      </c>
      <c r="BW19" s="16">
        <v>0</v>
      </c>
      <c r="BX19" s="16" t="s">
        <v>344</v>
      </c>
      <c r="BY19" s="16" t="s">
        <v>461</v>
      </c>
      <c r="BZ19" s="16">
        <v>0</v>
      </c>
      <c r="CA19" s="16" t="s">
        <v>462</v>
      </c>
      <c r="CD19" s="16" t="s">
        <v>2375</v>
      </c>
      <c r="CE19" s="16" t="s">
        <v>46</v>
      </c>
      <c r="CF19" s="16" t="s">
        <v>2376</v>
      </c>
      <c r="CG19" s="16" t="s">
        <v>29</v>
      </c>
      <c r="CH19" s="16" t="s">
        <v>696</v>
      </c>
      <c r="CI19" s="16" t="s">
        <v>309</v>
      </c>
      <c r="CJ19" s="16" t="s">
        <v>315</v>
      </c>
      <c r="CK19" s="16" t="s">
        <v>334</v>
      </c>
      <c r="CL19" s="16" t="s">
        <v>346</v>
      </c>
      <c r="CM19" s="16" t="s">
        <v>355</v>
      </c>
      <c r="CN19" s="16" t="s">
        <v>316</v>
      </c>
      <c r="CO19" s="16" t="s">
        <v>25</v>
      </c>
      <c r="CP19" s="16" t="s">
        <v>331</v>
      </c>
      <c r="CQ19" s="16" t="s">
        <v>313</v>
      </c>
      <c r="CR19" s="16">
        <v>1</v>
      </c>
      <c r="CS19" s="16" t="s">
        <v>24</v>
      </c>
      <c r="CT19" s="16" t="s">
        <v>1324</v>
      </c>
      <c r="CU19" s="16" t="s">
        <v>30</v>
      </c>
      <c r="CZ19" s="16" t="s">
        <v>23</v>
      </c>
      <c r="DA19" s="16" t="s">
        <v>23</v>
      </c>
      <c r="DB19" s="16" t="s">
        <v>24</v>
      </c>
      <c r="DC19" s="16" t="s">
        <v>24</v>
      </c>
    </row>
    <row r="20" spans="1:107" x14ac:dyDescent="0.25">
      <c r="A20" s="16" t="s">
        <v>862</v>
      </c>
      <c r="B20" s="16" t="s">
        <v>494</v>
      </c>
      <c r="C20" s="16" t="s">
        <v>338</v>
      </c>
      <c r="D20" s="16" t="s">
        <v>42</v>
      </c>
      <c r="E20" s="16">
        <v>1625</v>
      </c>
      <c r="F20" s="16" t="s">
        <v>863</v>
      </c>
      <c r="G20" s="16" t="s">
        <v>464</v>
      </c>
      <c r="H20" s="16" t="s">
        <v>465</v>
      </c>
      <c r="I20" s="16" t="s">
        <v>464</v>
      </c>
      <c r="J20" s="16" t="s">
        <v>465</v>
      </c>
      <c r="K20" s="16">
        <v>247970</v>
      </c>
      <c r="L20" s="16">
        <v>0</v>
      </c>
      <c r="M20" s="16">
        <v>0</v>
      </c>
      <c r="N20" s="16">
        <v>247970</v>
      </c>
      <c r="O20" s="16">
        <v>2</v>
      </c>
      <c r="P20" s="16">
        <v>2</v>
      </c>
      <c r="Q20" s="16">
        <v>247970</v>
      </c>
      <c r="R20" s="16" t="s">
        <v>298</v>
      </c>
      <c r="S20" s="16">
        <v>0</v>
      </c>
      <c r="T20" s="16">
        <v>510000</v>
      </c>
      <c r="U20" s="16">
        <v>510000</v>
      </c>
      <c r="V20" s="16">
        <v>0</v>
      </c>
      <c r="W20" s="16">
        <v>0</v>
      </c>
      <c r="X20" s="16">
        <v>0</v>
      </c>
      <c r="Y20" s="16">
        <v>510000</v>
      </c>
      <c r="Z20" s="16">
        <v>0</v>
      </c>
      <c r="AA20" s="16" t="s">
        <v>23</v>
      </c>
      <c r="AB20" s="16" t="s">
        <v>299</v>
      </c>
      <c r="AC20" s="16" t="b">
        <v>1</v>
      </c>
      <c r="AD20" s="16">
        <v>63180</v>
      </c>
      <c r="AE20" s="16" t="s">
        <v>23</v>
      </c>
      <c r="AF20" s="16" t="s">
        <v>23</v>
      </c>
      <c r="AG20" s="16" t="s">
        <v>864</v>
      </c>
      <c r="AH20" s="16">
        <v>46097</v>
      </c>
      <c r="AI20" s="16" t="s">
        <v>839</v>
      </c>
      <c r="AJ20" s="16" t="s">
        <v>848</v>
      </c>
      <c r="AK20" s="16" t="s">
        <v>840</v>
      </c>
      <c r="AL20" s="16" t="s">
        <v>1377</v>
      </c>
      <c r="AM20" s="16" t="s">
        <v>24</v>
      </c>
      <c r="AN20" s="16" t="s">
        <v>865</v>
      </c>
      <c r="AO20" s="16" t="s">
        <v>320</v>
      </c>
      <c r="AP20" s="16" t="s">
        <v>327</v>
      </c>
      <c r="AQ20" s="16" t="s">
        <v>866</v>
      </c>
      <c r="AR20" s="16" t="s">
        <v>321</v>
      </c>
      <c r="AS20" s="16" t="s">
        <v>301</v>
      </c>
      <c r="AT20" s="16" t="s">
        <v>302</v>
      </c>
      <c r="AU20" s="16" t="s">
        <v>1378</v>
      </c>
      <c r="AV20" s="16" t="s">
        <v>322</v>
      </c>
      <c r="AX20" s="16" t="s">
        <v>303</v>
      </c>
      <c r="AY20" s="16" t="s">
        <v>24</v>
      </c>
      <c r="AZ20" s="16" t="s">
        <v>24</v>
      </c>
      <c r="BA20" s="16" t="s">
        <v>304</v>
      </c>
      <c r="BB20" s="16" t="s">
        <v>1379</v>
      </c>
      <c r="BC20" s="16" t="s">
        <v>23</v>
      </c>
      <c r="BD20" s="16" t="s">
        <v>305</v>
      </c>
      <c r="BE20" s="16" t="s">
        <v>305</v>
      </c>
      <c r="BF20" s="16" t="s">
        <v>328</v>
      </c>
      <c r="BG20" s="16">
        <v>0</v>
      </c>
      <c r="BH20" s="16" t="s">
        <v>54</v>
      </c>
      <c r="BI20" s="16" t="s">
        <v>25</v>
      </c>
      <c r="BJ20" s="16" t="s">
        <v>25</v>
      </c>
      <c r="BK20" s="16" t="s">
        <v>25</v>
      </c>
      <c r="BL20" s="16" t="s">
        <v>55</v>
      </c>
      <c r="BM20" s="16">
        <v>0</v>
      </c>
      <c r="BN20" s="16">
        <v>0</v>
      </c>
      <c r="BO20" s="16">
        <v>0</v>
      </c>
      <c r="BP20" s="16" t="s">
        <v>54</v>
      </c>
      <c r="BQ20" s="16">
        <v>0</v>
      </c>
      <c r="BR20" s="16">
        <v>0</v>
      </c>
      <c r="BS20" s="16">
        <v>0</v>
      </c>
      <c r="BT20" s="16" t="s">
        <v>54</v>
      </c>
      <c r="BU20" s="16">
        <v>0</v>
      </c>
      <c r="BV20" s="16">
        <v>0</v>
      </c>
      <c r="BW20" s="16">
        <v>0</v>
      </c>
      <c r="BX20" s="16" t="s">
        <v>344</v>
      </c>
      <c r="BY20" s="16" t="s">
        <v>461</v>
      </c>
      <c r="BZ20" s="16">
        <v>0</v>
      </c>
      <c r="CA20" s="16" t="s">
        <v>462</v>
      </c>
      <c r="CD20" s="16" t="s">
        <v>1380</v>
      </c>
      <c r="CE20" s="16" t="s">
        <v>1381</v>
      </c>
      <c r="CF20" s="16" t="s">
        <v>497</v>
      </c>
      <c r="CG20" s="16" t="s">
        <v>29</v>
      </c>
      <c r="CH20" s="16" t="s">
        <v>306</v>
      </c>
      <c r="CI20" s="16" t="s">
        <v>308</v>
      </c>
      <c r="CJ20" s="16" t="s">
        <v>334</v>
      </c>
      <c r="CK20" s="16" t="s">
        <v>382</v>
      </c>
      <c r="CL20" s="16" t="s">
        <v>355</v>
      </c>
      <c r="CM20" s="16" t="s">
        <v>472</v>
      </c>
      <c r="CN20" s="16" t="s">
        <v>378</v>
      </c>
      <c r="CO20" s="16" t="s">
        <v>25</v>
      </c>
      <c r="CP20" s="16" t="s">
        <v>331</v>
      </c>
      <c r="CQ20" s="16" t="s">
        <v>313</v>
      </c>
      <c r="CR20" s="16">
        <v>0.9</v>
      </c>
      <c r="CS20" s="16" t="s">
        <v>24</v>
      </c>
      <c r="CT20" s="16" t="s">
        <v>1382</v>
      </c>
      <c r="CU20" s="16" t="s">
        <v>30</v>
      </c>
      <c r="CZ20" s="16" t="s">
        <v>24</v>
      </c>
      <c r="DA20" s="16" t="s">
        <v>23</v>
      </c>
      <c r="DB20" s="16" t="s">
        <v>24</v>
      </c>
      <c r="DC20" s="16" t="s">
        <v>24</v>
      </c>
    </row>
    <row r="21" spans="1:107" x14ac:dyDescent="0.25">
      <c r="A21" s="16" t="s">
        <v>857</v>
      </c>
      <c r="B21" s="16" t="s">
        <v>494</v>
      </c>
      <c r="C21" s="16" t="s">
        <v>338</v>
      </c>
      <c r="D21" s="16" t="s">
        <v>42</v>
      </c>
      <c r="E21" s="16">
        <v>1625</v>
      </c>
      <c r="F21" s="16" t="s">
        <v>858</v>
      </c>
      <c r="G21" s="16" t="s">
        <v>464</v>
      </c>
      <c r="H21" s="16" t="s">
        <v>465</v>
      </c>
      <c r="I21" s="16" t="s">
        <v>31</v>
      </c>
      <c r="J21" s="16" t="s">
        <v>31</v>
      </c>
      <c r="K21" s="16">
        <v>945660</v>
      </c>
      <c r="L21" s="16">
        <v>945660</v>
      </c>
      <c r="M21" s="16">
        <v>1</v>
      </c>
      <c r="N21" s="16">
        <v>0</v>
      </c>
      <c r="O21" s="16">
        <v>0</v>
      </c>
      <c r="P21" s="16">
        <v>1</v>
      </c>
      <c r="Q21" s="16">
        <v>945660</v>
      </c>
      <c r="R21" s="16" t="s">
        <v>333</v>
      </c>
      <c r="S21" s="16">
        <v>0</v>
      </c>
      <c r="T21" s="16">
        <v>0</v>
      </c>
      <c r="U21" s="16">
        <v>0</v>
      </c>
      <c r="V21" s="16">
        <v>0</v>
      </c>
      <c r="W21" s="16">
        <v>0</v>
      </c>
      <c r="X21" s="16">
        <v>0</v>
      </c>
      <c r="Y21" s="16">
        <v>0</v>
      </c>
      <c r="Z21" s="16">
        <v>0</v>
      </c>
      <c r="AA21" s="16" t="s">
        <v>23</v>
      </c>
      <c r="AB21" s="16" t="s">
        <v>299</v>
      </c>
      <c r="AC21" s="16" t="b">
        <v>1</v>
      </c>
      <c r="AD21" s="16">
        <v>63180</v>
      </c>
      <c r="AE21" s="16" t="s">
        <v>23</v>
      </c>
      <c r="AF21" s="16" t="s">
        <v>23</v>
      </c>
      <c r="AG21" s="16" t="s">
        <v>859</v>
      </c>
      <c r="AH21" s="16">
        <v>46105</v>
      </c>
      <c r="AI21" s="16" t="s">
        <v>839</v>
      </c>
      <c r="AJ21" s="16" t="s">
        <v>848</v>
      </c>
      <c r="AK21" s="16" t="s">
        <v>860</v>
      </c>
      <c r="AL21" s="16" t="s">
        <v>1383</v>
      </c>
      <c r="AM21" s="16" t="s">
        <v>24</v>
      </c>
      <c r="AN21" s="16" t="s">
        <v>1384</v>
      </c>
      <c r="AO21" s="16" t="s">
        <v>320</v>
      </c>
      <c r="AP21" s="16" t="s">
        <v>327</v>
      </c>
      <c r="AQ21" s="16" t="s">
        <v>861</v>
      </c>
      <c r="AR21" s="16" t="s">
        <v>321</v>
      </c>
      <c r="AS21" s="16" t="s">
        <v>301</v>
      </c>
      <c r="AT21" s="16" t="s">
        <v>1385</v>
      </c>
      <c r="AU21" s="16" t="s">
        <v>302</v>
      </c>
      <c r="AV21" s="16" t="s">
        <v>322</v>
      </c>
      <c r="AX21" s="16" t="s">
        <v>303</v>
      </c>
      <c r="AY21" s="16" t="s">
        <v>24</v>
      </c>
      <c r="AZ21" s="16" t="s">
        <v>24</v>
      </c>
      <c r="BA21" s="16" t="s">
        <v>304</v>
      </c>
      <c r="BB21" s="16" t="s">
        <v>1386</v>
      </c>
      <c r="BC21" s="16" t="s">
        <v>23</v>
      </c>
      <c r="BD21" s="16" t="s">
        <v>305</v>
      </c>
      <c r="BE21" s="16" t="s">
        <v>305</v>
      </c>
      <c r="BF21" s="16" t="s">
        <v>328</v>
      </c>
      <c r="BG21" s="16">
        <v>0</v>
      </c>
      <c r="BH21" s="16" t="s">
        <v>54</v>
      </c>
      <c r="BI21" s="16" t="s">
        <v>25</v>
      </c>
      <c r="BJ21" s="16" t="s">
        <v>25</v>
      </c>
      <c r="BK21" s="16" t="s">
        <v>25</v>
      </c>
      <c r="BL21" s="16" t="s">
        <v>55</v>
      </c>
      <c r="BM21" s="16">
        <v>0</v>
      </c>
      <c r="BN21" s="16">
        <v>0</v>
      </c>
      <c r="BO21" s="16">
        <v>0</v>
      </c>
      <c r="BP21" s="16" t="s">
        <v>54</v>
      </c>
      <c r="BQ21" s="16">
        <v>0</v>
      </c>
      <c r="BR21" s="16">
        <v>0</v>
      </c>
      <c r="BS21" s="16">
        <v>0</v>
      </c>
      <c r="BT21" s="16" t="s">
        <v>54</v>
      </c>
      <c r="BU21" s="16">
        <v>0</v>
      </c>
      <c r="BV21" s="16">
        <v>0</v>
      </c>
      <c r="BW21" s="16">
        <v>0</v>
      </c>
      <c r="BX21" s="16" t="s">
        <v>344</v>
      </c>
      <c r="BY21" s="16" t="s">
        <v>461</v>
      </c>
      <c r="BZ21" s="16">
        <v>0</v>
      </c>
      <c r="CA21" s="16" t="s">
        <v>462</v>
      </c>
      <c r="CD21" s="16" t="s">
        <v>1387</v>
      </c>
      <c r="CE21" s="16" t="s">
        <v>31</v>
      </c>
      <c r="CF21" s="16" t="s">
        <v>497</v>
      </c>
      <c r="CG21" s="16" t="s">
        <v>29</v>
      </c>
      <c r="CH21" s="16" t="s">
        <v>1388</v>
      </c>
      <c r="CI21" s="16" t="s">
        <v>309</v>
      </c>
      <c r="CJ21" s="16" t="s">
        <v>315</v>
      </c>
      <c r="CK21" s="16" t="s">
        <v>382</v>
      </c>
      <c r="CL21" s="16" t="s">
        <v>355</v>
      </c>
      <c r="CM21" s="16" t="s">
        <v>472</v>
      </c>
      <c r="CN21" s="16" t="s">
        <v>366</v>
      </c>
      <c r="CO21" s="16" t="s">
        <v>24</v>
      </c>
      <c r="CP21" s="16" t="s">
        <v>331</v>
      </c>
      <c r="CQ21" s="16" t="s">
        <v>313</v>
      </c>
      <c r="CR21" s="16">
        <v>0.9</v>
      </c>
      <c r="CS21" s="16" t="s">
        <v>24</v>
      </c>
      <c r="CT21" s="16" t="s">
        <v>1389</v>
      </c>
      <c r="CU21" s="16" t="s">
        <v>30</v>
      </c>
      <c r="CZ21" s="16" t="s">
        <v>24</v>
      </c>
      <c r="DA21" s="16" t="s">
        <v>23</v>
      </c>
      <c r="DB21" s="16" t="s">
        <v>24</v>
      </c>
      <c r="DC21" s="16" t="s">
        <v>24</v>
      </c>
    </row>
    <row r="22" spans="1:107" x14ac:dyDescent="0.25">
      <c r="A22" s="16" t="s">
        <v>1390</v>
      </c>
      <c r="B22" s="16" t="s">
        <v>494</v>
      </c>
      <c r="C22" s="16" t="s">
        <v>338</v>
      </c>
      <c r="D22" s="16" t="s">
        <v>42</v>
      </c>
      <c r="E22" s="16">
        <v>1625</v>
      </c>
      <c r="F22" s="16" t="s">
        <v>1391</v>
      </c>
      <c r="G22" s="16" t="s">
        <v>332</v>
      </c>
      <c r="H22" s="16" t="s">
        <v>367</v>
      </c>
      <c r="I22" s="16" t="s">
        <v>31</v>
      </c>
      <c r="J22" s="16" t="s">
        <v>31</v>
      </c>
      <c r="K22" s="16">
        <v>982650</v>
      </c>
      <c r="L22" s="16">
        <v>982650</v>
      </c>
      <c r="M22" s="16">
        <v>1</v>
      </c>
      <c r="N22" s="16">
        <v>0</v>
      </c>
      <c r="O22" s="16">
        <v>0</v>
      </c>
      <c r="P22" s="16">
        <v>1</v>
      </c>
      <c r="Q22" s="16">
        <v>982650</v>
      </c>
      <c r="R22" s="16" t="s">
        <v>333</v>
      </c>
      <c r="S22" s="16">
        <v>0</v>
      </c>
      <c r="T22" s="16">
        <v>0</v>
      </c>
      <c r="U22" s="16">
        <v>0</v>
      </c>
      <c r="V22" s="16">
        <v>0</v>
      </c>
      <c r="W22" s="16">
        <v>0</v>
      </c>
      <c r="X22" s="16">
        <v>0</v>
      </c>
      <c r="Y22" s="16">
        <v>0</v>
      </c>
      <c r="Z22" s="16">
        <v>0</v>
      </c>
      <c r="AA22" s="16" t="s">
        <v>23</v>
      </c>
      <c r="AB22" s="16" t="s">
        <v>299</v>
      </c>
      <c r="AC22" s="16" t="b">
        <v>1</v>
      </c>
      <c r="AD22" s="16">
        <v>0</v>
      </c>
      <c r="AE22" s="16" t="s">
        <v>23</v>
      </c>
      <c r="AF22" s="16" t="s">
        <v>23</v>
      </c>
      <c r="AG22" s="16" t="s">
        <v>1392</v>
      </c>
      <c r="AH22" s="16">
        <v>46092</v>
      </c>
      <c r="AI22" s="16" t="s">
        <v>745</v>
      </c>
      <c r="AJ22" s="16" t="s">
        <v>495</v>
      </c>
      <c r="AK22" s="16" t="s">
        <v>496</v>
      </c>
      <c r="AL22" s="16" t="s">
        <v>1393</v>
      </c>
      <c r="AM22" s="16" t="s">
        <v>24</v>
      </c>
      <c r="AN22" s="16" t="s">
        <v>1394</v>
      </c>
      <c r="AO22" s="16" t="s">
        <v>1395</v>
      </c>
      <c r="AP22" s="16" t="s">
        <v>300</v>
      </c>
      <c r="AQ22" s="16" t="s">
        <v>24</v>
      </c>
      <c r="AR22" s="16" t="s">
        <v>1396</v>
      </c>
      <c r="AS22" s="16" t="s">
        <v>301</v>
      </c>
      <c r="AT22" s="16" t="s">
        <v>302</v>
      </c>
      <c r="AU22" s="16" t="s">
        <v>1397</v>
      </c>
      <c r="AV22" s="16" t="s">
        <v>322</v>
      </c>
      <c r="AX22" s="16" t="s">
        <v>303</v>
      </c>
      <c r="AY22" s="16" t="s">
        <v>24</v>
      </c>
      <c r="AZ22" s="16" t="s">
        <v>24</v>
      </c>
      <c r="BA22" s="16" t="s">
        <v>304</v>
      </c>
      <c r="BB22" s="16" t="s">
        <v>1398</v>
      </c>
      <c r="BC22" s="16" t="s">
        <v>23</v>
      </c>
      <c r="BD22" s="16" t="s">
        <v>305</v>
      </c>
      <c r="BE22" s="16" t="s">
        <v>1399</v>
      </c>
      <c r="BF22" s="16" t="s">
        <v>1400</v>
      </c>
      <c r="BG22" s="16">
        <v>0</v>
      </c>
      <c r="BH22" s="16">
        <v>53212</v>
      </c>
      <c r="BI22" s="16" t="s">
        <v>25</v>
      </c>
      <c r="BJ22" s="16" t="s">
        <v>25</v>
      </c>
      <c r="BK22" s="16" t="s">
        <v>25</v>
      </c>
      <c r="BL22" s="16" t="s">
        <v>41</v>
      </c>
      <c r="BM22" s="16">
        <v>0</v>
      </c>
      <c r="BN22" s="16">
        <v>0</v>
      </c>
      <c r="BO22" s="16">
        <v>0</v>
      </c>
      <c r="BP22" s="16" t="s">
        <v>27</v>
      </c>
      <c r="BQ22" s="16">
        <v>0</v>
      </c>
      <c r="BR22" s="16">
        <v>0</v>
      </c>
      <c r="BS22" s="16">
        <v>0</v>
      </c>
      <c r="BT22" s="16" t="s">
        <v>1401</v>
      </c>
      <c r="BU22" s="16">
        <v>0</v>
      </c>
      <c r="BV22" s="16">
        <v>0</v>
      </c>
      <c r="BW22" s="16">
        <v>0</v>
      </c>
      <c r="BX22" s="16" t="s">
        <v>501</v>
      </c>
      <c r="BY22" s="16" t="s">
        <v>1402</v>
      </c>
      <c r="BZ22" s="16">
        <v>1</v>
      </c>
      <c r="CA22" s="16" t="s">
        <v>1403</v>
      </c>
      <c r="CD22" s="16" t="s">
        <v>1404</v>
      </c>
      <c r="CE22" s="16" t="s">
        <v>46</v>
      </c>
      <c r="CF22" s="16" t="s">
        <v>1374</v>
      </c>
      <c r="CG22" s="16" t="s">
        <v>29</v>
      </c>
      <c r="CH22" s="16" t="s">
        <v>306</v>
      </c>
      <c r="CI22" s="16" t="s">
        <v>309</v>
      </c>
      <c r="CJ22" s="16" t="s">
        <v>310</v>
      </c>
      <c r="CK22" s="16" t="s">
        <v>334</v>
      </c>
      <c r="CL22" s="16" t="s">
        <v>382</v>
      </c>
      <c r="CM22" s="16" t="s">
        <v>355</v>
      </c>
      <c r="CN22" s="16" t="s">
        <v>316</v>
      </c>
      <c r="CO22" s="16" t="s">
        <v>25</v>
      </c>
      <c r="CP22" s="16" t="s">
        <v>312</v>
      </c>
      <c r="CQ22" s="16" t="s">
        <v>313</v>
      </c>
      <c r="CR22" s="16">
        <v>0.9</v>
      </c>
      <c r="CS22" s="16" t="s">
        <v>24</v>
      </c>
      <c r="CT22" s="16" t="s">
        <v>1170</v>
      </c>
      <c r="CU22" s="16" t="s">
        <v>30</v>
      </c>
      <c r="CZ22" s="16" t="s">
        <v>24</v>
      </c>
      <c r="DA22" s="16" t="s">
        <v>23</v>
      </c>
      <c r="DB22" s="16" t="s">
        <v>24</v>
      </c>
      <c r="DC22" s="16" t="s">
        <v>24</v>
      </c>
    </row>
    <row r="23" spans="1:107" x14ac:dyDescent="0.25">
      <c r="A23" s="16" t="s">
        <v>883</v>
      </c>
      <c r="B23" s="16" t="s">
        <v>494</v>
      </c>
      <c r="C23" s="16" t="s">
        <v>338</v>
      </c>
      <c r="D23" s="16" t="s">
        <v>42</v>
      </c>
      <c r="E23" s="16">
        <v>1700</v>
      </c>
      <c r="F23" s="16" t="s">
        <v>884</v>
      </c>
      <c r="G23" s="16" t="s">
        <v>464</v>
      </c>
      <c r="H23" s="16" t="s">
        <v>465</v>
      </c>
      <c r="I23" s="16" t="s">
        <v>31</v>
      </c>
      <c r="J23" s="16" t="s">
        <v>31</v>
      </c>
      <c r="K23" s="16">
        <v>941910</v>
      </c>
      <c r="L23" s="16">
        <v>941910</v>
      </c>
      <c r="M23" s="16">
        <v>1</v>
      </c>
      <c r="N23" s="16">
        <v>0</v>
      </c>
      <c r="O23" s="16">
        <v>0</v>
      </c>
      <c r="P23" s="16">
        <v>1</v>
      </c>
      <c r="Q23" s="16">
        <v>941910</v>
      </c>
      <c r="R23" s="16" t="s">
        <v>333</v>
      </c>
      <c r="S23" s="16">
        <v>0</v>
      </c>
      <c r="T23" s="16">
        <v>0</v>
      </c>
      <c r="U23" s="16">
        <v>0</v>
      </c>
      <c r="V23" s="16">
        <v>0</v>
      </c>
      <c r="W23" s="16">
        <v>0</v>
      </c>
      <c r="X23" s="16">
        <v>0</v>
      </c>
      <c r="Y23" s="16">
        <v>0</v>
      </c>
      <c r="Z23" s="16">
        <v>0</v>
      </c>
      <c r="AA23" s="16" t="s">
        <v>23</v>
      </c>
      <c r="AB23" s="16" t="s">
        <v>299</v>
      </c>
      <c r="AC23" s="16" t="b">
        <v>1</v>
      </c>
      <c r="AD23" s="16">
        <v>0</v>
      </c>
      <c r="AE23" s="16" t="s">
        <v>23</v>
      </c>
      <c r="AF23" s="16" t="s">
        <v>23</v>
      </c>
      <c r="AG23" s="16" t="s">
        <v>885</v>
      </c>
      <c r="AH23" s="16">
        <v>46092</v>
      </c>
      <c r="AI23" s="16" t="s">
        <v>839</v>
      </c>
      <c r="AJ23" s="16" t="s">
        <v>848</v>
      </c>
      <c r="AK23" s="16" t="s">
        <v>840</v>
      </c>
      <c r="AL23" s="16" t="s">
        <v>1405</v>
      </c>
      <c r="AM23" s="16" t="s">
        <v>24</v>
      </c>
      <c r="AN23" s="16" t="s">
        <v>886</v>
      </c>
      <c r="AO23" s="16" t="s">
        <v>320</v>
      </c>
      <c r="AP23" s="16" t="s">
        <v>420</v>
      </c>
      <c r="AQ23" s="16" t="s">
        <v>887</v>
      </c>
      <c r="AR23" s="16" t="s">
        <v>888</v>
      </c>
      <c r="AS23" s="16" t="s">
        <v>301</v>
      </c>
      <c r="AT23" s="16" t="s">
        <v>1406</v>
      </c>
      <c r="AU23" s="16" t="s">
        <v>302</v>
      </c>
      <c r="AV23" s="16" t="s">
        <v>322</v>
      </c>
      <c r="AX23" s="16" t="s">
        <v>344</v>
      </c>
      <c r="AY23" s="16" t="s">
        <v>1407</v>
      </c>
      <c r="AZ23" s="16" t="s">
        <v>24</v>
      </c>
      <c r="BA23" s="16" t="s">
        <v>304</v>
      </c>
      <c r="BB23" s="16" t="s">
        <v>889</v>
      </c>
      <c r="BC23" s="16" t="s">
        <v>23</v>
      </c>
      <c r="BD23" s="16" t="s">
        <v>305</v>
      </c>
      <c r="BE23" s="16" t="s">
        <v>1408</v>
      </c>
      <c r="BF23" s="16" t="s">
        <v>328</v>
      </c>
      <c r="BG23" s="16">
        <v>0</v>
      </c>
      <c r="BH23" s="16">
        <v>53214</v>
      </c>
      <c r="BI23" s="16" t="s">
        <v>25</v>
      </c>
      <c r="BJ23" s="16" t="s">
        <v>25</v>
      </c>
      <c r="BK23" s="16" t="s">
        <v>25</v>
      </c>
      <c r="BL23" s="16" t="s">
        <v>49</v>
      </c>
      <c r="BM23" s="16">
        <v>0</v>
      </c>
      <c r="BN23" s="16">
        <v>0</v>
      </c>
      <c r="BO23" s="16">
        <v>0</v>
      </c>
      <c r="BP23" s="16" t="s">
        <v>103</v>
      </c>
      <c r="BQ23" s="16">
        <v>0</v>
      </c>
      <c r="BR23" s="16">
        <v>0</v>
      </c>
      <c r="BS23" s="16">
        <v>0</v>
      </c>
      <c r="BT23" s="16" t="s">
        <v>890</v>
      </c>
      <c r="BU23" s="16">
        <v>0</v>
      </c>
      <c r="BV23" s="16">
        <v>0</v>
      </c>
      <c r="BW23" s="16">
        <v>0</v>
      </c>
      <c r="BX23" s="16" t="s">
        <v>502</v>
      </c>
      <c r="BY23" s="16" t="s">
        <v>891</v>
      </c>
      <c r="BZ23" s="16">
        <v>1</v>
      </c>
      <c r="CA23" s="16" t="s">
        <v>892</v>
      </c>
      <c r="CD23" s="16" t="s">
        <v>1409</v>
      </c>
      <c r="CE23" s="16" t="s">
        <v>31</v>
      </c>
      <c r="CF23" s="16" t="s">
        <v>849</v>
      </c>
      <c r="CG23" s="16" t="s">
        <v>29</v>
      </c>
      <c r="CH23" s="16" t="s">
        <v>306</v>
      </c>
      <c r="CI23" s="16" t="s">
        <v>324</v>
      </c>
      <c r="CJ23" s="16" t="s">
        <v>336</v>
      </c>
      <c r="CK23" s="16" t="s">
        <v>382</v>
      </c>
      <c r="CL23" s="16" t="s">
        <v>346</v>
      </c>
      <c r="CM23" s="16" t="s">
        <v>355</v>
      </c>
      <c r="CN23" s="16" t="s">
        <v>316</v>
      </c>
      <c r="CO23" s="16" t="s">
        <v>25</v>
      </c>
      <c r="CP23" s="16" t="s">
        <v>312</v>
      </c>
      <c r="CQ23" s="16" t="s">
        <v>313</v>
      </c>
      <c r="CR23" s="16">
        <v>0.3</v>
      </c>
      <c r="CS23" s="16" t="s">
        <v>24</v>
      </c>
      <c r="CT23" s="16" t="s">
        <v>1410</v>
      </c>
      <c r="CU23" s="16" t="s">
        <v>30</v>
      </c>
      <c r="CZ23" s="16" t="s">
        <v>24</v>
      </c>
      <c r="DA23" s="16" t="s">
        <v>23</v>
      </c>
      <c r="DB23" s="16" t="s">
        <v>24</v>
      </c>
      <c r="DC23" s="16" t="s">
        <v>23</v>
      </c>
    </row>
    <row r="24" spans="1:107" x14ac:dyDescent="0.25">
      <c r="A24" s="16" t="s">
        <v>1411</v>
      </c>
      <c r="B24" s="16" t="s">
        <v>494</v>
      </c>
      <c r="C24" s="16" t="s">
        <v>338</v>
      </c>
      <c r="D24" s="16" t="s">
        <v>42</v>
      </c>
      <c r="E24" s="16">
        <v>1750</v>
      </c>
      <c r="F24" s="16" t="s">
        <v>1412</v>
      </c>
      <c r="G24" s="16" t="s">
        <v>332</v>
      </c>
      <c r="H24" s="16" t="s">
        <v>367</v>
      </c>
      <c r="I24" s="16" t="s">
        <v>31</v>
      </c>
      <c r="J24" s="16" t="s">
        <v>31</v>
      </c>
      <c r="K24" s="16">
        <v>219740</v>
      </c>
      <c r="L24" s="16">
        <v>0</v>
      </c>
      <c r="M24" s="16">
        <v>0</v>
      </c>
      <c r="N24" s="16">
        <v>219740</v>
      </c>
      <c r="O24" s="16">
        <v>2</v>
      </c>
      <c r="P24" s="16">
        <v>2</v>
      </c>
      <c r="Q24" s="16">
        <v>219740</v>
      </c>
      <c r="R24" s="16" t="s">
        <v>298</v>
      </c>
      <c r="S24" s="16">
        <v>0</v>
      </c>
      <c r="T24" s="16">
        <v>0</v>
      </c>
      <c r="U24" s="16">
        <v>0</v>
      </c>
      <c r="V24" s="16">
        <v>0</v>
      </c>
      <c r="W24" s="16">
        <v>0</v>
      </c>
      <c r="X24" s="16">
        <v>0</v>
      </c>
      <c r="Y24" s="16">
        <v>0</v>
      </c>
      <c r="Z24" s="16">
        <v>0</v>
      </c>
      <c r="AA24" s="16" t="s">
        <v>23</v>
      </c>
      <c r="AB24" s="16" t="s">
        <v>299</v>
      </c>
      <c r="AC24" s="16" t="b">
        <v>1</v>
      </c>
      <c r="AD24" s="16">
        <v>0</v>
      </c>
      <c r="AE24" s="16" t="s">
        <v>23</v>
      </c>
      <c r="AF24" s="16" t="s">
        <v>23</v>
      </c>
      <c r="AG24" s="16" t="s">
        <v>1413</v>
      </c>
      <c r="AH24" s="16">
        <v>46094</v>
      </c>
      <c r="AI24" s="16" t="s">
        <v>839</v>
      </c>
      <c r="AJ24" s="16">
        <v>4142785190</v>
      </c>
      <c r="AK24" s="16" t="s">
        <v>860</v>
      </c>
      <c r="AL24" s="16" t="s">
        <v>1414</v>
      </c>
      <c r="AM24" s="16" t="s">
        <v>24</v>
      </c>
      <c r="AN24" s="16" t="s">
        <v>1415</v>
      </c>
      <c r="AO24" s="16" t="s">
        <v>1416</v>
      </c>
      <c r="AP24" s="16" t="s">
        <v>300</v>
      </c>
      <c r="AQ24" s="16" t="s">
        <v>1417</v>
      </c>
      <c r="AR24" s="16" t="s">
        <v>1418</v>
      </c>
      <c r="AS24" s="16" t="s">
        <v>301</v>
      </c>
      <c r="AT24" s="16" t="s">
        <v>302</v>
      </c>
      <c r="AU24" s="16" t="s">
        <v>1419</v>
      </c>
      <c r="AV24" s="16" t="s">
        <v>820</v>
      </c>
      <c r="AX24" s="16" t="s">
        <v>323</v>
      </c>
      <c r="AY24" s="16" t="s">
        <v>24</v>
      </c>
      <c r="AZ24" s="16" t="s">
        <v>24</v>
      </c>
      <c r="BA24" s="16" t="s">
        <v>304</v>
      </c>
      <c r="BB24" s="16" t="s">
        <v>1420</v>
      </c>
      <c r="BC24" s="16" t="s">
        <v>24</v>
      </c>
      <c r="BD24" s="16" t="s">
        <v>305</v>
      </c>
      <c r="BE24" s="16" t="s">
        <v>305</v>
      </c>
      <c r="BF24" s="16" t="s">
        <v>328</v>
      </c>
      <c r="BG24" s="16">
        <v>0</v>
      </c>
      <c r="BH24" s="16">
        <v>53233</v>
      </c>
      <c r="BI24" s="16" t="s">
        <v>25</v>
      </c>
      <c r="BJ24" s="16" t="s">
        <v>25</v>
      </c>
      <c r="BK24" s="16" t="s">
        <v>25</v>
      </c>
      <c r="BL24" s="16" t="s">
        <v>41</v>
      </c>
      <c r="BM24" s="16">
        <v>0</v>
      </c>
      <c r="BN24" s="16">
        <v>0</v>
      </c>
      <c r="BO24" s="16">
        <v>0</v>
      </c>
      <c r="BP24" s="16" t="s">
        <v>27</v>
      </c>
      <c r="BQ24" s="16">
        <v>0</v>
      </c>
      <c r="BR24" s="16">
        <v>0</v>
      </c>
      <c r="BS24" s="16">
        <v>0</v>
      </c>
      <c r="BT24" s="16" t="s">
        <v>629</v>
      </c>
      <c r="BU24" s="16">
        <v>0</v>
      </c>
      <c r="BV24" s="16">
        <v>0</v>
      </c>
      <c r="BW24" s="16">
        <v>0</v>
      </c>
      <c r="BX24" s="16" t="s">
        <v>344</v>
      </c>
      <c r="BY24" s="16" t="s">
        <v>461</v>
      </c>
      <c r="BZ24" s="16">
        <v>0</v>
      </c>
      <c r="CA24" s="16" t="s">
        <v>462</v>
      </c>
      <c r="CD24" s="16" t="s">
        <v>1421</v>
      </c>
      <c r="CE24" s="16" t="s">
        <v>46</v>
      </c>
      <c r="CF24" s="16" t="s">
        <v>1422</v>
      </c>
      <c r="CG24" s="16" t="s">
        <v>29</v>
      </c>
      <c r="CH24" s="16" t="s">
        <v>306</v>
      </c>
      <c r="CI24" s="16" t="s">
        <v>334</v>
      </c>
      <c r="CJ24" s="16" t="s">
        <v>382</v>
      </c>
      <c r="CK24" s="16" t="s">
        <v>346</v>
      </c>
      <c r="CL24" s="16" t="s">
        <v>346</v>
      </c>
      <c r="CM24" s="16" t="s">
        <v>355</v>
      </c>
      <c r="CN24" s="16" t="s">
        <v>316</v>
      </c>
      <c r="CO24" s="16" t="s">
        <v>25</v>
      </c>
      <c r="CP24" s="16" t="s">
        <v>312</v>
      </c>
      <c r="CQ24" s="16" t="s">
        <v>313</v>
      </c>
      <c r="CR24" s="16">
        <v>0.3</v>
      </c>
      <c r="CS24" s="16" t="s">
        <v>24</v>
      </c>
      <c r="CT24" s="16" t="s">
        <v>1423</v>
      </c>
      <c r="CU24" s="16" t="s">
        <v>30</v>
      </c>
      <c r="CZ24" s="16" t="s">
        <v>24</v>
      </c>
      <c r="DA24" s="16" t="s">
        <v>23</v>
      </c>
      <c r="DB24" s="16" t="s">
        <v>24</v>
      </c>
      <c r="DC24" s="16" t="s">
        <v>24</v>
      </c>
    </row>
    <row r="25" spans="1:107" x14ac:dyDescent="0.25">
      <c r="A25" s="16" t="s">
        <v>746</v>
      </c>
      <c r="B25" s="16" t="s">
        <v>494</v>
      </c>
      <c r="C25" s="16" t="s">
        <v>338</v>
      </c>
      <c r="D25" s="16" t="s">
        <v>42</v>
      </c>
      <c r="E25" s="16">
        <v>1700</v>
      </c>
      <c r="F25" s="16" t="s">
        <v>47</v>
      </c>
      <c r="G25" s="16" t="s">
        <v>296</v>
      </c>
      <c r="H25" s="16" t="s">
        <v>297</v>
      </c>
      <c r="I25" s="16" t="s">
        <v>464</v>
      </c>
      <c r="J25" s="16" t="s">
        <v>465</v>
      </c>
      <c r="K25" s="16">
        <v>205340</v>
      </c>
      <c r="L25" s="16">
        <v>205340</v>
      </c>
      <c r="M25" s="16">
        <v>1</v>
      </c>
      <c r="N25" s="16">
        <v>0</v>
      </c>
      <c r="O25" s="16">
        <v>0</v>
      </c>
      <c r="P25" s="16">
        <v>1</v>
      </c>
      <c r="Q25" s="16">
        <v>205340</v>
      </c>
      <c r="R25" s="16" t="s">
        <v>333</v>
      </c>
      <c r="S25" s="16">
        <v>0</v>
      </c>
      <c r="T25" s="16">
        <v>2750000</v>
      </c>
      <c r="U25" s="16">
        <v>0</v>
      </c>
      <c r="V25" s="16">
        <v>2750000</v>
      </c>
      <c r="W25" s="16">
        <v>0</v>
      </c>
      <c r="X25" s="16">
        <v>0</v>
      </c>
      <c r="Y25" s="16">
        <v>2750000</v>
      </c>
      <c r="Z25" s="16">
        <v>0</v>
      </c>
      <c r="AA25" s="16" t="s">
        <v>23</v>
      </c>
      <c r="AB25" s="16" t="s">
        <v>299</v>
      </c>
      <c r="AC25" s="16" t="b">
        <v>1</v>
      </c>
      <c r="AD25" s="16">
        <v>0</v>
      </c>
      <c r="AE25" s="16" t="s">
        <v>23</v>
      </c>
      <c r="AF25" s="16" t="s">
        <v>23</v>
      </c>
      <c r="AG25" s="16" t="s">
        <v>48</v>
      </c>
      <c r="AH25" s="16">
        <v>46101</v>
      </c>
      <c r="AI25" s="16" t="s">
        <v>839</v>
      </c>
      <c r="AJ25" s="16" t="s">
        <v>495</v>
      </c>
      <c r="AK25" s="16" t="s">
        <v>840</v>
      </c>
      <c r="AL25" s="16" t="s">
        <v>1424</v>
      </c>
      <c r="AM25" s="16" t="s">
        <v>24</v>
      </c>
      <c r="AN25" s="16" t="s">
        <v>851</v>
      </c>
      <c r="AO25" s="16" t="s">
        <v>852</v>
      </c>
      <c r="AP25" s="16" t="s">
        <v>300</v>
      </c>
      <c r="AQ25" s="16" t="s">
        <v>853</v>
      </c>
      <c r="AR25" s="16" t="s">
        <v>510</v>
      </c>
      <c r="AS25" s="16" t="s">
        <v>301</v>
      </c>
      <c r="AT25" s="16" t="s">
        <v>302</v>
      </c>
      <c r="AU25" s="16" t="s">
        <v>302</v>
      </c>
      <c r="AV25" s="16" t="s">
        <v>322</v>
      </c>
      <c r="AX25" s="16" t="s">
        <v>303</v>
      </c>
      <c r="AY25" s="16" t="s">
        <v>24</v>
      </c>
      <c r="AZ25" s="16" t="s">
        <v>24</v>
      </c>
      <c r="BA25" s="16" t="s">
        <v>304</v>
      </c>
      <c r="BB25" s="16" t="s">
        <v>511</v>
      </c>
      <c r="BC25" s="16" t="s">
        <v>24</v>
      </c>
      <c r="BD25" s="16" t="s">
        <v>305</v>
      </c>
      <c r="BE25" s="16" t="s">
        <v>512</v>
      </c>
      <c r="BF25" s="16" t="s">
        <v>1425</v>
      </c>
      <c r="BG25" s="16">
        <v>0</v>
      </c>
      <c r="BH25" s="16">
        <v>53214</v>
      </c>
      <c r="BI25" s="16" t="s">
        <v>25</v>
      </c>
      <c r="BJ25" s="16" t="s">
        <v>25</v>
      </c>
      <c r="BK25" s="16" t="s">
        <v>25</v>
      </c>
      <c r="BL25" s="16" t="s">
        <v>49</v>
      </c>
      <c r="BM25" s="16">
        <v>0</v>
      </c>
      <c r="BN25" s="16">
        <v>0</v>
      </c>
      <c r="BO25" s="16">
        <v>0</v>
      </c>
      <c r="BP25" s="16" t="s">
        <v>27</v>
      </c>
      <c r="BQ25" s="16">
        <v>0</v>
      </c>
      <c r="BR25" s="16">
        <v>0</v>
      </c>
      <c r="BS25" s="16">
        <v>0</v>
      </c>
      <c r="BT25" s="16" t="s">
        <v>513</v>
      </c>
      <c r="BU25" s="16">
        <v>0</v>
      </c>
      <c r="BV25" s="16">
        <v>0</v>
      </c>
      <c r="BW25" s="16">
        <v>0</v>
      </c>
      <c r="BX25" s="16" t="s">
        <v>502</v>
      </c>
      <c r="BY25" s="16" t="s">
        <v>850</v>
      </c>
      <c r="BZ25" s="16">
        <v>1</v>
      </c>
      <c r="CA25" s="16" t="s">
        <v>854</v>
      </c>
      <c r="CD25" s="16" t="s">
        <v>1426</v>
      </c>
      <c r="CE25" s="16" t="s">
        <v>138</v>
      </c>
      <c r="CF25" s="16" t="s">
        <v>1289</v>
      </c>
      <c r="CG25" s="16" t="s">
        <v>29</v>
      </c>
      <c r="CH25" s="16" t="s">
        <v>306</v>
      </c>
      <c r="CI25" s="16" t="s">
        <v>382</v>
      </c>
      <c r="CJ25" s="16" t="s">
        <v>355</v>
      </c>
      <c r="CK25" s="16" t="s">
        <v>572</v>
      </c>
      <c r="CL25" s="16" t="s">
        <v>825</v>
      </c>
      <c r="CM25" s="16" t="s">
        <v>1427</v>
      </c>
      <c r="CN25" s="16" t="s">
        <v>319</v>
      </c>
      <c r="CO25" s="16" t="s">
        <v>25</v>
      </c>
      <c r="CP25" s="16" t="s">
        <v>317</v>
      </c>
      <c r="CQ25" s="16" t="s">
        <v>313</v>
      </c>
      <c r="CR25" s="16" t="s">
        <v>314</v>
      </c>
      <c r="CS25" s="16" t="s">
        <v>23</v>
      </c>
      <c r="CT25" s="16" t="s">
        <v>1410</v>
      </c>
      <c r="CU25" s="16" t="s">
        <v>30</v>
      </c>
      <c r="CZ25" s="16" t="s">
        <v>24</v>
      </c>
      <c r="DA25" s="16" t="s">
        <v>23</v>
      </c>
      <c r="DB25" s="16" t="s">
        <v>24</v>
      </c>
      <c r="DC25" s="16" t="s">
        <v>24</v>
      </c>
    </row>
    <row r="26" spans="1:107" x14ac:dyDescent="0.25">
      <c r="A26" s="16" t="s">
        <v>1428</v>
      </c>
      <c r="B26" s="16" t="s">
        <v>494</v>
      </c>
      <c r="C26" s="16" t="s">
        <v>338</v>
      </c>
      <c r="D26" s="16" t="s">
        <v>42</v>
      </c>
      <c r="E26" s="16">
        <v>1625</v>
      </c>
      <c r="F26" s="16" t="s">
        <v>1429</v>
      </c>
      <c r="G26" s="16" t="s">
        <v>332</v>
      </c>
      <c r="H26" s="16" t="s">
        <v>367</v>
      </c>
      <c r="I26" s="16" t="s">
        <v>31</v>
      </c>
      <c r="J26" s="16" t="s">
        <v>31</v>
      </c>
      <c r="K26" s="16">
        <v>684850</v>
      </c>
      <c r="L26" s="16">
        <v>0</v>
      </c>
      <c r="M26" s="16">
        <v>0</v>
      </c>
      <c r="N26" s="16">
        <v>684850</v>
      </c>
      <c r="O26" s="16">
        <v>2</v>
      </c>
      <c r="P26" s="16">
        <v>2</v>
      </c>
      <c r="Q26" s="16">
        <v>684850</v>
      </c>
      <c r="R26" s="16" t="s">
        <v>298</v>
      </c>
      <c r="S26" s="16">
        <v>0</v>
      </c>
      <c r="T26" s="16">
        <v>0</v>
      </c>
      <c r="U26" s="16">
        <v>0</v>
      </c>
      <c r="V26" s="16">
        <v>0</v>
      </c>
      <c r="W26" s="16">
        <v>0</v>
      </c>
      <c r="X26" s="16">
        <v>0</v>
      </c>
      <c r="Y26" s="16">
        <v>0</v>
      </c>
      <c r="Z26" s="16">
        <v>0</v>
      </c>
      <c r="AA26" s="16" t="s">
        <v>23</v>
      </c>
      <c r="AB26" s="16" t="s">
        <v>299</v>
      </c>
      <c r="AC26" s="16" t="b">
        <v>1</v>
      </c>
      <c r="AD26" s="16">
        <v>0</v>
      </c>
      <c r="AE26" s="16" t="s">
        <v>23</v>
      </c>
      <c r="AF26" s="16" t="s">
        <v>23</v>
      </c>
      <c r="AG26" s="16" t="s">
        <v>1430</v>
      </c>
      <c r="AH26" s="16">
        <v>46108</v>
      </c>
      <c r="AI26" s="16" t="s">
        <v>839</v>
      </c>
      <c r="AJ26" s="16" t="s">
        <v>1315</v>
      </c>
      <c r="AK26" s="16" t="s">
        <v>840</v>
      </c>
      <c r="AL26" s="16" t="s">
        <v>1431</v>
      </c>
      <c r="AM26" s="16" t="s">
        <v>24</v>
      </c>
      <c r="AN26" s="16" t="s">
        <v>1432</v>
      </c>
      <c r="AO26" s="16" t="s">
        <v>1433</v>
      </c>
      <c r="AP26" s="16" t="s">
        <v>1192</v>
      </c>
      <c r="AQ26" s="16" t="s">
        <v>1434</v>
      </c>
      <c r="AR26" s="16" t="s">
        <v>321</v>
      </c>
      <c r="AS26" s="16" t="s">
        <v>301</v>
      </c>
      <c r="AT26" s="16" t="s">
        <v>302</v>
      </c>
      <c r="AU26" s="16" t="s">
        <v>1435</v>
      </c>
      <c r="AV26" s="16" t="s">
        <v>322</v>
      </c>
      <c r="AX26" s="16" t="s">
        <v>303</v>
      </c>
      <c r="AY26" s="16" t="s">
        <v>24</v>
      </c>
      <c r="AZ26" s="16" t="s">
        <v>24</v>
      </c>
      <c r="BA26" s="16" t="s">
        <v>304</v>
      </c>
      <c r="BB26" s="16" t="s">
        <v>1436</v>
      </c>
      <c r="BC26" s="16" t="s">
        <v>24</v>
      </c>
      <c r="BD26" s="16" t="s">
        <v>305</v>
      </c>
      <c r="BE26" s="16" t="s">
        <v>305</v>
      </c>
      <c r="BF26" s="16" t="s">
        <v>1437</v>
      </c>
      <c r="BG26" s="16">
        <v>0</v>
      </c>
      <c r="BH26" s="16">
        <v>53110</v>
      </c>
      <c r="BI26" s="16" t="s">
        <v>25</v>
      </c>
      <c r="BJ26" s="16" t="s">
        <v>25</v>
      </c>
      <c r="BK26" s="16" t="s">
        <v>25</v>
      </c>
      <c r="BL26" s="16" t="s">
        <v>63</v>
      </c>
      <c r="BM26" s="16">
        <v>0</v>
      </c>
      <c r="BN26" s="16">
        <v>0</v>
      </c>
      <c r="BO26" s="16">
        <v>0</v>
      </c>
      <c r="BP26" s="16" t="s">
        <v>108</v>
      </c>
      <c r="BQ26" s="16">
        <v>0</v>
      </c>
      <c r="BR26" s="16">
        <v>0</v>
      </c>
      <c r="BS26" s="16">
        <v>0</v>
      </c>
      <c r="BT26" s="16" t="s">
        <v>1438</v>
      </c>
      <c r="BU26" s="16">
        <v>0</v>
      </c>
      <c r="BV26" s="16">
        <v>0</v>
      </c>
      <c r="BW26" s="16">
        <v>0</v>
      </c>
      <c r="BX26" s="16" t="s">
        <v>502</v>
      </c>
      <c r="BY26" s="16" t="s">
        <v>1439</v>
      </c>
      <c r="BZ26" s="16">
        <v>1</v>
      </c>
      <c r="CA26" s="16" t="s">
        <v>1440</v>
      </c>
      <c r="CD26" s="16" t="s">
        <v>1441</v>
      </c>
      <c r="CE26" s="16" t="s">
        <v>46</v>
      </c>
      <c r="CF26" s="16" t="s">
        <v>1442</v>
      </c>
      <c r="CG26" s="16" t="s">
        <v>29</v>
      </c>
      <c r="CH26" s="16" t="s">
        <v>306</v>
      </c>
      <c r="CI26" s="16" t="s">
        <v>334</v>
      </c>
      <c r="CJ26" s="16" t="s">
        <v>334</v>
      </c>
      <c r="CK26" s="16" t="s">
        <v>382</v>
      </c>
      <c r="CL26" s="16" t="s">
        <v>346</v>
      </c>
      <c r="CM26" s="16" t="s">
        <v>346</v>
      </c>
      <c r="CN26" s="16" t="s">
        <v>1443</v>
      </c>
      <c r="CO26" s="16" t="s">
        <v>25</v>
      </c>
      <c r="CP26" s="16" t="s">
        <v>331</v>
      </c>
      <c r="CQ26" s="16" t="s">
        <v>313</v>
      </c>
      <c r="CR26" s="16" t="s">
        <v>314</v>
      </c>
      <c r="CS26" s="16" t="s">
        <v>24</v>
      </c>
      <c r="CT26" s="16" t="s">
        <v>1444</v>
      </c>
      <c r="CU26" s="16" t="s">
        <v>30</v>
      </c>
      <c r="CZ26" s="16" t="s">
        <v>24</v>
      </c>
      <c r="DA26" s="16" t="s">
        <v>23</v>
      </c>
      <c r="DB26" s="16" t="s">
        <v>24</v>
      </c>
      <c r="DC26" s="16" t="s">
        <v>24</v>
      </c>
    </row>
    <row r="27" spans="1:107" x14ac:dyDescent="0.25">
      <c r="A27" s="16" t="s">
        <v>1445</v>
      </c>
      <c r="B27" s="16" t="s">
        <v>494</v>
      </c>
      <c r="C27" s="16" t="s">
        <v>338</v>
      </c>
      <c r="D27" s="16" t="s">
        <v>42</v>
      </c>
      <c r="E27" s="16">
        <v>1625</v>
      </c>
      <c r="F27" s="16" t="s">
        <v>1446</v>
      </c>
      <c r="G27" s="16" t="s">
        <v>332</v>
      </c>
      <c r="H27" s="16" t="s">
        <v>367</v>
      </c>
      <c r="I27" s="16" t="s">
        <v>31</v>
      </c>
      <c r="J27" s="16" t="s">
        <v>31</v>
      </c>
      <c r="K27" s="16">
        <v>648210</v>
      </c>
      <c r="L27" s="16">
        <v>0</v>
      </c>
      <c r="M27" s="16">
        <v>0</v>
      </c>
      <c r="N27" s="16">
        <v>648210</v>
      </c>
      <c r="O27" s="16">
        <v>2</v>
      </c>
      <c r="P27" s="16">
        <v>2</v>
      </c>
      <c r="Q27" s="16">
        <v>648210</v>
      </c>
      <c r="R27" s="16" t="s">
        <v>298</v>
      </c>
      <c r="S27" s="16">
        <v>0</v>
      </c>
      <c r="T27" s="16">
        <v>0</v>
      </c>
      <c r="U27" s="16">
        <v>0</v>
      </c>
      <c r="V27" s="16">
        <v>0</v>
      </c>
      <c r="W27" s="16">
        <v>0</v>
      </c>
      <c r="X27" s="16">
        <v>0</v>
      </c>
      <c r="Y27" s="16">
        <v>0</v>
      </c>
      <c r="Z27" s="16">
        <v>0</v>
      </c>
      <c r="AA27" s="16" t="s">
        <v>23</v>
      </c>
      <c r="AB27" s="16" t="s">
        <v>299</v>
      </c>
      <c r="AC27" s="16" t="b">
        <v>1</v>
      </c>
      <c r="AD27" s="16">
        <v>0</v>
      </c>
      <c r="AE27" s="16" t="s">
        <v>23</v>
      </c>
      <c r="AF27" s="16" t="s">
        <v>23</v>
      </c>
      <c r="AG27" s="16" t="s">
        <v>1447</v>
      </c>
      <c r="AH27" s="16">
        <v>46106</v>
      </c>
      <c r="AI27" s="16" t="s">
        <v>839</v>
      </c>
      <c r="AJ27" s="16" t="s">
        <v>1315</v>
      </c>
      <c r="AK27" s="16" t="s">
        <v>840</v>
      </c>
      <c r="AL27" s="16" t="s">
        <v>1448</v>
      </c>
      <c r="AM27" s="16" t="s">
        <v>24</v>
      </c>
      <c r="AN27" s="16" t="s">
        <v>1449</v>
      </c>
      <c r="AO27" s="16" t="s">
        <v>1450</v>
      </c>
      <c r="AP27" s="16" t="s">
        <v>1192</v>
      </c>
      <c r="AQ27" s="16" t="s">
        <v>1451</v>
      </c>
      <c r="AR27" s="16" t="s">
        <v>321</v>
      </c>
      <c r="AS27" s="16" t="s">
        <v>301</v>
      </c>
      <c r="AT27" s="16" t="s">
        <v>302</v>
      </c>
      <c r="AU27" s="16" t="s">
        <v>1452</v>
      </c>
      <c r="AV27" s="16" t="s">
        <v>322</v>
      </c>
      <c r="AX27" s="16" t="s">
        <v>303</v>
      </c>
      <c r="AY27" s="16" t="s">
        <v>24</v>
      </c>
      <c r="AZ27" s="16" t="s">
        <v>24</v>
      </c>
      <c r="BA27" s="16" t="s">
        <v>304</v>
      </c>
      <c r="BB27" s="16" t="s">
        <v>1453</v>
      </c>
      <c r="BC27" s="16" t="s">
        <v>24</v>
      </c>
      <c r="BD27" s="16" t="s">
        <v>305</v>
      </c>
      <c r="BE27" s="16" t="s">
        <v>305</v>
      </c>
      <c r="BF27" s="16" t="s">
        <v>1454</v>
      </c>
      <c r="BG27" s="16">
        <v>0</v>
      </c>
      <c r="BH27" s="16">
        <v>53218</v>
      </c>
      <c r="BI27" s="16" t="s">
        <v>25</v>
      </c>
      <c r="BJ27" s="16" t="s">
        <v>25</v>
      </c>
      <c r="BK27" s="16" t="s">
        <v>25</v>
      </c>
      <c r="BL27" s="16" t="s">
        <v>153</v>
      </c>
      <c r="BM27" s="16">
        <v>0</v>
      </c>
      <c r="BN27" s="16">
        <v>0</v>
      </c>
      <c r="BO27" s="16">
        <v>0</v>
      </c>
      <c r="BP27" s="16" t="s">
        <v>27</v>
      </c>
      <c r="BQ27" s="16">
        <v>0</v>
      </c>
      <c r="BR27" s="16">
        <v>0</v>
      </c>
      <c r="BS27" s="16">
        <v>0</v>
      </c>
      <c r="BT27" s="16" t="s">
        <v>1455</v>
      </c>
      <c r="BU27" s="16">
        <v>0</v>
      </c>
      <c r="BV27" s="16">
        <v>0</v>
      </c>
      <c r="BW27" s="16">
        <v>0</v>
      </c>
      <c r="BX27" s="16" t="s">
        <v>502</v>
      </c>
      <c r="BY27" s="16" t="s">
        <v>1456</v>
      </c>
      <c r="BZ27" s="16">
        <v>1</v>
      </c>
      <c r="CA27" s="16" t="s">
        <v>1457</v>
      </c>
      <c r="CD27" s="16" t="s">
        <v>1458</v>
      </c>
      <c r="CE27" s="16" t="s">
        <v>46</v>
      </c>
      <c r="CF27" s="16" t="s">
        <v>1442</v>
      </c>
      <c r="CG27" s="16" t="s">
        <v>29</v>
      </c>
      <c r="CH27" s="16" t="s">
        <v>306</v>
      </c>
      <c r="CI27" s="16" t="s">
        <v>334</v>
      </c>
      <c r="CJ27" s="16" t="s">
        <v>382</v>
      </c>
      <c r="CK27" s="16" t="s">
        <v>346</v>
      </c>
      <c r="CL27" s="16" t="s">
        <v>355</v>
      </c>
      <c r="CM27" s="16" t="s">
        <v>355</v>
      </c>
      <c r="CN27" s="16" t="s">
        <v>1443</v>
      </c>
      <c r="CO27" s="16" t="s">
        <v>25</v>
      </c>
      <c r="CP27" s="16" t="s">
        <v>312</v>
      </c>
      <c r="CQ27" s="16" t="s">
        <v>313</v>
      </c>
      <c r="CR27" s="16" t="s">
        <v>314</v>
      </c>
      <c r="CS27" s="16" t="s">
        <v>24</v>
      </c>
      <c r="CT27" s="16" t="s">
        <v>1459</v>
      </c>
      <c r="CU27" s="16" t="s">
        <v>30</v>
      </c>
      <c r="CZ27" s="16" t="s">
        <v>24</v>
      </c>
      <c r="DA27" s="16" t="s">
        <v>23</v>
      </c>
      <c r="DB27" s="16" t="s">
        <v>24</v>
      </c>
      <c r="DC27" s="16" t="s">
        <v>24</v>
      </c>
    </row>
    <row r="28" spans="1:107" x14ac:dyDescent="0.25">
      <c r="A28" s="16" t="s">
        <v>1460</v>
      </c>
      <c r="B28" s="16" t="s">
        <v>494</v>
      </c>
      <c r="C28" s="16" t="s">
        <v>338</v>
      </c>
      <c r="D28" s="16" t="s">
        <v>42</v>
      </c>
      <c r="E28" s="16">
        <v>1810</v>
      </c>
      <c r="F28" s="16" t="s">
        <v>1461</v>
      </c>
      <c r="G28" s="16" t="s">
        <v>332</v>
      </c>
      <c r="H28" s="16" t="s">
        <v>367</v>
      </c>
      <c r="I28" s="16" t="s">
        <v>31</v>
      </c>
      <c r="J28" s="16" t="s">
        <v>31</v>
      </c>
      <c r="K28" s="16">
        <v>330710</v>
      </c>
      <c r="L28" s="16">
        <v>0</v>
      </c>
      <c r="M28" s="16">
        <v>0</v>
      </c>
      <c r="N28" s="16">
        <v>330710</v>
      </c>
      <c r="O28" s="16">
        <v>2</v>
      </c>
      <c r="P28" s="16">
        <v>2</v>
      </c>
      <c r="Q28" s="16">
        <v>330710</v>
      </c>
      <c r="R28" s="16" t="s">
        <v>298</v>
      </c>
      <c r="S28" s="16">
        <v>0</v>
      </c>
      <c r="T28" s="16">
        <v>0</v>
      </c>
      <c r="U28" s="16">
        <v>0</v>
      </c>
      <c r="V28" s="16">
        <v>0</v>
      </c>
      <c r="W28" s="16">
        <v>0</v>
      </c>
      <c r="X28" s="16">
        <v>0</v>
      </c>
      <c r="Y28" s="16">
        <v>0</v>
      </c>
      <c r="Z28" s="16">
        <v>0</v>
      </c>
      <c r="AA28" s="16" t="s">
        <v>23</v>
      </c>
      <c r="AB28" s="16" t="s">
        <v>299</v>
      </c>
      <c r="AC28" s="16" t="b">
        <v>1</v>
      </c>
      <c r="AD28" s="16">
        <v>0</v>
      </c>
      <c r="AE28" s="16" t="s">
        <v>23</v>
      </c>
      <c r="AF28" s="16" t="s">
        <v>23</v>
      </c>
      <c r="AG28" s="16" t="s">
        <v>1462</v>
      </c>
      <c r="AH28" s="16">
        <v>46120</v>
      </c>
      <c r="AI28" s="16" t="s">
        <v>839</v>
      </c>
      <c r="AJ28" s="16" t="s">
        <v>1315</v>
      </c>
      <c r="AK28" s="16" t="s">
        <v>840</v>
      </c>
      <c r="AL28" s="16" t="s">
        <v>1463</v>
      </c>
      <c r="AM28" s="16" t="s">
        <v>24</v>
      </c>
      <c r="AN28" s="16" t="s">
        <v>1464</v>
      </c>
      <c r="AO28" s="16" t="s">
        <v>320</v>
      </c>
      <c r="AP28" s="16" t="s">
        <v>340</v>
      </c>
      <c r="AQ28" s="16" t="s">
        <v>1465</v>
      </c>
      <c r="AR28" s="16" t="s">
        <v>321</v>
      </c>
      <c r="AS28" s="16" t="s">
        <v>301</v>
      </c>
      <c r="AT28" s="16" t="s">
        <v>302</v>
      </c>
      <c r="AU28" s="16" t="s">
        <v>1466</v>
      </c>
      <c r="AV28" s="16" t="s">
        <v>322</v>
      </c>
      <c r="AX28" s="16" t="s">
        <v>323</v>
      </c>
      <c r="AY28" s="16" t="s">
        <v>24</v>
      </c>
      <c r="AZ28" s="16" t="s">
        <v>24</v>
      </c>
      <c r="BA28" s="16" t="s">
        <v>304</v>
      </c>
      <c r="BB28" s="16" t="s">
        <v>1467</v>
      </c>
      <c r="BC28" s="16" t="s">
        <v>24</v>
      </c>
      <c r="BD28" s="16" t="s">
        <v>305</v>
      </c>
      <c r="BE28" s="16" t="s">
        <v>305</v>
      </c>
      <c r="BF28" s="16" t="s">
        <v>328</v>
      </c>
      <c r="BG28" s="16">
        <v>0</v>
      </c>
      <c r="BH28" s="16">
        <v>53233</v>
      </c>
      <c r="BI28" s="16" t="s">
        <v>25</v>
      </c>
      <c r="BJ28" s="16" t="s">
        <v>25</v>
      </c>
      <c r="BK28" s="16" t="s">
        <v>25</v>
      </c>
      <c r="BL28" s="16" t="s">
        <v>41</v>
      </c>
      <c r="BM28" s="16">
        <v>0</v>
      </c>
      <c r="BN28" s="16">
        <v>0</v>
      </c>
      <c r="BO28" s="16">
        <v>0</v>
      </c>
      <c r="BP28" s="16" t="s">
        <v>27</v>
      </c>
      <c r="BQ28" s="16">
        <v>0</v>
      </c>
      <c r="BR28" s="16">
        <v>0</v>
      </c>
      <c r="BS28" s="16">
        <v>0</v>
      </c>
      <c r="BT28" s="16" t="s">
        <v>1468</v>
      </c>
      <c r="BU28" s="16">
        <v>0</v>
      </c>
      <c r="BV28" s="16">
        <v>0</v>
      </c>
      <c r="BW28" s="16">
        <v>0</v>
      </c>
      <c r="BX28" s="16" t="s">
        <v>344</v>
      </c>
      <c r="BY28" s="16" t="s">
        <v>461</v>
      </c>
      <c r="BZ28" s="16">
        <v>0</v>
      </c>
      <c r="CA28" s="16" t="s">
        <v>462</v>
      </c>
      <c r="CD28" s="16" t="s">
        <v>1469</v>
      </c>
      <c r="CE28" s="16" t="s">
        <v>31</v>
      </c>
      <c r="CF28" s="16" t="s">
        <v>1470</v>
      </c>
      <c r="CG28" s="16" t="s">
        <v>29</v>
      </c>
      <c r="CH28" s="16" t="s">
        <v>306</v>
      </c>
      <c r="CI28" s="16" t="s">
        <v>334</v>
      </c>
      <c r="CJ28" s="16" t="s">
        <v>382</v>
      </c>
      <c r="CK28" s="16" t="s">
        <v>346</v>
      </c>
      <c r="CL28" s="16" t="s">
        <v>355</v>
      </c>
      <c r="CM28" s="16" t="s">
        <v>355</v>
      </c>
      <c r="CN28" s="16" t="s">
        <v>319</v>
      </c>
      <c r="CO28" s="16" t="s">
        <v>25</v>
      </c>
      <c r="CP28" s="16" t="s">
        <v>331</v>
      </c>
      <c r="CQ28" s="16" t="s">
        <v>313</v>
      </c>
      <c r="CR28" s="16" t="s">
        <v>314</v>
      </c>
      <c r="CS28" s="16" t="s">
        <v>24</v>
      </c>
      <c r="CT28" s="16" t="s">
        <v>1423</v>
      </c>
      <c r="CU28" s="16" t="s">
        <v>30</v>
      </c>
      <c r="CZ28" s="16" t="s">
        <v>24</v>
      </c>
      <c r="DA28" s="16" t="s">
        <v>23</v>
      </c>
      <c r="DB28" s="16" t="s">
        <v>24</v>
      </c>
      <c r="DC28" s="16" t="s">
        <v>24</v>
      </c>
    </row>
    <row r="29" spans="1:107" x14ac:dyDescent="0.25">
      <c r="A29" s="16" t="s">
        <v>1471</v>
      </c>
      <c r="B29" s="16" t="s">
        <v>494</v>
      </c>
      <c r="C29" s="16" t="s">
        <v>338</v>
      </c>
      <c r="D29" s="16" t="s">
        <v>42</v>
      </c>
      <c r="E29" s="16">
        <v>1750</v>
      </c>
      <c r="F29" s="16" t="s">
        <v>1472</v>
      </c>
      <c r="G29" s="16" t="s">
        <v>296</v>
      </c>
      <c r="H29" s="16" t="s">
        <v>297</v>
      </c>
      <c r="I29" s="16" t="s">
        <v>464</v>
      </c>
      <c r="J29" s="16" t="s">
        <v>465</v>
      </c>
      <c r="K29" s="16">
        <v>113440</v>
      </c>
      <c r="L29" s="16">
        <v>0</v>
      </c>
      <c r="M29" s="16">
        <v>0</v>
      </c>
      <c r="N29" s="16">
        <v>113440</v>
      </c>
      <c r="O29" s="16">
        <v>2</v>
      </c>
      <c r="P29" s="16">
        <v>2</v>
      </c>
      <c r="Q29" s="16">
        <v>113440</v>
      </c>
      <c r="R29" s="16" t="s">
        <v>298</v>
      </c>
      <c r="S29" s="16">
        <v>0</v>
      </c>
      <c r="T29" s="16">
        <v>4183680</v>
      </c>
      <c r="U29" s="16">
        <v>0</v>
      </c>
      <c r="V29" s="16">
        <v>4183680</v>
      </c>
      <c r="W29" s="16">
        <v>0</v>
      </c>
      <c r="X29" s="16">
        <v>0</v>
      </c>
      <c r="Y29" s="16">
        <v>4183680</v>
      </c>
      <c r="Z29" s="16">
        <v>0</v>
      </c>
      <c r="AA29" s="16" t="s">
        <v>23</v>
      </c>
      <c r="AB29" s="16" t="s">
        <v>299</v>
      </c>
      <c r="AC29" s="16" t="b">
        <v>1</v>
      </c>
      <c r="AD29" s="16">
        <v>0</v>
      </c>
      <c r="AE29" s="16" t="s">
        <v>23</v>
      </c>
      <c r="AF29" s="16" t="s">
        <v>23</v>
      </c>
      <c r="AG29" s="16" t="s">
        <v>1473</v>
      </c>
      <c r="AH29" s="16">
        <v>46122</v>
      </c>
      <c r="AI29" s="16" t="s">
        <v>839</v>
      </c>
      <c r="AJ29" s="16" t="s">
        <v>1315</v>
      </c>
      <c r="AK29" s="16" t="s">
        <v>840</v>
      </c>
      <c r="AL29" s="16" t="s">
        <v>1474</v>
      </c>
      <c r="AM29" s="16" t="s">
        <v>24</v>
      </c>
      <c r="AN29" s="16" t="s">
        <v>1475</v>
      </c>
      <c r="AO29" s="16" t="s">
        <v>1476</v>
      </c>
      <c r="AP29" s="16" t="s">
        <v>300</v>
      </c>
      <c r="AQ29" s="16" t="s">
        <v>1477</v>
      </c>
      <c r="AR29" s="16" t="s">
        <v>1478</v>
      </c>
      <c r="AS29" s="16" t="s">
        <v>301</v>
      </c>
      <c r="AT29" s="16" t="s">
        <v>1479</v>
      </c>
      <c r="AU29" s="16" t="s">
        <v>302</v>
      </c>
      <c r="AV29" s="16" t="s">
        <v>820</v>
      </c>
      <c r="AX29" s="16" t="s">
        <v>323</v>
      </c>
      <c r="AY29" s="16" t="s">
        <v>24</v>
      </c>
      <c r="AZ29" s="16" t="s">
        <v>24</v>
      </c>
      <c r="BA29" s="16" t="s">
        <v>304</v>
      </c>
      <c r="BB29" s="16" t="s">
        <v>1480</v>
      </c>
      <c r="BC29" s="16" t="s">
        <v>24</v>
      </c>
      <c r="BD29" s="16" t="s">
        <v>305</v>
      </c>
      <c r="BE29" s="16" t="s">
        <v>305</v>
      </c>
      <c r="BF29" s="16" t="s">
        <v>1481</v>
      </c>
      <c r="BG29" s="16">
        <v>0</v>
      </c>
      <c r="BH29" s="16">
        <v>53233</v>
      </c>
      <c r="BI29" s="16" t="s">
        <v>25</v>
      </c>
      <c r="BJ29" s="16" t="s">
        <v>25</v>
      </c>
      <c r="BK29" s="16" t="s">
        <v>25</v>
      </c>
      <c r="BL29" s="16" t="s">
        <v>41</v>
      </c>
      <c r="BM29" s="16">
        <v>0</v>
      </c>
      <c r="BN29" s="16">
        <v>0</v>
      </c>
      <c r="BO29" s="16">
        <v>0</v>
      </c>
      <c r="BP29" s="16" t="s">
        <v>27</v>
      </c>
      <c r="BQ29" s="16">
        <v>0</v>
      </c>
      <c r="BR29" s="16">
        <v>0</v>
      </c>
      <c r="BS29" s="16">
        <v>0</v>
      </c>
      <c r="BT29" s="16" t="s">
        <v>855</v>
      </c>
      <c r="BU29" s="16">
        <v>0</v>
      </c>
      <c r="BV29" s="16">
        <v>0</v>
      </c>
      <c r="BW29" s="16">
        <v>0</v>
      </c>
      <c r="BX29" s="16" t="s">
        <v>502</v>
      </c>
      <c r="BY29" s="16" t="s">
        <v>1482</v>
      </c>
      <c r="BZ29" s="16">
        <v>1</v>
      </c>
      <c r="CA29" s="16" t="s">
        <v>1483</v>
      </c>
      <c r="CD29" s="16" t="s">
        <v>1484</v>
      </c>
      <c r="CE29" s="16" t="s">
        <v>138</v>
      </c>
      <c r="CF29" s="16" t="s">
        <v>876</v>
      </c>
      <c r="CG29" s="16" t="s">
        <v>29</v>
      </c>
      <c r="CH29" s="16" t="s">
        <v>306</v>
      </c>
      <c r="CI29" s="16" t="s">
        <v>346</v>
      </c>
      <c r="CJ29" s="16" t="s">
        <v>355</v>
      </c>
      <c r="CK29" s="16" t="s">
        <v>572</v>
      </c>
      <c r="CL29" s="16" t="s">
        <v>825</v>
      </c>
      <c r="CM29" s="16" t="s">
        <v>598</v>
      </c>
      <c r="CN29" s="16" t="s">
        <v>366</v>
      </c>
      <c r="CO29" s="16" t="s">
        <v>25</v>
      </c>
      <c r="CP29" s="16" t="s">
        <v>317</v>
      </c>
      <c r="CQ29" s="16" t="s">
        <v>313</v>
      </c>
      <c r="CR29" s="16" t="s">
        <v>314</v>
      </c>
      <c r="CS29" s="16" t="s">
        <v>23</v>
      </c>
      <c r="CT29" s="16" t="s">
        <v>1485</v>
      </c>
      <c r="CU29" s="16" t="s">
        <v>30</v>
      </c>
      <c r="CZ29" s="16" t="s">
        <v>24</v>
      </c>
      <c r="DA29" s="16" t="s">
        <v>23</v>
      </c>
      <c r="DB29" s="16" t="s">
        <v>24</v>
      </c>
      <c r="DC29" s="16" t="s">
        <v>24</v>
      </c>
    </row>
    <row r="30" spans="1:107" x14ac:dyDescent="0.25">
      <c r="A30" s="16" t="s">
        <v>747</v>
      </c>
      <c r="B30" s="16" t="s">
        <v>514</v>
      </c>
      <c r="C30" s="16" t="s">
        <v>358</v>
      </c>
      <c r="D30" s="16" t="s">
        <v>57</v>
      </c>
      <c r="E30" s="16">
        <v>1375</v>
      </c>
      <c r="F30" s="16" t="s">
        <v>60</v>
      </c>
      <c r="G30" s="16" t="s">
        <v>296</v>
      </c>
      <c r="H30" s="16" t="s">
        <v>297</v>
      </c>
      <c r="I30" s="16" t="s">
        <v>464</v>
      </c>
      <c r="J30" s="16" t="s">
        <v>465</v>
      </c>
      <c r="K30" s="16">
        <v>131710</v>
      </c>
      <c r="L30" s="16">
        <v>131710</v>
      </c>
      <c r="M30" s="16">
        <v>1</v>
      </c>
      <c r="N30" s="16">
        <v>0</v>
      </c>
      <c r="O30" s="16">
        <v>0</v>
      </c>
      <c r="P30" s="16">
        <v>1</v>
      </c>
      <c r="Q30" s="16">
        <v>131710</v>
      </c>
      <c r="R30" s="16" t="s">
        <v>333</v>
      </c>
      <c r="S30" s="16">
        <v>0</v>
      </c>
      <c r="T30" s="16">
        <v>1300000</v>
      </c>
      <c r="U30" s="16">
        <v>0</v>
      </c>
      <c r="V30" s="16">
        <v>1300000</v>
      </c>
      <c r="W30" s="16">
        <v>0</v>
      </c>
      <c r="X30" s="16">
        <v>0</v>
      </c>
      <c r="Y30" s="16">
        <v>1300000</v>
      </c>
      <c r="Z30" s="16">
        <v>0</v>
      </c>
      <c r="AA30" s="16" t="s">
        <v>23</v>
      </c>
      <c r="AB30" s="16" t="s">
        <v>299</v>
      </c>
      <c r="AC30" s="16" t="b">
        <v>1</v>
      </c>
      <c r="AD30" s="16">
        <v>0</v>
      </c>
      <c r="AE30" s="16" t="s">
        <v>23</v>
      </c>
      <c r="AF30" s="16" t="s">
        <v>23</v>
      </c>
      <c r="AG30" s="16" t="s">
        <v>515</v>
      </c>
      <c r="AH30" s="16">
        <v>45761</v>
      </c>
      <c r="AI30" s="16" t="s">
        <v>748</v>
      </c>
      <c r="AJ30" s="16" t="s">
        <v>58</v>
      </c>
      <c r="AK30" s="16" t="s">
        <v>59</v>
      </c>
      <c r="AL30" s="16" t="s">
        <v>1486</v>
      </c>
      <c r="AM30" s="16" t="s">
        <v>24</v>
      </c>
      <c r="AN30" s="16" t="s">
        <v>516</v>
      </c>
      <c r="AO30" s="16" t="s">
        <v>359</v>
      </c>
      <c r="AP30" s="16" t="s">
        <v>360</v>
      </c>
      <c r="AQ30" s="16" t="s">
        <v>361</v>
      </c>
      <c r="AR30" s="16" t="s">
        <v>517</v>
      </c>
      <c r="AS30" s="16" t="s">
        <v>301</v>
      </c>
      <c r="AT30" s="16" t="s">
        <v>302</v>
      </c>
      <c r="AU30" s="16" t="s">
        <v>302</v>
      </c>
      <c r="AV30" s="16" t="s">
        <v>322</v>
      </c>
      <c r="AX30" s="16" t="s">
        <v>362</v>
      </c>
      <c r="AY30" s="16" t="s">
        <v>24</v>
      </c>
      <c r="AZ30" s="16" t="s">
        <v>24</v>
      </c>
      <c r="BA30" s="16" t="s">
        <v>304</v>
      </c>
      <c r="BB30" s="16" t="s">
        <v>518</v>
      </c>
      <c r="BC30" s="16" t="s">
        <v>24</v>
      </c>
      <c r="BD30" s="16" t="s">
        <v>305</v>
      </c>
      <c r="BE30" s="16" t="s">
        <v>1487</v>
      </c>
      <c r="BF30" s="16" t="s">
        <v>328</v>
      </c>
      <c r="BG30" s="16">
        <v>0</v>
      </c>
      <c r="BH30" s="16">
        <v>53215</v>
      </c>
      <c r="BI30" s="16" t="s">
        <v>25</v>
      </c>
      <c r="BJ30" s="16" t="s">
        <v>25</v>
      </c>
      <c r="BK30" s="16" t="s">
        <v>25</v>
      </c>
      <c r="BL30" s="16" t="s">
        <v>61</v>
      </c>
      <c r="BM30" s="16">
        <v>0</v>
      </c>
      <c r="BN30" s="16">
        <v>0</v>
      </c>
      <c r="BO30" s="16">
        <v>0</v>
      </c>
      <c r="BP30" s="16" t="s">
        <v>27</v>
      </c>
      <c r="BQ30" s="16">
        <v>0</v>
      </c>
      <c r="BR30" s="16">
        <v>0</v>
      </c>
      <c r="BS30" s="16">
        <v>0</v>
      </c>
      <c r="BT30" s="16" t="s">
        <v>62</v>
      </c>
      <c r="BU30" s="16" t="s">
        <v>363</v>
      </c>
      <c r="BV30" s="16">
        <v>0</v>
      </c>
      <c r="BW30" s="16">
        <v>0</v>
      </c>
      <c r="BX30" s="16" t="s">
        <v>344</v>
      </c>
      <c r="BY30" s="16" t="s">
        <v>461</v>
      </c>
      <c r="BZ30" s="16">
        <v>0</v>
      </c>
      <c r="CA30" s="16" t="s">
        <v>462</v>
      </c>
      <c r="CD30" s="16" t="s">
        <v>519</v>
      </c>
      <c r="CE30" s="16" t="s">
        <v>127</v>
      </c>
      <c r="CF30" s="16" t="s">
        <v>520</v>
      </c>
      <c r="CG30" s="16" t="s">
        <v>29</v>
      </c>
      <c r="CH30" s="16" t="s">
        <v>306</v>
      </c>
      <c r="CI30" s="16" t="s">
        <v>382</v>
      </c>
      <c r="CJ30" s="16" t="s">
        <v>355</v>
      </c>
      <c r="CK30" s="16" t="s">
        <v>572</v>
      </c>
      <c r="CL30" s="16" t="s">
        <v>825</v>
      </c>
      <c r="CM30" s="16" t="s">
        <v>598</v>
      </c>
      <c r="CN30" s="16" t="s">
        <v>319</v>
      </c>
      <c r="CO30" s="16" t="s">
        <v>25</v>
      </c>
      <c r="CP30" s="16" t="s">
        <v>317</v>
      </c>
      <c r="CQ30" s="16" t="s">
        <v>313</v>
      </c>
      <c r="CR30" s="16" t="s">
        <v>314</v>
      </c>
      <c r="CS30" s="16" t="s">
        <v>23</v>
      </c>
      <c r="CT30" s="16" t="s">
        <v>1444</v>
      </c>
      <c r="CU30" s="16" t="s">
        <v>30</v>
      </c>
      <c r="CZ30" s="16" t="s">
        <v>24</v>
      </c>
      <c r="DA30" s="16" t="s">
        <v>23</v>
      </c>
      <c r="DB30" s="16" t="s">
        <v>24</v>
      </c>
      <c r="DC30" s="16" t="s">
        <v>24</v>
      </c>
    </row>
    <row r="31" spans="1:107" x14ac:dyDescent="0.25">
      <c r="A31" s="16" t="s">
        <v>1488</v>
      </c>
      <c r="B31" s="16" t="s">
        <v>514</v>
      </c>
      <c r="C31" s="16" t="s">
        <v>358</v>
      </c>
      <c r="D31" s="16" t="s">
        <v>57</v>
      </c>
      <c r="E31" s="16">
        <v>1375</v>
      </c>
      <c r="F31" s="16" t="s">
        <v>1489</v>
      </c>
      <c r="G31" s="16" t="s">
        <v>332</v>
      </c>
      <c r="H31" s="16" t="s">
        <v>367</v>
      </c>
      <c r="I31" s="16" t="s">
        <v>31</v>
      </c>
      <c r="J31" s="16" t="s">
        <v>31</v>
      </c>
      <c r="K31" s="16">
        <v>270280</v>
      </c>
      <c r="L31" s="16">
        <v>0</v>
      </c>
      <c r="M31" s="16">
        <v>0</v>
      </c>
      <c r="N31" s="16">
        <v>270280</v>
      </c>
      <c r="O31" s="16">
        <v>2</v>
      </c>
      <c r="P31" s="16">
        <v>2</v>
      </c>
      <c r="Q31" s="16">
        <v>270280</v>
      </c>
      <c r="R31" s="16" t="s">
        <v>298</v>
      </c>
      <c r="S31" s="16">
        <v>0</v>
      </c>
      <c r="T31" s="16">
        <v>0</v>
      </c>
      <c r="U31" s="16">
        <v>0</v>
      </c>
      <c r="V31" s="16">
        <v>0</v>
      </c>
      <c r="W31" s="16">
        <v>0</v>
      </c>
      <c r="X31" s="16">
        <v>0</v>
      </c>
      <c r="Y31" s="16">
        <v>0</v>
      </c>
      <c r="Z31" s="16">
        <v>0</v>
      </c>
      <c r="AA31" s="16" t="s">
        <v>23</v>
      </c>
      <c r="AB31" s="16" t="s">
        <v>299</v>
      </c>
      <c r="AC31" s="16" t="b">
        <v>1</v>
      </c>
      <c r="AD31" s="16">
        <v>0</v>
      </c>
      <c r="AE31" s="16" t="s">
        <v>23</v>
      </c>
      <c r="AF31" s="16" t="s">
        <v>23</v>
      </c>
      <c r="AG31" s="16" t="s">
        <v>1490</v>
      </c>
      <c r="AH31" s="16">
        <v>46122</v>
      </c>
      <c r="AI31" s="16" t="s">
        <v>748</v>
      </c>
      <c r="AJ31" s="16" t="s">
        <v>1491</v>
      </c>
      <c r="AK31" s="16" t="s">
        <v>59</v>
      </c>
      <c r="AL31" s="16" t="s">
        <v>1492</v>
      </c>
      <c r="AM31" s="16" t="s">
        <v>24</v>
      </c>
      <c r="AN31" s="16" t="s">
        <v>1493</v>
      </c>
      <c r="AO31" s="16" t="s">
        <v>1494</v>
      </c>
      <c r="AP31" s="16" t="s">
        <v>368</v>
      </c>
      <c r="AQ31" s="16" t="s">
        <v>345</v>
      </c>
      <c r="AR31" s="16" t="s">
        <v>321</v>
      </c>
      <c r="AS31" s="16" t="s">
        <v>1495</v>
      </c>
      <c r="AT31" s="16" t="s">
        <v>302</v>
      </c>
      <c r="AU31" s="16" t="s">
        <v>302</v>
      </c>
      <c r="AV31" s="16" t="s">
        <v>322</v>
      </c>
      <c r="AX31" s="16" t="s">
        <v>344</v>
      </c>
      <c r="AY31" s="16" t="s">
        <v>1496</v>
      </c>
      <c r="AZ31" s="16" t="s">
        <v>24</v>
      </c>
      <c r="BA31" s="16" t="s">
        <v>304</v>
      </c>
      <c r="BB31" s="16" t="s">
        <v>1497</v>
      </c>
      <c r="BC31" s="16" t="s">
        <v>24</v>
      </c>
      <c r="BD31" s="16" t="s">
        <v>1498</v>
      </c>
      <c r="BE31" s="16" t="s">
        <v>1499</v>
      </c>
      <c r="BF31" s="16" t="s">
        <v>328</v>
      </c>
      <c r="BG31" s="16">
        <v>0</v>
      </c>
      <c r="BH31" s="16" t="s">
        <v>54</v>
      </c>
      <c r="BI31" s="16" t="s">
        <v>25</v>
      </c>
      <c r="BJ31" s="16" t="s">
        <v>25</v>
      </c>
      <c r="BK31" s="16" t="s">
        <v>25</v>
      </c>
      <c r="BL31" s="16" t="s">
        <v>55</v>
      </c>
      <c r="BM31" s="16">
        <v>0</v>
      </c>
      <c r="BN31" s="16">
        <v>0</v>
      </c>
      <c r="BO31" s="16">
        <v>0</v>
      </c>
      <c r="BP31" s="16" t="s">
        <v>54</v>
      </c>
      <c r="BQ31" s="16">
        <v>0</v>
      </c>
      <c r="BR31" s="16">
        <v>0</v>
      </c>
      <c r="BS31" s="16">
        <v>0</v>
      </c>
      <c r="BT31" s="16" t="s">
        <v>54</v>
      </c>
      <c r="BU31" s="16">
        <v>0</v>
      </c>
      <c r="BV31" s="16">
        <v>0</v>
      </c>
      <c r="BW31" s="16">
        <v>0</v>
      </c>
      <c r="BX31" s="16" t="s">
        <v>344</v>
      </c>
      <c r="BY31" s="16" t="s">
        <v>461</v>
      </c>
      <c r="BZ31" s="16">
        <v>0</v>
      </c>
      <c r="CA31" s="16" t="s">
        <v>462</v>
      </c>
      <c r="CD31" s="16" t="s">
        <v>1500</v>
      </c>
      <c r="CE31" s="16" t="s">
        <v>1501</v>
      </c>
      <c r="CF31" s="16" t="s">
        <v>1502</v>
      </c>
      <c r="CG31" s="16" t="s">
        <v>29</v>
      </c>
      <c r="CH31" s="16" t="s">
        <v>306</v>
      </c>
      <c r="CI31" s="16" t="s">
        <v>326</v>
      </c>
      <c r="CJ31" s="16" t="s">
        <v>325</v>
      </c>
      <c r="CK31" s="16" t="s">
        <v>334</v>
      </c>
      <c r="CL31" s="16" t="s">
        <v>346</v>
      </c>
      <c r="CM31" s="16" t="s">
        <v>355</v>
      </c>
      <c r="CN31" s="16" t="s">
        <v>319</v>
      </c>
      <c r="CO31" s="16" t="s">
        <v>25</v>
      </c>
      <c r="CP31" s="16" t="s">
        <v>331</v>
      </c>
      <c r="CQ31" s="16" t="s">
        <v>313</v>
      </c>
      <c r="CR31" s="16">
        <v>0.9</v>
      </c>
      <c r="CS31" s="16" t="s">
        <v>24</v>
      </c>
      <c r="CT31" s="16" t="s">
        <v>1262</v>
      </c>
      <c r="CU31" s="16" t="s">
        <v>30</v>
      </c>
      <c r="CZ31" s="16" t="s">
        <v>24</v>
      </c>
      <c r="DA31" s="16" t="s">
        <v>23</v>
      </c>
      <c r="DB31" s="16" t="s">
        <v>24</v>
      </c>
      <c r="DC31" s="16" t="s">
        <v>23</v>
      </c>
    </row>
    <row r="32" spans="1:107" x14ac:dyDescent="0.25">
      <c r="A32" s="16" t="s">
        <v>1503</v>
      </c>
      <c r="B32" s="16" t="s">
        <v>494</v>
      </c>
      <c r="C32" s="16" t="s">
        <v>338</v>
      </c>
      <c r="D32" s="16" t="s">
        <v>42</v>
      </c>
      <c r="E32" s="16">
        <v>1810</v>
      </c>
      <c r="F32" s="16" t="s">
        <v>1504</v>
      </c>
      <c r="G32" s="16" t="s">
        <v>332</v>
      </c>
      <c r="H32" s="16" t="s">
        <v>367</v>
      </c>
      <c r="I32" s="16" t="s">
        <v>31</v>
      </c>
      <c r="J32" s="16" t="s">
        <v>31</v>
      </c>
      <c r="K32" s="16">
        <v>255300</v>
      </c>
      <c r="L32" s="16">
        <v>0</v>
      </c>
      <c r="M32" s="16">
        <v>0</v>
      </c>
      <c r="N32" s="16">
        <v>255300</v>
      </c>
      <c r="O32" s="16">
        <v>2</v>
      </c>
      <c r="P32" s="16">
        <v>2</v>
      </c>
      <c r="Q32" s="16">
        <v>255300</v>
      </c>
      <c r="R32" s="16" t="s">
        <v>298</v>
      </c>
      <c r="S32" s="16">
        <v>0</v>
      </c>
      <c r="T32" s="16">
        <v>0</v>
      </c>
      <c r="U32" s="16">
        <v>0</v>
      </c>
      <c r="V32" s="16">
        <v>0</v>
      </c>
      <c r="W32" s="16">
        <v>0</v>
      </c>
      <c r="X32" s="16">
        <v>0</v>
      </c>
      <c r="Y32" s="16">
        <v>0</v>
      </c>
      <c r="Z32" s="16">
        <v>0</v>
      </c>
      <c r="AA32" s="16" t="s">
        <v>23</v>
      </c>
      <c r="AB32" s="16" t="s">
        <v>299</v>
      </c>
      <c r="AC32" s="16" t="b">
        <v>1</v>
      </c>
      <c r="AD32" s="16">
        <v>0</v>
      </c>
      <c r="AE32" s="16" t="s">
        <v>23</v>
      </c>
      <c r="AF32" s="16" t="s">
        <v>23</v>
      </c>
      <c r="AG32" s="16" t="s">
        <v>1505</v>
      </c>
      <c r="AH32" s="16">
        <v>46120</v>
      </c>
      <c r="AI32" s="16" t="s">
        <v>839</v>
      </c>
      <c r="AJ32" s="16" t="s">
        <v>1315</v>
      </c>
      <c r="AK32" s="16" t="s">
        <v>840</v>
      </c>
      <c r="AL32" s="16" t="s">
        <v>1506</v>
      </c>
      <c r="AM32" s="16" t="s">
        <v>24</v>
      </c>
      <c r="AN32" s="16" t="s">
        <v>1464</v>
      </c>
      <c r="AO32" s="16" t="s">
        <v>320</v>
      </c>
      <c r="AP32" s="16" t="s">
        <v>340</v>
      </c>
      <c r="AQ32" s="16" t="s">
        <v>1465</v>
      </c>
      <c r="AR32" s="16" t="s">
        <v>321</v>
      </c>
      <c r="AS32" s="16" t="s">
        <v>301</v>
      </c>
      <c r="AT32" s="16" t="s">
        <v>302</v>
      </c>
      <c r="AU32" s="16" t="s">
        <v>1466</v>
      </c>
      <c r="AV32" s="16" t="s">
        <v>322</v>
      </c>
      <c r="AX32" s="16" t="s">
        <v>323</v>
      </c>
      <c r="AY32" s="16" t="s">
        <v>24</v>
      </c>
      <c r="AZ32" s="16" t="s">
        <v>24</v>
      </c>
      <c r="BA32" s="16" t="s">
        <v>304</v>
      </c>
      <c r="BB32" s="16" t="s">
        <v>1507</v>
      </c>
      <c r="BC32" s="16" t="s">
        <v>24</v>
      </c>
      <c r="BD32" s="16" t="s">
        <v>305</v>
      </c>
      <c r="BE32" s="16" t="s">
        <v>305</v>
      </c>
      <c r="BF32" s="16" t="s">
        <v>328</v>
      </c>
      <c r="BG32" s="16">
        <v>0</v>
      </c>
      <c r="BH32" s="16">
        <v>53233</v>
      </c>
      <c r="BI32" s="16" t="s">
        <v>25</v>
      </c>
      <c r="BJ32" s="16" t="s">
        <v>25</v>
      </c>
      <c r="BK32" s="16" t="s">
        <v>25</v>
      </c>
      <c r="BL32" s="16" t="s">
        <v>41</v>
      </c>
      <c r="BM32" s="16">
        <v>0</v>
      </c>
      <c r="BN32" s="16">
        <v>0</v>
      </c>
      <c r="BO32" s="16">
        <v>0</v>
      </c>
      <c r="BP32" s="16" t="s">
        <v>27</v>
      </c>
      <c r="BQ32" s="16">
        <v>0</v>
      </c>
      <c r="BR32" s="16">
        <v>0</v>
      </c>
      <c r="BS32" s="16">
        <v>0</v>
      </c>
      <c r="BT32" s="16" t="s">
        <v>1468</v>
      </c>
      <c r="BU32" s="16">
        <v>0</v>
      </c>
      <c r="BV32" s="16">
        <v>0</v>
      </c>
      <c r="BW32" s="16">
        <v>0</v>
      </c>
      <c r="BX32" s="16" t="s">
        <v>344</v>
      </c>
      <c r="BY32" s="16" t="s">
        <v>461</v>
      </c>
      <c r="BZ32" s="16">
        <v>0</v>
      </c>
      <c r="CA32" s="16" t="s">
        <v>462</v>
      </c>
      <c r="CD32" s="16" t="s">
        <v>1508</v>
      </c>
      <c r="CE32" s="16" t="s">
        <v>31</v>
      </c>
      <c r="CF32" s="16" t="s">
        <v>1470</v>
      </c>
      <c r="CG32" s="16" t="s">
        <v>29</v>
      </c>
      <c r="CH32" s="16" t="s">
        <v>306</v>
      </c>
      <c r="CI32" s="16" t="s">
        <v>334</v>
      </c>
      <c r="CJ32" s="16" t="s">
        <v>382</v>
      </c>
      <c r="CK32" s="16" t="s">
        <v>346</v>
      </c>
      <c r="CL32" s="16" t="s">
        <v>346</v>
      </c>
      <c r="CM32" s="16" t="s">
        <v>355</v>
      </c>
      <c r="CN32" s="16" t="s">
        <v>319</v>
      </c>
      <c r="CO32" s="16" t="s">
        <v>25</v>
      </c>
      <c r="CP32" s="16" t="s">
        <v>331</v>
      </c>
      <c r="CQ32" s="16" t="s">
        <v>313</v>
      </c>
      <c r="CR32" s="16" t="s">
        <v>314</v>
      </c>
      <c r="CS32" s="16" t="s">
        <v>24</v>
      </c>
      <c r="CT32" s="16" t="s">
        <v>1365</v>
      </c>
      <c r="CU32" s="16" t="s">
        <v>30</v>
      </c>
      <c r="CZ32" s="16" t="s">
        <v>24</v>
      </c>
      <c r="DA32" s="16" t="s">
        <v>23</v>
      </c>
      <c r="DB32" s="16" t="s">
        <v>24</v>
      </c>
      <c r="DC32" s="16" t="s">
        <v>24</v>
      </c>
    </row>
    <row r="33" spans="1:107" x14ac:dyDescent="0.25">
      <c r="A33" s="16" t="s">
        <v>1509</v>
      </c>
      <c r="B33" s="16" t="s">
        <v>494</v>
      </c>
      <c r="C33" s="16" t="s">
        <v>338</v>
      </c>
      <c r="D33" s="16" t="s">
        <v>42</v>
      </c>
      <c r="E33" s="16">
        <v>1750</v>
      </c>
      <c r="F33" s="16" t="s">
        <v>1510</v>
      </c>
      <c r="G33" s="16" t="s">
        <v>464</v>
      </c>
      <c r="H33" s="16" t="s">
        <v>465</v>
      </c>
      <c r="I33" s="16" t="s">
        <v>332</v>
      </c>
      <c r="J33" s="16" t="s">
        <v>1313</v>
      </c>
      <c r="K33" s="16">
        <v>1669510</v>
      </c>
      <c r="L33" s="16">
        <v>0</v>
      </c>
      <c r="M33" s="16">
        <v>0</v>
      </c>
      <c r="N33" s="16">
        <v>1669510</v>
      </c>
      <c r="O33" s="16">
        <v>2</v>
      </c>
      <c r="P33" s="16">
        <v>2</v>
      </c>
      <c r="Q33" s="16">
        <v>1669510</v>
      </c>
      <c r="R33" s="16" t="s">
        <v>298</v>
      </c>
      <c r="S33" s="16">
        <v>0</v>
      </c>
      <c r="T33" s="16">
        <v>2750000</v>
      </c>
      <c r="U33" s="16">
        <v>0</v>
      </c>
      <c r="V33" s="16">
        <v>250000</v>
      </c>
      <c r="W33" s="16">
        <v>2500000</v>
      </c>
      <c r="X33" s="16">
        <v>0</v>
      </c>
      <c r="Y33" s="16">
        <v>2750000</v>
      </c>
      <c r="Z33" s="16">
        <v>0</v>
      </c>
      <c r="AA33" s="16" t="s">
        <v>23</v>
      </c>
      <c r="AB33" s="16" t="s">
        <v>299</v>
      </c>
      <c r="AC33" s="16" t="b">
        <v>1</v>
      </c>
      <c r="AD33" s="16">
        <v>0</v>
      </c>
      <c r="AE33" s="16" t="s">
        <v>23</v>
      </c>
      <c r="AF33" s="16" t="s">
        <v>23</v>
      </c>
      <c r="AG33" s="16" t="s">
        <v>1511</v>
      </c>
      <c r="AH33" s="16">
        <v>46129</v>
      </c>
      <c r="AI33" s="16" t="s">
        <v>839</v>
      </c>
      <c r="AJ33" s="16" t="s">
        <v>1315</v>
      </c>
      <c r="AK33" s="16" t="s">
        <v>840</v>
      </c>
      <c r="AL33" s="16" t="s">
        <v>1512</v>
      </c>
      <c r="AM33" s="16" t="s">
        <v>24</v>
      </c>
      <c r="AN33" s="16" t="s">
        <v>25</v>
      </c>
      <c r="AO33" s="16" t="s">
        <v>342</v>
      </c>
      <c r="AP33" s="16" t="s">
        <v>300</v>
      </c>
      <c r="AQ33" s="16" t="s">
        <v>1513</v>
      </c>
      <c r="AR33" s="16" t="s">
        <v>343</v>
      </c>
      <c r="AS33" s="16" t="s">
        <v>301</v>
      </c>
      <c r="AT33" s="16" t="s">
        <v>302</v>
      </c>
      <c r="AU33" s="16" t="s">
        <v>1319</v>
      </c>
      <c r="AV33" s="16" t="s">
        <v>820</v>
      </c>
      <c r="AX33" s="16" t="s">
        <v>323</v>
      </c>
      <c r="AY33" s="16" t="s">
        <v>1514</v>
      </c>
      <c r="AZ33" s="16" t="s">
        <v>24</v>
      </c>
      <c r="BA33" s="16" t="s">
        <v>1218</v>
      </c>
      <c r="BB33" s="16" t="s">
        <v>1515</v>
      </c>
      <c r="BC33" s="16" t="s">
        <v>24</v>
      </c>
      <c r="BD33" s="16" t="s">
        <v>305</v>
      </c>
      <c r="BE33" s="16" t="s">
        <v>305</v>
      </c>
      <c r="BF33" s="16" t="s">
        <v>1219</v>
      </c>
      <c r="BG33" s="16">
        <v>0</v>
      </c>
      <c r="BH33" s="16">
        <v>53233</v>
      </c>
      <c r="BI33" s="16" t="s">
        <v>25</v>
      </c>
      <c r="BJ33" s="16" t="s">
        <v>25</v>
      </c>
      <c r="BK33" s="16" t="s">
        <v>25</v>
      </c>
      <c r="BL33" s="16" t="s">
        <v>41</v>
      </c>
      <c r="BM33" s="16">
        <v>0</v>
      </c>
      <c r="BN33" s="16">
        <v>0</v>
      </c>
      <c r="BO33" s="16">
        <v>0</v>
      </c>
      <c r="BP33" s="16" t="s">
        <v>27</v>
      </c>
      <c r="BQ33" s="16">
        <v>0</v>
      </c>
      <c r="BR33" s="16">
        <v>0</v>
      </c>
      <c r="BS33" s="16">
        <v>0</v>
      </c>
      <c r="BT33" s="16" t="s">
        <v>873</v>
      </c>
      <c r="BU33" s="16">
        <v>0</v>
      </c>
      <c r="BV33" s="16">
        <v>0</v>
      </c>
      <c r="BW33" s="16">
        <v>0</v>
      </c>
      <c r="BX33" s="16" t="s">
        <v>344</v>
      </c>
      <c r="BY33" s="16" t="s">
        <v>461</v>
      </c>
      <c r="BZ33" s="16">
        <v>0</v>
      </c>
      <c r="CA33" s="16" t="s">
        <v>462</v>
      </c>
      <c r="CD33" s="16" t="s">
        <v>1516</v>
      </c>
      <c r="CE33" s="16" t="s">
        <v>1517</v>
      </c>
      <c r="CF33" s="16" t="s">
        <v>497</v>
      </c>
      <c r="CG33" s="16" t="s">
        <v>29</v>
      </c>
      <c r="CH33" s="16" t="s">
        <v>306</v>
      </c>
      <c r="CI33" s="16" t="s">
        <v>306</v>
      </c>
      <c r="CJ33" s="16" t="s">
        <v>324</v>
      </c>
      <c r="CK33" s="16" t="s">
        <v>334</v>
      </c>
      <c r="CL33" s="16" t="s">
        <v>355</v>
      </c>
      <c r="CM33" s="16" t="s">
        <v>472</v>
      </c>
      <c r="CN33" s="16" t="s">
        <v>319</v>
      </c>
      <c r="CO33" s="16" t="s">
        <v>25</v>
      </c>
      <c r="CP33" s="16" t="s">
        <v>331</v>
      </c>
      <c r="CQ33" s="16" t="s">
        <v>313</v>
      </c>
      <c r="CR33" s="16">
        <v>0.9</v>
      </c>
      <c r="CS33" s="16" t="s">
        <v>24</v>
      </c>
      <c r="CT33" s="16" t="s">
        <v>1518</v>
      </c>
      <c r="CU33" s="16" t="s">
        <v>30</v>
      </c>
      <c r="CZ33" s="16" t="s">
        <v>24</v>
      </c>
      <c r="DA33" s="16" t="s">
        <v>23</v>
      </c>
      <c r="DB33" s="16" t="s">
        <v>24</v>
      </c>
      <c r="DC33" s="16" t="s">
        <v>23</v>
      </c>
    </row>
    <row r="34" spans="1:107" x14ac:dyDescent="0.25">
      <c r="A34" s="16" t="s">
        <v>749</v>
      </c>
      <c r="B34" s="16" t="s">
        <v>494</v>
      </c>
      <c r="C34" s="16" t="s">
        <v>338</v>
      </c>
      <c r="D34" s="16" t="s">
        <v>42</v>
      </c>
      <c r="E34" s="16">
        <v>1810</v>
      </c>
      <c r="F34" s="16" t="s">
        <v>65</v>
      </c>
      <c r="G34" s="16" t="s">
        <v>464</v>
      </c>
      <c r="H34" s="16" t="s">
        <v>465</v>
      </c>
      <c r="I34" s="16" t="s">
        <v>31</v>
      </c>
      <c r="J34" s="16" t="s">
        <v>31</v>
      </c>
      <c r="K34" s="16">
        <v>1219260</v>
      </c>
      <c r="L34" s="16">
        <v>1219260</v>
      </c>
      <c r="M34" s="16">
        <v>1</v>
      </c>
      <c r="N34" s="16">
        <v>0</v>
      </c>
      <c r="O34" s="16">
        <v>0</v>
      </c>
      <c r="P34" s="16">
        <v>1</v>
      </c>
      <c r="Q34" s="16">
        <v>1219260</v>
      </c>
      <c r="R34" s="16" t="s">
        <v>333</v>
      </c>
      <c r="S34" s="16">
        <v>0</v>
      </c>
      <c r="T34" s="16">
        <v>0</v>
      </c>
      <c r="U34" s="16">
        <v>0</v>
      </c>
      <c r="V34" s="16">
        <v>0</v>
      </c>
      <c r="W34" s="16">
        <v>0</v>
      </c>
      <c r="X34" s="16">
        <v>0</v>
      </c>
      <c r="Y34" s="16">
        <v>0</v>
      </c>
      <c r="Z34" s="16">
        <v>0</v>
      </c>
      <c r="AA34" s="16" t="s">
        <v>23</v>
      </c>
      <c r="AB34" s="16" t="s">
        <v>299</v>
      </c>
      <c r="AC34" s="16" t="b">
        <v>1</v>
      </c>
      <c r="AD34" s="16">
        <v>0</v>
      </c>
      <c r="AE34" s="16" t="s">
        <v>23</v>
      </c>
      <c r="AF34" s="16" t="s">
        <v>23</v>
      </c>
      <c r="AG34" s="16" t="s">
        <v>521</v>
      </c>
      <c r="AH34" s="16">
        <v>46133</v>
      </c>
      <c r="AI34" s="16" t="s">
        <v>839</v>
      </c>
      <c r="AJ34" s="16" t="s">
        <v>1315</v>
      </c>
      <c r="AK34" s="16" t="s">
        <v>840</v>
      </c>
      <c r="AL34" s="16" t="s">
        <v>1519</v>
      </c>
      <c r="AM34" s="16" t="s">
        <v>24</v>
      </c>
      <c r="AN34" s="16" t="s">
        <v>522</v>
      </c>
      <c r="AO34" s="16" t="s">
        <v>523</v>
      </c>
      <c r="AP34" s="16" t="s">
        <v>368</v>
      </c>
      <c r="AQ34" s="16" t="s">
        <v>24</v>
      </c>
      <c r="AR34" s="16" t="s">
        <v>524</v>
      </c>
      <c r="AS34" s="16" t="s">
        <v>301</v>
      </c>
      <c r="AT34" s="16" t="s">
        <v>302</v>
      </c>
      <c r="AU34" s="16" t="s">
        <v>302</v>
      </c>
      <c r="AV34" s="16" t="s">
        <v>322</v>
      </c>
      <c r="AX34" s="16" t="s">
        <v>303</v>
      </c>
      <c r="AY34" s="16" t="s">
        <v>24</v>
      </c>
      <c r="AZ34" s="16" t="s">
        <v>24</v>
      </c>
      <c r="BA34" s="16" t="s">
        <v>304</v>
      </c>
      <c r="BB34" s="16" t="s">
        <v>525</v>
      </c>
      <c r="BC34" s="16" t="s">
        <v>23</v>
      </c>
      <c r="BD34" s="16" t="s">
        <v>305</v>
      </c>
      <c r="BE34" s="16" t="s">
        <v>526</v>
      </c>
      <c r="BF34" s="16" t="s">
        <v>328</v>
      </c>
      <c r="BG34" s="16">
        <v>0</v>
      </c>
      <c r="BH34" s="16">
        <v>53226</v>
      </c>
      <c r="BI34" s="16" t="s">
        <v>25</v>
      </c>
      <c r="BJ34" s="16" t="s">
        <v>25</v>
      </c>
      <c r="BK34" s="16" t="s">
        <v>25</v>
      </c>
      <c r="BL34" s="16" t="s">
        <v>43</v>
      </c>
      <c r="BM34" s="16">
        <v>0</v>
      </c>
      <c r="BN34" s="16">
        <v>0</v>
      </c>
      <c r="BO34" s="16">
        <v>0</v>
      </c>
      <c r="BP34" s="16" t="s">
        <v>44</v>
      </c>
      <c r="BQ34" s="16">
        <v>0</v>
      </c>
      <c r="BR34" s="16">
        <v>0</v>
      </c>
      <c r="BS34" s="16">
        <v>0</v>
      </c>
      <c r="BT34" s="16" t="s">
        <v>66</v>
      </c>
      <c r="BU34" s="16">
        <v>0</v>
      </c>
      <c r="BV34" s="16">
        <v>0</v>
      </c>
      <c r="BW34" s="16">
        <v>0</v>
      </c>
      <c r="BX34" s="16" t="s">
        <v>344</v>
      </c>
      <c r="BY34" s="16" t="s">
        <v>461</v>
      </c>
      <c r="BZ34" s="16">
        <v>0</v>
      </c>
      <c r="CA34" s="16" t="s">
        <v>462</v>
      </c>
      <c r="CD34" s="16" t="s">
        <v>1520</v>
      </c>
      <c r="CE34" s="16" t="s">
        <v>46</v>
      </c>
      <c r="CF34" s="16" t="s">
        <v>849</v>
      </c>
      <c r="CG34" s="16" t="s">
        <v>29</v>
      </c>
      <c r="CH34" s="16" t="s">
        <v>306</v>
      </c>
      <c r="CI34" s="16" t="s">
        <v>308</v>
      </c>
      <c r="CJ34" s="16" t="s">
        <v>325</v>
      </c>
      <c r="CK34" s="16" t="s">
        <v>334</v>
      </c>
      <c r="CL34" s="16" t="s">
        <v>355</v>
      </c>
      <c r="CM34" s="16" t="s">
        <v>472</v>
      </c>
      <c r="CN34" s="16" t="s">
        <v>319</v>
      </c>
      <c r="CO34" s="16" t="s">
        <v>25</v>
      </c>
      <c r="CP34" s="16" t="s">
        <v>331</v>
      </c>
      <c r="CQ34" s="16" t="s">
        <v>313</v>
      </c>
      <c r="CR34" s="16">
        <v>0.9</v>
      </c>
      <c r="CS34" s="16" t="s">
        <v>24</v>
      </c>
      <c r="CT34" s="16" t="s">
        <v>1324</v>
      </c>
      <c r="CU34" s="16" t="s">
        <v>30</v>
      </c>
      <c r="CZ34" s="16" t="s">
        <v>24</v>
      </c>
      <c r="DA34" s="16" t="s">
        <v>23</v>
      </c>
      <c r="DB34" s="16" t="s">
        <v>24</v>
      </c>
      <c r="DC34" s="16" t="s">
        <v>24</v>
      </c>
    </row>
    <row r="35" spans="1:107" x14ac:dyDescent="0.25">
      <c r="A35" s="16" t="s">
        <v>2377</v>
      </c>
      <c r="B35" s="16" t="s">
        <v>527</v>
      </c>
      <c r="C35" s="16" t="s">
        <v>351</v>
      </c>
      <c r="D35" s="16" t="s">
        <v>52</v>
      </c>
      <c r="E35" s="16">
        <v>1770</v>
      </c>
      <c r="F35" s="16" t="s">
        <v>2378</v>
      </c>
      <c r="G35" s="16" t="s">
        <v>464</v>
      </c>
      <c r="H35" s="16" t="s">
        <v>465</v>
      </c>
      <c r="I35" s="16" t="s">
        <v>31</v>
      </c>
      <c r="J35" s="16" t="s">
        <v>31</v>
      </c>
      <c r="K35" s="16">
        <v>250000</v>
      </c>
      <c r="L35" s="16">
        <v>0</v>
      </c>
      <c r="M35" s="16">
        <v>0</v>
      </c>
      <c r="N35" s="16">
        <v>250000</v>
      </c>
      <c r="O35" s="16">
        <v>2</v>
      </c>
      <c r="P35" s="16">
        <v>2</v>
      </c>
      <c r="Q35" s="16">
        <v>250000</v>
      </c>
      <c r="R35" s="16" t="s">
        <v>298</v>
      </c>
      <c r="S35" s="16">
        <v>0</v>
      </c>
      <c r="T35" s="16">
        <v>0</v>
      </c>
      <c r="U35" s="16">
        <v>0</v>
      </c>
      <c r="V35" s="16">
        <v>0</v>
      </c>
      <c r="W35" s="16">
        <v>0</v>
      </c>
      <c r="X35" s="16">
        <v>0</v>
      </c>
      <c r="Y35" s="16">
        <v>0</v>
      </c>
      <c r="Z35" s="16">
        <v>0</v>
      </c>
      <c r="AA35" s="16" t="s">
        <v>23</v>
      </c>
      <c r="AB35" s="16" t="s">
        <v>299</v>
      </c>
      <c r="AC35" s="16" t="b">
        <v>1</v>
      </c>
      <c r="AD35" s="16">
        <v>0</v>
      </c>
      <c r="AE35" s="16" t="s">
        <v>23</v>
      </c>
      <c r="AF35" s="16" t="s">
        <v>23</v>
      </c>
      <c r="AG35" s="16" t="s">
        <v>2379</v>
      </c>
      <c r="AH35" s="16">
        <v>45806</v>
      </c>
      <c r="AI35" s="16" t="s">
        <v>2380</v>
      </c>
      <c r="AJ35" s="16" t="s">
        <v>2361</v>
      </c>
      <c r="AK35" s="16" t="s">
        <v>2381</v>
      </c>
      <c r="AL35" s="16" t="s">
        <v>2382</v>
      </c>
      <c r="AM35" s="16" t="s">
        <v>24</v>
      </c>
      <c r="AN35" s="16" t="s">
        <v>2383</v>
      </c>
      <c r="AO35" s="16" t="s">
        <v>2384</v>
      </c>
      <c r="AP35" s="16" t="s">
        <v>327</v>
      </c>
      <c r="AQ35" s="16" t="s">
        <v>24</v>
      </c>
      <c r="AR35" s="16" t="s">
        <v>321</v>
      </c>
      <c r="AS35" s="16" t="s">
        <v>2385</v>
      </c>
      <c r="AT35" s="16" t="s">
        <v>302</v>
      </c>
      <c r="AU35" s="16" t="s">
        <v>302</v>
      </c>
      <c r="AV35" s="16" t="s">
        <v>322</v>
      </c>
      <c r="AX35" s="16" t="s">
        <v>344</v>
      </c>
      <c r="AY35" s="16" t="s">
        <v>24</v>
      </c>
      <c r="AZ35" s="16" t="s">
        <v>24</v>
      </c>
      <c r="BA35" s="16" t="s">
        <v>304</v>
      </c>
      <c r="BB35" s="16" t="s">
        <v>528</v>
      </c>
      <c r="BC35" s="16" t="s">
        <v>24</v>
      </c>
      <c r="BD35" s="16" t="s">
        <v>305</v>
      </c>
      <c r="BE35" s="16" t="s">
        <v>305</v>
      </c>
      <c r="BF35" s="16" t="s">
        <v>328</v>
      </c>
      <c r="BG35" s="16">
        <v>0</v>
      </c>
      <c r="BH35" s="16" t="s">
        <v>54</v>
      </c>
      <c r="BI35" s="16" t="s">
        <v>25</v>
      </c>
      <c r="BJ35" s="16" t="s">
        <v>25</v>
      </c>
      <c r="BK35" s="16" t="s">
        <v>25</v>
      </c>
      <c r="BL35" s="16" t="s">
        <v>55</v>
      </c>
      <c r="BM35" s="16">
        <v>0</v>
      </c>
      <c r="BN35" s="16">
        <v>0</v>
      </c>
      <c r="BO35" s="16">
        <v>0</v>
      </c>
      <c r="BP35" s="16" t="s">
        <v>54</v>
      </c>
      <c r="BQ35" s="16">
        <v>0</v>
      </c>
      <c r="BR35" s="16">
        <v>0</v>
      </c>
      <c r="BS35" s="16">
        <v>0</v>
      </c>
      <c r="BT35" s="16">
        <v>0</v>
      </c>
      <c r="BU35" s="16">
        <v>0</v>
      </c>
      <c r="BV35" s="16">
        <v>0</v>
      </c>
      <c r="BW35" s="16">
        <v>0</v>
      </c>
      <c r="BX35" s="16" t="s">
        <v>344</v>
      </c>
      <c r="BY35" s="16" t="s">
        <v>461</v>
      </c>
      <c r="BZ35" s="16">
        <v>0</v>
      </c>
      <c r="CA35" s="16" t="s">
        <v>462</v>
      </c>
      <c r="CD35" s="16" t="s">
        <v>2386</v>
      </c>
      <c r="CE35" s="16" t="s">
        <v>46</v>
      </c>
      <c r="CF35" s="16" t="s">
        <v>2380</v>
      </c>
      <c r="CG35" s="16" t="s">
        <v>38</v>
      </c>
      <c r="CH35" s="16" t="s">
        <v>326</v>
      </c>
      <c r="CI35" s="16" t="s">
        <v>326</v>
      </c>
      <c r="CJ35" s="16" t="s">
        <v>324</v>
      </c>
      <c r="CK35" s="16" t="s">
        <v>324</v>
      </c>
      <c r="CL35" s="16" t="s">
        <v>336</v>
      </c>
      <c r="CM35" s="16" t="s">
        <v>334</v>
      </c>
      <c r="CN35" s="16" t="s">
        <v>354</v>
      </c>
      <c r="CO35" s="16" t="s">
        <v>24</v>
      </c>
      <c r="CP35" s="16" t="s">
        <v>312</v>
      </c>
      <c r="CQ35" s="16" t="s">
        <v>23</v>
      </c>
      <c r="CR35" s="16">
        <v>0.6</v>
      </c>
      <c r="CS35" s="16" t="s">
        <v>24</v>
      </c>
      <c r="CT35" s="16" t="s">
        <v>2387</v>
      </c>
      <c r="CU35" s="16" t="s">
        <v>39</v>
      </c>
      <c r="CZ35" s="16" t="s">
        <v>23</v>
      </c>
      <c r="DA35" s="16" t="s">
        <v>23</v>
      </c>
      <c r="DB35" s="16" t="s">
        <v>24</v>
      </c>
      <c r="DC35" s="16" t="s">
        <v>24</v>
      </c>
    </row>
    <row r="36" spans="1:107" x14ac:dyDescent="0.25">
      <c r="A36" s="16" t="s">
        <v>1521</v>
      </c>
      <c r="B36" s="16" t="s">
        <v>527</v>
      </c>
      <c r="C36" s="16" t="s">
        <v>351</v>
      </c>
      <c r="D36" s="16" t="s">
        <v>52</v>
      </c>
      <c r="E36" s="16">
        <v>1770</v>
      </c>
      <c r="F36" s="16" t="s">
        <v>1522</v>
      </c>
      <c r="G36" s="16" t="s">
        <v>464</v>
      </c>
      <c r="H36" s="16" t="s">
        <v>465</v>
      </c>
      <c r="I36" s="16" t="s">
        <v>31</v>
      </c>
      <c r="J36" s="16" t="s">
        <v>31</v>
      </c>
      <c r="K36" s="16">
        <v>7268855</v>
      </c>
      <c r="L36" s="16">
        <v>0</v>
      </c>
      <c r="M36" s="16">
        <v>0</v>
      </c>
      <c r="N36" s="16">
        <v>7268855</v>
      </c>
      <c r="O36" s="16">
        <v>2</v>
      </c>
      <c r="P36" s="16">
        <v>2</v>
      </c>
      <c r="Q36" s="16">
        <v>7268855</v>
      </c>
      <c r="R36" s="16" t="s">
        <v>298</v>
      </c>
      <c r="S36" s="16">
        <v>0</v>
      </c>
      <c r="T36" s="16">
        <v>0</v>
      </c>
      <c r="U36" s="16">
        <v>0</v>
      </c>
      <c r="V36" s="16">
        <v>0</v>
      </c>
      <c r="W36" s="16">
        <v>0</v>
      </c>
      <c r="X36" s="16">
        <v>0</v>
      </c>
      <c r="Y36" s="16">
        <v>0</v>
      </c>
      <c r="Z36" s="16">
        <v>0</v>
      </c>
      <c r="AA36" s="16" t="s">
        <v>23</v>
      </c>
      <c r="AB36" s="16" t="s">
        <v>299</v>
      </c>
      <c r="AC36" s="16" t="b">
        <v>1</v>
      </c>
      <c r="AD36" s="16">
        <v>0</v>
      </c>
      <c r="AE36" s="16" t="s">
        <v>23</v>
      </c>
      <c r="AF36" s="16" t="s">
        <v>23</v>
      </c>
      <c r="AG36" s="16" t="s">
        <v>1523</v>
      </c>
      <c r="AH36" s="16">
        <v>46169</v>
      </c>
      <c r="AI36" s="16" t="s">
        <v>53</v>
      </c>
      <c r="AJ36" s="16" t="s">
        <v>1524</v>
      </c>
      <c r="AK36" s="16" t="s">
        <v>539</v>
      </c>
      <c r="AL36" s="16" t="s">
        <v>1525</v>
      </c>
      <c r="AM36" s="16" t="s">
        <v>24</v>
      </c>
      <c r="AN36" s="16" t="s">
        <v>352</v>
      </c>
      <c r="AO36" s="16" t="s">
        <v>540</v>
      </c>
      <c r="AP36" s="16" t="s">
        <v>327</v>
      </c>
      <c r="AQ36" s="16" t="s">
        <v>24</v>
      </c>
      <c r="AR36" s="16" t="s">
        <v>321</v>
      </c>
      <c r="AS36" s="16" t="s">
        <v>541</v>
      </c>
      <c r="AT36" s="16" t="s">
        <v>302</v>
      </c>
      <c r="AU36" s="16" t="s">
        <v>302</v>
      </c>
      <c r="AV36" s="16" t="s">
        <v>322</v>
      </c>
      <c r="AX36" s="16" t="s">
        <v>344</v>
      </c>
      <c r="AY36" s="16" t="s">
        <v>24</v>
      </c>
      <c r="AZ36" s="16" t="s">
        <v>24</v>
      </c>
      <c r="BA36" s="16" t="s">
        <v>304</v>
      </c>
      <c r="BB36" s="16" t="s">
        <v>528</v>
      </c>
      <c r="BC36" s="16" t="s">
        <v>24</v>
      </c>
      <c r="BD36" s="16" t="s">
        <v>542</v>
      </c>
      <c r="BE36" s="16" t="s">
        <v>353</v>
      </c>
      <c r="BF36" s="16" t="s">
        <v>914</v>
      </c>
      <c r="BG36" s="16">
        <v>0</v>
      </c>
      <c r="BH36" s="16" t="s">
        <v>54</v>
      </c>
      <c r="BI36" s="16" t="s">
        <v>25</v>
      </c>
      <c r="BJ36" s="16" t="s">
        <v>25</v>
      </c>
      <c r="BK36" s="16" t="s">
        <v>25</v>
      </c>
      <c r="BL36" s="16" t="s">
        <v>55</v>
      </c>
      <c r="BM36" s="16">
        <v>0</v>
      </c>
      <c r="BN36" s="16">
        <v>0</v>
      </c>
      <c r="BO36" s="16">
        <v>0</v>
      </c>
      <c r="BP36" s="16" t="s">
        <v>54</v>
      </c>
      <c r="BQ36" s="16">
        <v>0</v>
      </c>
      <c r="BR36" s="16">
        <v>0</v>
      </c>
      <c r="BS36" s="16">
        <v>0</v>
      </c>
      <c r="BT36" s="16" t="s">
        <v>54</v>
      </c>
      <c r="BU36" s="16">
        <v>0</v>
      </c>
      <c r="BV36" s="16">
        <v>0</v>
      </c>
      <c r="BW36" s="16">
        <v>0</v>
      </c>
      <c r="BX36" s="16" t="s">
        <v>344</v>
      </c>
      <c r="BY36" s="16" t="s">
        <v>461</v>
      </c>
      <c r="BZ36" s="16">
        <v>0</v>
      </c>
      <c r="CA36" s="16" t="s">
        <v>462</v>
      </c>
      <c r="CD36" s="16" t="s">
        <v>1526</v>
      </c>
      <c r="CE36" s="16" t="s">
        <v>915</v>
      </c>
      <c r="CF36" s="16" t="s">
        <v>53</v>
      </c>
      <c r="CG36" s="16" t="s">
        <v>38</v>
      </c>
      <c r="CH36" s="16" t="s">
        <v>306</v>
      </c>
      <c r="CI36" s="16" t="s">
        <v>336</v>
      </c>
      <c r="CJ36" s="16" t="s">
        <v>334</v>
      </c>
      <c r="CK36" s="16" t="s">
        <v>334</v>
      </c>
      <c r="CL36" s="16" t="s">
        <v>355</v>
      </c>
      <c r="CM36" s="16" t="s">
        <v>472</v>
      </c>
      <c r="CN36" s="16" t="s">
        <v>409</v>
      </c>
      <c r="CO36" s="16" t="s">
        <v>24</v>
      </c>
      <c r="CP36" s="16" t="s">
        <v>312</v>
      </c>
      <c r="CQ36" s="16" t="s">
        <v>24</v>
      </c>
      <c r="CR36" s="16">
        <v>1</v>
      </c>
      <c r="CS36" s="16" t="s">
        <v>24</v>
      </c>
      <c r="CT36" s="16" t="s">
        <v>1485</v>
      </c>
      <c r="CU36" s="16" t="s">
        <v>39</v>
      </c>
      <c r="CZ36" s="16" t="s">
        <v>24</v>
      </c>
      <c r="DA36" s="16" t="s">
        <v>23</v>
      </c>
      <c r="DB36" s="16" t="s">
        <v>24</v>
      </c>
      <c r="DC36" s="16" t="s">
        <v>24</v>
      </c>
    </row>
    <row r="37" spans="1:107" x14ac:dyDescent="0.25">
      <c r="A37" s="16" t="s">
        <v>750</v>
      </c>
      <c r="B37" s="16" t="s">
        <v>527</v>
      </c>
      <c r="C37" s="16" t="s">
        <v>351</v>
      </c>
      <c r="D37" s="16" t="s">
        <v>52</v>
      </c>
      <c r="E37" s="16">
        <v>1770</v>
      </c>
      <c r="F37" s="16" t="s">
        <v>529</v>
      </c>
      <c r="G37" s="16" t="s">
        <v>464</v>
      </c>
      <c r="H37" s="16" t="s">
        <v>465</v>
      </c>
      <c r="I37" s="16" t="s">
        <v>31</v>
      </c>
      <c r="J37" s="16" t="s">
        <v>31</v>
      </c>
      <c r="K37" s="16">
        <v>410000</v>
      </c>
      <c r="L37" s="16">
        <v>0</v>
      </c>
      <c r="M37" s="16">
        <v>0</v>
      </c>
      <c r="N37" s="16">
        <v>410000</v>
      </c>
      <c r="O37" s="16">
        <v>2</v>
      </c>
      <c r="P37" s="16">
        <v>2</v>
      </c>
      <c r="Q37" s="16">
        <v>410000</v>
      </c>
      <c r="R37" s="16" t="s">
        <v>298</v>
      </c>
      <c r="S37" s="16">
        <v>0</v>
      </c>
      <c r="T37" s="16">
        <v>0</v>
      </c>
      <c r="U37" s="16">
        <v>0</v>
      </c>
      <c r="V37" s="16">
        <v>0</v>
      </c>
      <c r="W37" s="16">
        <v>0</v>
      </c>
      <c r="X37" s="16">
        <v>0</v>
      </c>
      <c r="Y37" s="16">
        <v>0</v>
      </c>
      <c r="Z37" s="16">
        <v>0</v>
      </c>
      <c r="AA37" s="16" t="s">
        <v>23</v>
      </c>
      <c r="AB37" s="16" t="s">
        <v>299</v>
      </c>
      <c r="AC37" s="16" t="b">
        <v>1</v>
      </c>
      <c r="AD37" s="16">
        <v>85000</v>
      </c>
      <c r="AE37" s="16" t="s">
        <v>23</v>
      </c>
      <c r="AF37" s="16" t="s">
        <v>23</v>
      </c>
      <c r="AG37" s="16" t="s">
        <v>530</v>
      </c>
      <c r="AH37" s="16">
        <v>46170</v>
      </c>
      <c r="AI37" s="16" t="s">
        <v>536</v>
      </c>
      <c r="AJ37" s="16" t="s">
        <v>531</v>
      </c>
      <c r="AK37" s="16" t="s">
        <v>532</v>
      </c>
      <c r="AL37" s="16" t="s">
        <v>1527</v>
      </c>
      <c r="AM37" s="16" t="s">
        <v>24</v>
      </c>
      <c r="AN37" s="16" t="s">
        <v>1528</v>
      </c>
      <c r="AO37" s="16" t="s">
        <v>533</v>
      </c>
      <c r="AP37" s="16" t="s">
        <v>327</v>
      </c>
      <c r="AQ37" s="16" t="s">
        <v>24</v>
      </c>
      <c r="AR37" s="16" t="s">
        <v>321</v>
      </c>
      <c r="AS37" s="16" t="s">
        <v>534</v>
      </c>
      <c r="AT37" s="16" t="s">
        <v>302</v>
      </c>
      <c r="AU37" s="16" t="s">
        <v>302</v>
      </c>
      <c r="AV37" s="16" t="s">
        <v>322</v>
      </c>
      <c r="AX37" s="16" t="s">
        <v>323</v>
      </c>
      <c r="AY37" s="16" t="s">
        <v>24</v>
      </c>
      <c r="AZ37" s="16" t="s">
        <v>24</v>
      </c>
      <c r="BA37" s="16" t="s">
        <v>304</v>
      </c>
      <c r="BB37" s="16" t="s">
        <v>528</v>
      </c>
      <c r="BC37" s="16" t="s">
        <v>24</v>
      </c>
      <c r="BD37" s="16" t="s">
        <v>305</v>
      </c>
      <c r="BE37" s="16" t="s">
        <v>305</v>
      </c>
      <c r="BF37" s="16" t="s">
        <v>328</v>
      </c>
      <c r="BG37" s="16">
        <v>0</v>
      </c>
      <c r="BH37" s="16" t="s">
        <v>54</v>
      </c>
      <c r="BI37" s="16" t="s">
        <v>25</v>
      </c>
      <c r="BJ37" s="16" t="s">
        <v>25</v>
      </c>
      <c r="BK37" s="16" t="s">
        <v>25</v>
      </c>
      <c r="BL37" s="16" t="s">
        <v>55</v>
      </c>
      <c r="BM37" s="16">
        <v>0</v>
      </c>
      <c r="BN37" s="16">
        <v>0</v>
      </c>
      <c r="BO37" s="16">
        <v>0</v>
      </c>
      <c r="BP37" s="16" t="s">
        <v>54</v>
      </c>
      <c r="BQ37" s="16">
        <v>0</v>
      </c>
      <c r="BR37" s="16">
        <v>0</v>
      </c>
      <c r="BS37" s="16">
        <v>0</v>
      </c>
      <c r="BT37" s="16" t="s">
        <v>54</v>
      </c>
      <c r="BU37" s="16">
        <v>0</v>
      </c>
      <c r="BV37" s="16">
        <v>0</v>
      </c>
      <c r="BW37" s="16">
        <v>0</v>
      </c>
      <c r="BX37" s="16" t="s">
        <v>344</v>
      </c>
      <c r="BY37" s="16" t="s">
        <v>461</v>
      </c>
      <c r="BZ37" s="16">
        <v>0</v>
      </c>
      <c r="CA37" s="16" t="s">
        <v>462</v>
      </c>
      <c r="CD37" s="16" t="s">
        <v>535</v>
      </c>
      <c r="CE37" s="16" t="s">
        <v>31</v>
      </c>
      <c r="CF37" s="16" t="s">
        <v>536</v>
      </c>
      <c r="CG37" s="16" t="s">
        <v>38</v>
      </c>
      <c r="CH37" s="16" t="s">
        <v>334</v>
      </c>
      <c r="CI37" s="16" t="s">
        <v>334</v>
      </c>
      <c r="CJ37" s="16" t="s">
        <v>382</v>
      </c>
      <c r="CK37" s="16" t="s">
        <v>382</v>
      </c>
      <c r="CL37" s="16" t="s">
        <v>355</v>
      </c>
      <c r="CM37" s="16" t="s">
        <v>472</v>
      </c>
      <c r="CN37" s="16" t="s">
        <v>354</v>
      </c>
      <c r="CO37" s="16" t="s">
        <v>24</v>
      </c>
      <c r="CP37" s="16" t="s">
        <v>312</v>
      </c>
      <c r="CQ37" s="16" t="s">
        <v>23</v>
      </c>
      <c r="CR37" s="16">
        <v>0.6</v>
      </c>
      <c r="CS37" s="16" t="s">
        <v>24</v>
      </c>
      <c r="CT37" s="16" t="s">
        <v>1529</v>
      </c>
      <c r="CU37" s="16" t="s">
        <v>39</v>
      </c>
      <c r="CZ37" s="16" t="s">
        <v>24</v>
      </c>
      <c r="DA37" s="16" t="s">
        <v>23</v>
      </c>
      <c r="DB37" s="16" t="s">
        <v>24</v>
      </c>
      <c r="DC37" s="16" t="s">
        <v>24</v>
      </c>
    </row>
    <row r="38" spans="1:107" x14ac:dyDescent="0.25">
      <c r="A38" s="16" t="s">
        <v>2388</v>
      </c>
      <c r="B38" s="16" t="s">
        <v>527</v>
      </c>
      <c r="C38" s="16" t="s">
        <v>351</v>
      </c>
      <c r="D38" s="16" t="s">
        <v>52</v>
      </c>
      <c r="E38" s="16">
        <v>1770</v>
      </c>
      <c r="F38" s="16" t="s">
        <v>2389</v>
      </c>
      <c r="G38" s="16" t="s">
        <v>25</v>
      </c>
      <c r="H38" s="16" t="s">
        <v>25</v>
      </c>
      <c r="I38" s="16" t="s">
        <v>31</v>
      </c>
      <c r="J38" s="16" t="s">
        <v>31</v>
      </c>
      <c r="K38" s="16">
        <v>0</v>
      </c>
      <c r="L38" s="16">
        <v>0</v>
      </c>
      <c r="M38" s="16">
        <v>0</v>
      </c>
      <c r="N38" s="16">
        <v>0</v>
      </c>
      <c r="O38" s="16">
        <v>0</v>
      </c>
      <c r="P38" s="16">
        <v>0</v>
      </c>
      <c r="Q38" s="16">
        <v>0</v>
      </c>
      <c r="R38" s="16">
        <v>0</v>
      </c>
      <c r="S38" s="16">
        <v>0</v>
      </c>
      <c r="T38" s="16">
        <v>0</v>
      </c>
      <c r="U38" s="16">
        <v>0</v>
      </c>
      <c r="V38" s="16">
        <v>0</v>
      </c>
      <c r="W38" s="16">
        <v>0</v>
      </c>
      <c r="X38" s="16">
        <v>0</v>
      </c>
      <c r="Y38" s="16">
        <v>0</v>
      </c>
      <c r="Z38" s="16">
        <v>0</v>
      </c>
      <c r="AA38" s="16" t="s">
        <v>23</v>
      </c>
      <c r="AB38" s="16" t="s">
        <v>299</v>
      </c>
      <c r="AC38" s="16" t="b">
        <v>1</v>
      </c>
      <c r="AD38" s="16">
        <v>0</v>
      </c>
      <c r="AE38" s="16" t="s">
        <v>23</v>
      </c>
      <c r="AF38" s="16" t="s">
        <v>23</v>
      </c>
      <c r="AG38" s="16" t="s">
        <v>2390</v>
      </c>
      <c r="AH38" s="16" t="s">
        <v>357</v>
      </c>
      <c r="AI38" s="16" t="s">
        <v>2360</v>
      </c>
      <c r="AJ38" s="16" t="s">
        <v>2361</v>
      </c>
      <c r="AK38" s="16" t="s">
        <v>56</v>
      </c>
      <c r="AL38" s="16" t="s">
        <v>2391</v>
      </c>
      <c r="AM38" s="16" t="s">
        <v>25</v>
      </c>
      <c r="AN38" s="16" t="s">
        <v>25</v>
      </c>
      <c r="AO38" s="16" t="s">
        <v>342</v>
      </c>
      <c r="AP38" s="16" t="s">
        <v>25</v>
      </c>
      <c r="AQ38" s="16" t="s">
        <v>24</v>
      </c>
      <c r="AR38" s="16" t="s">
        <v>343</v>
      </c>
      <c r="AS38" s="16" t="s">
        <v>301</v>
      </c>
      <c r="AT38" s="16" t="s">
        <v>302</v>
      </c>
      <c r="AU38" s="16" t="s">
        <v>302</v>
      </c>
      <c r="AV38" s="16" t="s">
        <v>820</v>
      </c>
      <c r="AX38" s="16" t="s">
        <v>344</v>
      </c>
      <c r="AY38" s="16" t="s">
        <v>24</v>
      </c>
      <c r="AZ38" s="16" t="s">
        <v>24</v>
      </c>
      <c r="BA38" s="16" t="s">
        <v>1218</v>
      </c>
      <c r="BB38" s="16" t="s">
        <v>2364</v>
      </c>
      <c r="BC38" s="16" t="s">
        <v>24</v>
      </c>
      <c r="BD38" s="16" t="s">
        <v>305</v>
      </c>
      <c r="BE38" s="16" t="s">
        <v>305</v>
      </c>
      <c r="BF38" s="16" t="s">
        <v>1219</v>
      </c>
      <c r="BG38" s="16">
        <v>0</v>
      </c>
      <c r="BH38" s="16" t="s">
        <v>25</v>
      </c>
      <c r="BI38" s="16" t="s">
        <v>25</v>
      </c>
      <c r="BJ38" s="16" t="s">
        <v>25</v>
      </c>
      <c r="BK38" s="16" t="s">
        <v>25</v>
      </c>
      <c r="BL38" s="16">
        <v>0</v>
      </c>
      <c r="BM38" s="16">
        <v>0</v>
      </c>
      <c r="BN38" s="16">
        <v>0</v>
      </c>
      <c r="BO38" s="16">
        <v>0</v>
      </c>
      <c r="BP38" s="16">
        <v>0</v>
      </c>
      <c r="BQ38" s="16">
        <v>0</v>
      </c>
      <c r="BR38" s="16">
        <v>0</v>
      </c>
      <c r="BS38" s="16">
        <v>0</v>
      </c>
      <c r="BT38" s="16">
        <v>0</v>
      </c>
      <c r="BU38" s="16">
        <v>0</v>
      </c>
      <c r="BV38" s="16">
        <v>0</v>
      </c>
      <c r="BW38" s="16">
        <v>0</v>
      </c>
      <c r="BX38" s="16" t="s">
        <v>344</v>
      </c>
      <c r="BY38" s="16" t="s">
        <v>461</v>
      </c>
      <c r="BZ38" s="16">
        <v>0</v>
      </c>
      <c r="CA38" s="16" t="s">
        <v>462</v>
      </c>
      <c r="CD38" s="16" t="s">
        <v>2365</v>
      </c>
      <c r="CE38" s="16" t="s">
        <v>2366</v>
      </c>
      <c r="CF38" s="16" t="s">
        <v>1220</v>
      </c>
      <c r="CG38" s="16" t="s">
        <v>38</v>
      </c>
      <c r="CH38" s="16" t="s">
        <v>306</v>
      </c>
      <c r="CI38" s="16" t="s">
        <v>306</v>
      </c>
      <c r="CJ38" s="16" t="s">
        <v>306</v>
      </c>
      <c r="CK38" s="16" t="s">
        <v>306</v>
      </c>
      <c r="CL38" s="16" t="s">
        <v>306</v>
      </c>
      <c r="CM38" s="16" t="s">
        <v>306</v>
      </c>
      <c r="CN38" s="16" t="s">
        <v>344</v>
      </c>
      <c r="CO38" s="16" t="s">
        <v>25</v>
      </c>
      <c r="CP38" s="16" t="s">
        <v>25</v>
      </c>
      <c r="CQ38" s="16">
        <v>0</v>
      </c>
      <c r="CR38" s="16" t="s">
        <v>25</v>
      </c>
      <c r="CS38" s="16">
        <v>0</v>
      </c>
      <c r="CT38" s="16" t="s">
        <v>1221</v>
      </c>
      <c r="CU38" s="16" t="s">
        <v>39</v>
      </c>
      <c r="CZ38" s="16" t="s">
        <v>23</v>
      </c>
      <c r="DA38" s="16" t="s">
        <v>23</v>
      </c>
      <c r="DB38" s="16" t="s">
        <v>24</v>
      </c>
      <c r="DC38" s="16" t="s">
        <v>24</v>
      </c>
    </row>
    <row r="39" spans="1:107" x14ac:dyDescent="0.25">
      <c r="A39" s="16" t="s">
        <v>1530</v>
      </c>
      <c r="B39" s="16" t="s">
        <v>494</v>
      </c>
      <c r="C39" s="16" t="s">
        <v>338</v>
      </c>
      <c r="D39" s="16" t="s">
        <v>42</v>
      </c>
      <c r="E39" s="16">
        <v>1750</v>
      </c>
      <c r="F39" s="16" t="s">
        <v>1531</v>
      </c>
      <c r="G39" s="16" t="s">
        <v>464</v>
      </c>
      <c r="H39" s="16" t="s">
        <v>465</v>
      </c>
      <c r="I39" s="16" t="s">
        <v>31</v>
      </c>
      <c r="J39" s="16" t="s">
        <v>31</v>
      </c>
      <c r="K39" s="16">
        <v>857948000</v>
      </c>
      <c r="L39" s="16">
        <v>842128000</v>
      </c>
      <c r="M39" s="16">
        <v>1</v>
      </c>
      <c r="N39" s="16">
        <v>15820000</v>
      </c>
      <c r="O39" s="16">
        <v>2</v>
      </c>
      <c r="P39" s="16">
        <v>3</v>
      </c>
      <c r="Q39" s="16">
        <v>857948000</v>
      </c>
      <c r="R39" s="16" t="s">
        <v>1532</v>
      </c>
      <c r="S39" s="16">
        <v>0</v>
      </c>
      <c r="T39" s="16">
        <v>0</v>
      </c>
      <c r="U39" s="16">
        <v>0</v>
      </c>
      <c r="V39" s="16">
        <v>0</v>
      </c>
      <c r="W39" s="16">
        <v>0</v>
      </c>
      <c r="X39" s="16">
        <v>0</v>
      </c>
      <c r="Y39" s="16">
        <v>0</v>
      </c>
      <c r="Z39" s="16">
        <v>0</v>
      </c>
      <c r="AA39" s="16" t="s">
        <v>23</v>
      </c>
      <c r="AB39" s="16" t="s">
        <v>299</v>
      </c>
      <c r="AC39" s="16" t="b">
        <v>1</v>
      </c>
      <c r="AD39" s="16">
        <v>0</v>
      </c>
      <c r="AE39" s="16" t="s">
        <v>23</v>
      </c>
      <c r="AF39" s="16" t="s">
        <v>23</v>
      </c>
      <c r="AG39" s="16" t="s">
        <v>1533</v>
      </c>
      <c r="AH39" s="16">
        <v>46199</v>
      </c>
      <c r="AI39" s="16" t="s">
        <v>50</v>
      </c>
      <c r="AJ39" s="16" t="s">
        <v>498</v>
      </c>
      <c r="AK39" s="16" t="s">
        <v>499</v>
      </c>
      <c r="AL39" s="16" t="s">
        <v>1534</v>
      </c>
      <c r="AM39" s="16" t="s">
        <v>24</v>
      </c>
      <c r="AN39" s="16" t="s">
        <v>1535</v>
      </c>
      <c r="AO39" s="16" t="s">
        <v>1536</v>
      </c>
      <c r="AP39" s="16" t="s">
        <v>340</v>
      </c>
      <c r="AQ39" s="16" t="s">
        <v>345</v>
      </c>
      <c r="AR39" s="16" t="s">
        <v>321</v>
      </c>
      <c r="AS39" s="16" t="s">
        <v>301</v>
      </c>
      <c r="AT39" s="16" t="s">
        <v>1537</v>
      </c>
      <c r="AU39" s="16" t="s">
        <v>302</v>
      </c>
      <c r="AV39" s="16" t="s">
        <v>1538</v>
      </c>
      <c r="AX39" s="16" t="s">
        <v>323</v>
      </c>
      <c r="AY39" s="16" t="s">
        <v>24</v>
      </c>
      <c r="AZ39" s="16" t="s">
        <v>24</v>
      </c>
      <c r="BA39" s="16" t="s">
        <v>304</v>
      </c>
      <c r="BB39" s="16" t="s">
        <v>500</v>
      </c>
      <c r="BC39" s="16" t="s">
        <v>23</v>
      </c>
      <c r="BD39" s="16" t="s">
        <v>305</v>
      </c>
      <c r="BE39" s="16" t="s">
        <v>349</v>
      </c>
      <c r="BF39" s="16" t="s">
        <v>1539</v>
      </c>
      <c r="BG39" s="16">
        <v>0</v>
      </c>
      <c r="BH39" s="16">
        <v>53223</v>
      </c>
      <c r="BI39" s="16" t="s">
        <v>25</v>
      </c>
      <c r="BJ39" s="16" t="s">
        <v>25</v>
      </c>
      <c r="BK39" s="16" t="s">
        <v>25</v>
      </c>
      <c r="BL39" s="16" t="s">
        <v>41</v>
      </c>
      <c r="BM39" s="16">
        <v>0</v>
      </c>
      <c r="BN39" s="16">
        <v>0</v>
      </c>
      <c r="BO39" s="16">
        <v>0</v>
      </c>
      <c r="BP39" s="16" t="s">
        <v>27</v>
      </c>
      <c r="BQ39" s="16">
        <v>0</v>
      </c>
      <c r="BR39" s="16">
        <v>0</v>
      </c>
      <c r="BS39" s="16">
        <v>0</v>
      </c>
      <c r="BT39" s="16" t="s">
        <v>51</v>
      </c>
      <c r="BU39" s="16">
        <v>0</v>
      </c>
      <c r="BV39" s="16">
        <v>0</v>
      </c>
      <c r="BW39" s="16">
        <v>0</v>
      </c>
      <c r="BX39" s="16" t="s">
        <v>501</v>
      </c>
      <c r="BY39" s="16" t="s">
        <v>1540</v>
      </c>
      <c r="BZ39" s="16">
        <v>1</v>
      </c>
      <c r="CA39" s="16" t="s">
        <v>1541</v>
      </c>
      <c r="CD39" s="16" t="s">
        <v>1542</v>
      </c>
      <c r="CE39" s="16" t="s">
        <v>1543</v>
      </c>
      <c r="CF39" s="16" t="s">
        <v>50</v>
      </c>
      <c r="CG39" s="16" t="s">
        <v>29</v>
      </c>
      <c r="CH39" s="16" t="s">
        <v>1544</v>
      </c>
      <c r="CI39" s="16" t="s">
        <v>324</v>
      </c>
      <c r="CJ39" s="16" t="s">
        <v>572</v>
      </c>
      <c r="CK39" s="16" t="s">
        <v>324</v>
      </c>
      <c r="CL39" s="16" t="s">
        <v>1545</v>
      </c>
      <c r="CM39" s="16" t="s">
        <v>847</v>
      </c>
      <c r="CN39" s="16" t="s">
        <v>348</v>
      </c>
      <c r="CO39" s="16" t="s">
        <v>25</v>
      </c>
      <c r="CP39" s="16" t="s">
        <v>317</v>
      </c>
      <c r="CQ39" s="16" t="s">
        <v>313</v>
      </c>
      <c r="CR39" s="16" t="s">
        <v>314</v>
      </c>
      <c r="CS39" s="16" t="s">
        <v>24</v>
      </c>
      <c r="CT39" s="16" t="s">
        <v>1546</v>
      </c>
      <c r="CU39" s="16" t="s">
        <v>30</v>
      </c>
      <c r="CZ39" s="16" t="s">
        <v>24</v>
      </c>
      <c r="DA39" s="16" t="s">
        <v>24</v>
      </c>
      <c r="DB39" s="16" t="s">
        <v>24</v>
      </c>
      <c r="DC39" s="16" t="s">
        <v>24</v>
      </c>
    </row>
    <row r="40" spans="1:107" x14ac:dyDescent="0.25">
      <c r="A40" s="16" t="s">
        <v>2392</v>
      </c>
      <c r="B40" s="16" t="s">
        <v>2393</v>
      </c>
      <c r="C40" s="16" t="s">
        <v>2394</v>
      </c>
      <c r="D40" s="16" t="s">
        <v>2395</v>
      </c>
      <c r="E40" s="16">
        <v>1700</v>
      </c>
      <c r="F40" s="16" t="s">
        <v>2396</v>
      </c>
      <c r="G40" s="16" t="s">
        <v>537</v>
      </c>
      <c r="H40" s="16" t="s">
        <v>538</v>
      </c>
      <c r="I40" s="16" t="s">
        <v>31</v>
      </c>
      <c r="J40" s="16" t="s">
        <v>31</v>
      </c>
      <c r="K40" s="16">
        <v>183021</v>
      </c>
      <c r="L40" s="16">
        <v>0</v>
      </c>
      <c r="M40" s="16">
        <v>0</v>
      </c>
      <c r="N40" s="16">
        <v>183021</v>
      </c>
      <c r="O40" s="16">
        <v>2</v>
      </c>
      <c r="P40" s="16">
        <v>2</v>
      </c>
      <c r="Q40" s="16">
        <v>183021</v>
      </c>
      <c r="R40" s="16" t="s">
        <v>298</v>
      </c>
      <c r="S40" s="16">
        <v>0</v>
      </c>
      <c r="T40" s="16">
        <v>0</v>
      </c>
      <c r="U40" s="16">
        <v>0</v>
      </c>
      <c r="V40" s="16">
        <v>0</v>
      </c>
      <c r="W40" s="16">
        <v>0</v>
      </c>
      <c r="X40" s="16">
        <v>0</v>
      </c>
      <c r="Y40" s="16">
        <v>0</v>
      </c>
      <c r="Z40" s="16">
        <v>0</v>
      </c>
      <c r="AA40" s="16" t="s">
        <v>23</v>
      </c>
      <c r="AB40" s="16" t="s">
        <v>299</v>
      </c>
      <c r="AC40" s="16" t="b">
        <v>1</v>
      </c>
      <c r="AD40" s="16">
        <v>0</v>
      </c>
      <c r="AE40" s="16" t="s">
        <v>23</v>
      </c>
      <c r="AF40" s="16" t="s">
        <v>23</v>
      </c>
      <c r="AG40" s="16" t="s">
        <v>2397</v>
      </c>
      <c r="AH40" s="16">
        <v>46120</v>
      </c>
      <c r="AI40" s="16" t="s">
        <v>2360</v>
      </c>
      <c r="AJ40" s="16" t="s">
        <v>2361</v>
      </c>
      <c r="AK40" s="16" t="s">
        <v>56</v>
      </c>
      <c r="AL40" s="16" t="s">
        <v>2398</v>
      </c>
      <c r="AM40" s="16" t="s">
        <v>24</v>
      </c>
      <c r="AN40" s="16" t="s">
        <v>2399</v>
      </c>
      <c r="AO40" s="16" t="s">
        <v>320</v>
      </c>
      <c r="AP40" s="16" t="s">
        <v>327</v>
      </c>
      <c r="AQ40" s="16" t="s">
        <v>24</v>
      </c>
      <c r="AR40" s="16" t="s">
        <v>321</v>
      </c>
      <c r="AS40" s="16" t="s">
        <v>301</v>
      </c>
      <c r="AT40" s="16" t="s">
        <v>302</v>
      </c>
      <c r="AU40" s="16" t="s">
        <v>302</v>
      </c>
      <c r="AV40" s="16" t="s">
        <v>322</v>
      </c>
      <c r="AX40" s="16" t="s">
        <v>323</v>
      </c>
      <c r="AY40" s="16" t="s">
        <v>24</v>
      </c>
      <c r="AZ40" s="16" t="s">
        <v>24</v>
      </c>
      <c r="BA40" s="16" t="s">
        <v>304</v>
      </c>
      <c r="BB40" s="16" t="s">
        <v>2400</v>
      </c>
      <c r="BC40" s="16" t="s">
        <v>24</v>
      </c>
      <c r="BD40" s="16" t="s">
        <v>305</v>
      </c>
      <c r="BE40" s="16" t="s">
        <v>305</v>
      </c>
      <c r="BF40" s="16" t="s">
        <v>2401</v>
      </c>
      <c r="BG40" s="16">
        <v>0</v>
      </c>
      <c r="BH40" s="16">
        <v>53226</v>
      </c>
      <c r="BI40" s="16" t="s">
        <v>25</v>
      </c>
      <c r="BJ40" s="16" t="s">
        <v>25</v>
      </c>
      <c r="BK40" s="16" t="s">
        <v>25</v>
      </c>
      <c r="BL40" s="16" t="s">
        <v>43</v>
      </c>
      <c r="BM40" s="16">
        <v>0</v>
      </c>
      <c r="BN40" s="16">
        <v>0</v>
      </c>
      <c r="BO40" s="16">
        <v>0</v>
      </c>
      <c r="BP40" s="16" t="s">
        <v>44</v>
      </c>
      <c r="BQ40" s="16">
        <v>0</v>
      </c>
      <c r="BR40" s="16">
        <v>0</v>
      </c>
      <c r="BS40" s="16">
        <v>0</v>
      </c>
      <c r="BT40" s="16" t="s">
        <v>2402</v>
      </c>
      <c r="BU40" s="16">
        <v>0</v>
      </c>
      <c r="BV40" s="16">
        <v>0</v>
      </c>
      <c r="BW40" s="16">
        <v>0</v>
      </c>
      <c r="BX40" s="16" t="s">
        <v>344</v>
      </c>
      <c r="BY40" s="16" t="s">
        <v>461</v>
      </c>
      <c r="BZ40" s="16">
        <v>0</v>
      </c>
      <c r="CA40" s="16" t="s">
        <v>462</v>
      </c>
      <c r="CD40" s="16" t="s">
        <v>2403</v>
      </c>
      <c r="CE40" s="16" t="s">
        <v>46</v>
      </c>
      <c r="CF40" s="16" t="s">
        <v>1220</v>
      </c>
      <c r="CG40" s="16" t="s">
        <v>38</v>
      </c>
      <c r="CH40" s="16" t="s">
        <v>306</v>
      </c>
      <c r="CI40" s="16" t="s">
        <v>334</v>
      </c>
      <c r="CJ40" s="16" t="s">
        <v>334</v>
      </c>
      <c r="CK40" s="16" t="s">
        <v>382</v>
      </c>
      <c r="CL40" s="16" t="s">
        <v>346</v>
      </c>
      <c r="CM40" s="16" t="s">
        <v>346</v>
      </c>
      <c r="CN40" s="16" t="s">
        <v>330</v>
      </c>
      <c r="CO40" s="16" t="s">
        <v>24</v>
      </c>
      <c r="CP40" s="16" t="s">
        <v>331</v>
      </c>
      <c r="CQ40" s="16" t="s">
        <v>24</v>
      </c>
      <c r="CR40" s="16">
        <v>1</v>
      </c>
      <c r="CS40" s="16" t="s">
        <v>24</v>
      </c>
      <c r="CT40" s="16" t="s">
        <v>1547</v>
      </c>
      <c r="CU40" s="16" t="s">
        <v>39</v>
      </c>
      <c r="CZ40" s="16" t="s">
        <v>23</v>
      </c>
      <c r="DA40" s="16" t="s">
        <v>23</v>
      </c>
      <c r="DB40" s="16" t="s">
        <v>24</v>
      </c>
      <c r="DC40" s="16" t="s">
        <v>24</v>
      </c>
    </row>
    <row r="41" spans="1:107" x14ac:dyDescent="0.25">
      <c r="A41" s="16" t="s">
        <v>1548</v>
      </c>
      <c r="B41" s="16" t="s">
        <v>1549</v>
      </c>
      <c r="C41" s="16" t="s">
        <v>1550</v>
      </c>
      <c r="D41" s="16" t="s">
        <v>1551</v>
      </c>
      <c r="E41" s="16">
        <v>1850</v>
      </c>
      <c r="F41" s="16" t="s">
        <v>1552</v>
      </c>
      <c r="G41" s="16" t="s">
        <v>332</v>
      </c>
      <c r="H41" s="16" t="s">
        <v>367</v>
      </c>
      <c r="I41" s="16" t="s">
        <v>31</v>
      </c>
      <c r="J41" s="16" t="s">
        <v>31</v>
      </c>
      <c r="K41" s="16">
        <v>25510075</v>
      </c>
      <c r="L41" s="16">
        <v>0</v>
      </c>
      <c r="M41" s="16">
        <v>0</v>
      </c>
      <c r="N41" s="16">
        <v>590715</v>
      </c>
      <c r="O41" s="16">
        <v>2</v>
      </c>
      <c r="P41" s="16">
        <v>2</v>
      </c>
      <c r="Q41" s="16">
        <v>590715</v>
      </c>
      <c r="R41" s="16" t="s">
        <v>298</v>
      </c>
      <c r="S41" s="16">
        <v>24919360</v>
      </c>
      <c r="T41" s="16">
        <v>0</v>
      </c>
      <c r="U41" s="16">
        <v>0</v>
      </c>
      <c r="V41" s="16">
        <v>0</v>
      </c>
      <c r="W41" s="16">
        <v>0</v>
      </c>
      <c r="X41" s="16">
        <v>0</v>
      </c>
      <c r="Y41" s="16">
        <v>0</v>
      </c>
      <c r="Z41" s="16">
        <v>0</v>
      </c>
      <c r="AA41" s="16" t="s">
        <v>23</v>
      </c>
      <c r="AB41" s="16" t="s">
        <v>299</v>
      </c>
      <c r="AC41" s="16" t="b">
        <v>1</v>
      </c>
      <c r="AD41" s="16">
        <v>0</v>
      </c>
      <c r="AE41" s="16" t="s">
        <v>23</v>
      </c>
      <c r="AF41" s="16" t="s">
        <v>23</v>
      </c>
      <c r="AG41" s="16" t="s">
        <v>1553</v>
      </c>
      <c r="AH41" s="16" t="s">
        <v>357</v>
      </c>
      <c r="AI41" s="16" t="s">
        <v>741</v>
      </c>
      <c r="AJ41" s="16" t="s">
        <v>1554</v>
      </c>
      <c r="AK41" s="16" t="s">
        <v>33</v>
      </c>
      <c r="AL41" s="16" t="s">
        <v>1555</v>
      </c>
      <c r="AM41" s="16" t="s">
        <v>24</v>
      </c>
      <c r="AN41" s="16" t="s">
        <v>1556</v>
      </c>
      <c r="AO41" s="16" t="s">
        <v>1557</v>
      </c>
      <c r="AP41" s="16" t="s">
        <v>369</v>
      </c>
      <c r="AQ41" s="16" t="s">
        <v>24</v>
      </c>
      <c r="AR41" s="16" t="s">
        <v>399</v>
      </c>
      <c r="AS41" s="16" t="s">
        <v>301</v>
      </c>
      <c r="AT41" s="16" t="s">
        <v>1558</v>
      </c>
      <c r="AU41" s="16" t="s">
        <v>302</v>
      </c>
      <c r="AV41" s="16" t="s">
        <v>1559</v>
      </c>
      <c r="AX41" s="16" t="s">
        <v>344</v>
      </c>
      <c r="AY41" s="16" t="s">
        <v>24</v>
      </c>
      <c r="AZ41" s="16" t="s">
        <v>1560</v>
      </c>
      <c r="BA41" s="16" t="s">
        <v>304</v>
      </c>
      <c r="BB41" s="16" t="s">
        <v>1561</v>
      </c>
      <c r="BC41" s="16" t="s">
        <v>24</v>
      </c>
      <c r="BD41" s="16" t="s">
        <v>305</v>
      </c>
      <c r="BE41" s="16" t="s">
        <v>305</v>
      </c>
      <c r="BF41" s="16" t="s">
        <v>328</v>
      </c>
      <c r="BG41" s="16">
        <v>0</v>
      </c>
      <c r="BH41" s="16" t="s">
        <v>25</v>
      </c>
      <c r="BI41" s="16" t="s">
        <v>25</v>
      </c>
      <c r="BJ41" s="16" t="s">
        <v>25</v>
      </c>
      <c r="BK41" s="16" t="s">
        <v>25</v>
      </c>
      <c r="BL41" s="16" t="s">
        <v>55</v>
      </c>
      <c r="BM41" s="16">
        <v>0</v>
      </c>
      <c r="BN41" s="16">
        <v>0</v>
      </c>
      <c r="BO41" s="16">
        <v>0</v>
      </c>
      <c r="BP41" s="16" t="s">
        <v>54</v>
      </c>
      <c r="BQ41" s="16">
        <v>0</v>
      </c>
      <c r="BR41" s="16">
        <v>0</v>
      </c>
      <c r="BS41" s="16">
        <v>0</v>
      </c>
      <c r="BT41" s="16">
        <v>0</v>
      </c>
      <c r="BU41" s="16">
        <v>0</v>
      </c>
      <c r="BV41" s="16">
        <v>0</v>
      </c>
      <c r="BW41" s="16">
        <v>0</v>
      </c>
      <c r="BX41" s="16" t="s">
        <v>344</v>
      </c>
      <c r="BY41" s="16" t="s">
        <v>461</v>
      </c>
      <c r="BZ41" s="16">
        <v>0</v>
      </c>
      <c r="CA41" s="16" t="s">
        <v>462</v>
      </c>
      <c r="CD41" s="16" t="s">
        <v>1562</v>
      </c>
      <c r="CE41" s="16" t="s">
        <v>1563</v>
      </c>
      <c r="CF41" s="16" t="s">
        <v>741</v>
      </c>
      <c r="CG41" s="16" t="s">
        <v>67</v>
      </c>
      <c r="CH41" s="16" t="s">
        <v>963</v>
      </c>
      <c r="CI41" s="16" t="s">
        <v>355</v>
      </c>
      <c r="CJ41" s="16" t="s">
        <v>827</v>
      </c>
      <c r="CK41" s="16" t="s">
        <v>572</v>
      </c>
      <c r="CL41" s="16" t="s">
        <v>350</v>
      </c>
      <c r="CM41" s="16" t="s">
        <v>1545</v>
      </c>
      <c r="CN41" s="16" t="s">
        <v>319</v>
      </c>
      <c r="CO41" s="16" t="s">
        <v>25</v>
      </c>
      <c r="CP41" s="16" t="s">
        <v>312</v>
      </c>
      <c r="CQ41" s="16" t="s">
        <v>23</v>
      </c>
      <c r="CR41" s="16" t="s">
        <v>314</v>
      </c>
      <c r="CS41" s="16" t="s">
        <v>24</v>
      </c>
      <c r="CT41" s="16" t="s">
        <v>1564</v>
      </c>
      <c r="CU41" s="16" t="s">
        <v>68</v>
      </c>
      <c r="CZ41" s="16" t="s">
        <v>24</v>
      </c>
      <c r="DA41" s="16" t="s">
        <v>24</v>
      </c>
      <c r="DB41" s="16" t="s">
        <v>23</v>
      </c>
      <c r="DC41" s="16" t="s">
        <v>24</v>
      </c>
    </row>
    <row r="42" spans="1:107" x14ac:dyDescent="0.25">
      <c r="A42" s="16" t="s">
        <v>1565</v>
      </c>
      <c r="B42" s="16" t="s">
        <v>577</v>
      </c>
      <c r="C42" s="16" t="s">
        <v>393</v>
      </c>
      <c r="D42" s="16" t="s">
        <v>92</v>
      </c>
      <c r="E42" s="16">
        <v>1275</v>
      </c>
      <c r="F42" s="16" t="s">
        <v>1566</v>
      </c>
      <c r="G42" s="16" t="s">
        <v>562</v>
      </c>
      <c r="H42" s="16" t="s">
        <v>563</v>
      </c>
      <c r="I42" s="16" t="s">
        <v>31</v>
      </c>
      <c r="J42" s="16" t="s">
        <v>31</v>
      </c>
      <c r="K42" s="16">
        <v>3736000</v>
      </c>
      <c r="L42" s="16">
        <v>3736000</v>
      </c>
      <c r="M42" s="16">
        <v>1</v>
      </c>
      <c r="N42" s="16">
        <v>0</v>
      </c>
      <c r="O42" s="16">
        <v>0</v>
      </c>
      <c r="P42" s="16">
        <v>1</v>
      </c>
      <c r="Q42" s="16">
        <v>3736000</v>
      </c>
      <c r="R42" s="16" t="s">
        <v>333</v>
      </c>
      <c r="S42" s="16">
        <v>0</v>
      </c>
      <c r="T42" s="16">
        <v>0</v>
      </c>
      <c r="U42" s="16">
        <v>0</v>
      </c>
      <c r="V42" s="16">
        <v>0</v>
      </c>
      <c r="W42" s="16">
        <v>0</v>
      </c>
      <c r="X42" s="16">
        <v>0</v>
      </c>
      <c r="Y42" s="16">
        <v>0</v>
      </c>
      <c r="Z42" s="16">
        <v>0</v>
      </c>
      <c r="AA42" s="16" t="s">
        <v>23</v>
      </c>
      <c r="AB42" s="16" t="s">
        <v>299</v>
      </c>
      <c r="AC42" s="16" t="b">
        <v>1</v>
      </c>
      <c r="AD42" s="16">
        <v>0</v>
      </c>
      <c r="AE42" s="16" t="s">
        <v>23</v>
      </c>
      <c r="AF42" s="16" t="s">
        <v>23</v>
      </c>
      <c r="AG42" s="16" t="s">
        <v>1567</v>
      </c>
      <c r="AH42" s="16">
        <v>46162</v>
      </c>
      <c r="AI42" s="16" t="s">
        <v>93</v>
      </c>
      <c r="AJ42" s="16" t="s">
        <v>94</v>
      </c>
      <c r="AK42" s="16" t="s">
        <v>95</v>
      </c>
      <c r="AL42" s="16" t="s">
        <v>578</v>
      </c>
      <c r="AM42" s="16" t="s">
        <v>24</v>
      </c>
      <c r="AN42" s="16" t="s">
        <v>395</v>
      </c>
      <c r="AO42" s="16" t="s">
        <v>396</v>
      </c>
      <c r="AP42" s="16" t="s">
        <v>379</v>
      </c>
      <c r="AQ42" s="16" t="s">
        <v>24</v>
      </c>
      <c r="AR42" s="16" t="s">
        <v>321</v>
      </c>
      <c r="AS42" s="16" t="s">
        <v>301</v>
      </c>
      <c r="AT42" s="16" t="s">
        <v>302</v>
      </c>
      <c r="AU42" s="16" t="s">
        <v>302</v>
      </c>
      <c r="AV42" s="16" t="s">
        <v>322</v>
      </c>
      <c r="AX42" s="16" t="s">
        <v>344</v>
      </c>
      <c r="AY42" s="16" t="s">
        <v>24</v>
      </c>
      <c r="AZ42" s="16" t="s">
        <v>24</v>
      </c>
      <c r="BA42" s="16" t="s">
        <v>304</v>
      </c>
      <c r="BB42" s="16" t="s">
        <v>397</v>
      </c>
      <c r="BC42" s="16" t="s">
        <v>23</v>
      </c>
      <c r="BD42" s="16" t="s">
        <v>1568</v>
      </c>
      <c r="BE42" s="16" t="s">
        <v>579</v>
      </c>
      <c r="BF42" s="16" t="s">
        <v>328</v>
      </c>
      <c r="BG42" s="16">
        <v>0</v>
      </c>
      <c r="BH42" s="16" t="s">
        <v>54</v>
      </c>
      <c r="BI42" s="16" t="s">
        <v>25</v>
      </c>
      <c r="BJ42" s="16" t="s">
        <v>25</v>
      </c>
      <c r="BK42" s="16" t="s">
        <v>25</v>
      </c>
      <c r="BL42" s="16" t="s">
        <v>55</v>
      </c>
      <c r="BM42" s="16">
        <v>0</v>
      </c>
      <c r="BN42" s="16">
        <v>0</v>
      </c>
      <c r="BO42" s="16">
        <v>0</v>
      </c>
      <c r="BP42" s="16" t="s">
        <v>54</v>
      </c>
      <c r="BQ42" s="16">
        <v>0</v>
      </c>
      <c r="BR42" s="16">
        <v>0</v>
      </c>
      <c r="BS42" s="16">
        <v>0</v>
      </c>
      <c r="BT42" s="16" t="s">
        <v>54</v>
      </c>
      <c r="BU42" s="16">
        <v>0</v>
      </c>
      <c r="BV42" s="16">
        <v>0</v>
      </c>
      <c r="BW42" s="16">
        <v>0</v>
      </c>
      <c r="BX42" s="16" t="s">
        <v>502</v>
      </c>
      <c r="BY42" s="16" t="s">
        <v>1569</v>
      </c>
      <c r="BZ42" s="16">
        <v>1</v>
      </c>
      <c r="CA42" s="16" t="s">
        <v>1570</v>
      </c>
      <c r="CD42" s="16" t="s">
        <v>580</v>
      </c>
      <c r="CE42" s="16" t="s">
        <v>31</v>
      </c>
      <c r="CF42" s="16" t="s">
        <v>93</v>
      </c>
      <c r="CG42" s="16" t="s">
        <v>67</v>
      </c>
      <c r="CH42" s="16" t="s">
        <v>370</v>
      </c>
      <c r="CI42" s="16" t="s">
        <v>370</v>
      </c>
      <c r="CJ42" s="16" t="s">
        <v>308</v>
      </c>
      <c r="CK42" s="16" t="s">
        <v>308</v>
      </c>
      <c r="CL42" s="16" t="s">
        <v>324</v>
      </c>
      <c r="CM42" s="16" t="s">
        <v>325</v>
      </c>
      <c r="CN42" s="16" t="s">
        <v>581</v>
      </c>
      <c r="CO42" s="16" t="s">
        <v>25</v>
      </c>
      <c r="CP42" s="16" t="s">
        <v>331</v>
      </c>
      <c r="CQ42" s="16" t="s">
        <v>24</v>
      </c>
      <c r="CR42" s="16">
        <v>1</v>
      </c>
      <c r="CS42" s="16" t="s">
        <v>24</v>
      </c>
      <c r="CT42" s="16" t="s">
        <v>1571</v>
      </c>
      <c r="CU42" s="16" t="s">
        <v>68</v>
      </c>
      <c r="CZ42" s="16" t="s">
        <v>24</v>
      </c>
      <c r="DA42" s="16" t="s">
        <v>24</v>
      </c>
      <c r="DB42" s="16" t="s">
        <v>24</v>
      </c>
      <c r="DC42" s="16" t="s">
        <v>24</v>
      </c>
    </row>
    <row r="43" spans="1:107" x14ac:dyDescent="0.25">
      <c r="A43" s="16" t="s">
        <v>2404</v>
      </c>
      <c r="B43" s="16" t="s">
        <v>577</v>
      </c>
      <c r="C43" s="16" t="s">
        <v>393</v>
      </c>
      <c r="D43" s="16" t="s">
        <v>92</v>
      </c>
      <c r="E43" s="16">
        <v>1275</v>
      </c>
      <c r="F43" s="16" t="s">
        <v>2405</v>
      </c>
      <c r="G43" s="16" t="s">
        <v>562</v>
      </c>
      <c r="H43" s="16" t="s">
        <v>563</v>
      </c>
      <c r="I43" s="16" t="s">
        <v>31</v>
      </c>
      <c r="J43" s="16" t="s">
        <v>31</v>
      </c>
      <c r="K43" s="16">
        <v>6750320</v>
      </c>
      <c r="L43" s="16">
        <v>6750320</v>
      </c>
      <c r="M43" s="16">
        <v>1</v>
      </c>
      <c r="N43" s="16">
        <v>0</v>
      </c>
      <c r="O43" s="16">
        <v>0</v>
      </c>
      <c r="P43" s="16">
        <v>1</v>
      </c>
      <c r="Q43" s="16">
        <v>6750320</v>
      </c>
      <c r="R43" s="16" t="s">
        <v>333</v>
      </c>
      <c r="S43" s="16">
        <v>0</v>
      </c>
      <c r="T43" s="16">
        <v>0</v>
      </c>
      <c r="U43" s="16">
        <v>0</v>
      </c>
      <c r="V43" s="16">
        <v>0</v>
      </c>
      <c r="W43" s="16">
        <v>0</v>
      </c>
      <c r="X43" s="16">
        <v>0</v>
      </c>
      <c r="Y43" s="16">
        <v>0</v>
      </c>
      <c r="Z43" s="16">
        <v>0</v>
      </c>
      <c r="AA43" s="16" t="s">
        <v>23</v>
      </c>
      <c r="AB43" s="16" t="s">
        <v>299</v>
      </c>
      <c r="AC43" s="16" t="b">
        <v>1</v>
      </c>
      <c r="AD43" s="16">
        <v>0</v>
      </c>
      <c r="AE43" s="16" t="s">
        <v>23</v>
      </c>
      <c r="AF43" s="16" t="s">
        <v>23</v>
      </c>
      <c r="AG43" s="16" t="s">
        <v>2406</v>
      </c>
      <c r="AH43" s="16">
        <v>45435</v>
      </c>
      <c r="AI43" s="16" t="s">
        <v>93</v>
      </c>
      <c r="AJ43" s="16" t="s">
        <v>94</v>
      </c>
      <c r="AK43" s="16" t="s">
        <v>95</v>
      </c>
      <c r="AL43" s="16" t="s">
        <v>578</v>
      </c>
      <c r="AM43" s="16" t="s">
        <v>24</v>
      </c>
      <c r="AN43" s="16" t="s">
        <v>395</v>
      </c>
      <c r="AO43" s="16" t="s">
        <v>396</v>
      </c>
      <c r="AP43" s="16" t="s">
        <v>379</v>
      </c>
      <c r="AQ43" s="16" t="s">
        <v>24</v>
      </c>
      <c r="AR43" s="16" t="s">
        <v>321</v>
      </c>
      <c r="AS43" s="16" t="s">
        <v>301</v>
      </c>
      <c r="AT43" s="16" t="s">
        <v>302</v>
      </c>
      <c r="AU43" s="16" t="s">
        <v>302</v>
      </c>
      <c r="AV43" s="16" t="s">
        <v>322</v>
      </c>
      <c r="AX43" s="16" t="s">
        <v>344</v>
      </c>
      <c r="AY43" s="16" t="s">
        <v>24</v>
      </c>
      <c r="AZ43" s="16" t="s">
        <v>24</v>
      </c>
      <c r="BA43" s="16" t="s">
        <v>304</v>
      </c>
      <c r="BB43" s="16" t="s">
        <v>397</v>
      </c>
      <c r="BC43" s="16" t="s">
        <v>24</v>
      </c>
      <c r="BD43" s="16" t="s">
        <v>2407</v>
      </c>
      <c r="BE43" s="16" t="s">
        <v>579</v>
      </c>
      <c r="BF43" s="16" t="s">
        <v>328</v>
      </c>
      <c r="BG43" s="16">
        <v>0</v>
      </c>
      <c r="BH43" s="16" t="s">
        <v>54</v>
      </c>
      <c r="BI43" s="16" t="s">
        <v>25</v>
      </c>
      <c r="BJ43" s="16" t="s">
        <v>25</v>
      </c>
      <c r="BK43" s="16" t="s">
        <v>25</v>
      </c>
      <c r="BL43" s="16" t="s">
        <v>55</v>
      </c>
      <c r="BM43" s="16">
        <v>0</v>
      </c>
      <c r="BN43" s="16">
        <v>0</v>
      </c>
      <c r="BO43" s="16">
        <v>0</v>
      </c>
      <c r="BP43" s="16" t="s">
        <v>54</v>
      </c>
      <c r="BQ43" s="16">
        <v>0</v>
      </c>
      <c r="BR43" s="16">
        <v>0</v>
      </c>
      <c r="BS43" s="16">
        <v>0</v>
      </c>
      <c r="BT43" s="16" t="s">
        <v>54</v>
      </c>
      <c r="BU43" s="16">
        <v>0</v>
      </c>
      <c r="BV43" s="16">
        <v>0</v>
      </c>
      <c r="BW43" s="16">
        <v>0</v>
      </c>
      <c r="BX43" s="16" t="s">
        <v>502</v>
      </c>
      <c r="BY43" s="16" t="s">
        <v>2408</v>
      </c>
      <c r="BZ43" s="16">
        <v>1</v>
      </c>
      <c r="CA43" s="16" t="s">
        <v>2409</v>
      </c>
      <c r="CD43" s="16" t="s">
        <v>580</v>
      </c>
      <c r="CE43" s="16" t="s">
        <v>31</v>
      </c>
      <c r="CF43" s="16" t="s">
        <v>93</v>
      </c>
      <c r="CG43" s="16" t="s">
        <v>67</v>
      </c>
      <c r="CH43" s="16" t="s">
        <v>370</v>
      </c>
      <c r="CI43" s="16" t="s">
        <v>370</v>
      </c>
      <c r="CJ43" s="16" t="s">
        <v>308</v>
      </c>
      <c r="CK43" s="16" t="s">
        <v>308</v>
      </c>
      <c r="CL43" s="16" t="s">
        <v>324</v>
      </c>
      <c r="CM43" s="16" t="s">
        <v>325</v>
      </c>
      <c r="CN43" s="16" t="s">
        <v>581</v>
      </c>
      <c r="CO43" s="16" t="s">
        <v>25</v>
      </c>
      <c r="CP43" s="16" t="s">
        <v>331</v>
      </c>
      <c r="CQ43" s="16" t="s">
        <v>24</v>
      </c>
      <c r="CR43" s="16">
        <v>1</v>
      </c>
      <c r="CS43" s="16" t="s">
        <v>24</v>
      </c>
      <c r="CT43" s="16" t="s">
        <v>1571</v>
      </c>
      <c r="CU43" s="16" t="s">
        <v>68</v>
      </c>
      <c r="CZ43" s="16" t="s">
        <v>23</v>
      </c>
      <c r="DA43" s="16" t="s">
        <v>24</v>
      </c>
      <c r="DB43" s="16" t="s">
        <v>24</v>
      </c>
      <c r="DC43" s="16" t="s">
        <v>24</v>
      </c>
    </row>
    <row r="44" spans="1:107" x14ac:dyDescent="0.25">
      <c r="A44" s="16" t="s">
        <v>758</v>
      </c>
      <c r="B44" s="16" t="s">
        <v>577</v>
      </c>
      <c r="C44" s="16" t="s">
        <v>393</v>
      </c>
      <c r="D44" s="16" t="s">
        <v>92</v>
      </c>
      <c r="E44" s="16">
        <v>1275</v>
      </c>
      <c r="F44" s="16" t="s">
        <v>96</v>
      </c>
      <c r="G44" s="16" t="s">
        <v>296</v>
      </c>
      <c r="H44" s="16" t="s">
        <v>297</v>
      </c>
      <c r="I44" s="16" t="s">
        <v>464</v>
      </c>
      <c r="J44" s="16" t="s">
        <v>465</v>
      </c>
      <c r="K44" s="16">
        <v>177960</v>
      </c>
      <c r="L44" s="16">
        <v>177960</v>
      </c>
      <c r="M44" s="16">
        <v>1</v>
      </c>
      <c r="N44" s="16">
        <v>0</v>
      </c>
      <c r="O44" s="16">
        <v>0</v>
      </c>
      <c r="P44" s="16">
        <v>1</v>
      </c>
      <c r="Q44" s="16">
        <v>177960</v>
      </c>
      <c r="R44" s="16" t="s">
        <v>333</v>
      </c>
      <c r="S44" s="16">
        <v>0</v>
      </c>
      <c r="T44" s="16">
        <v>2000000</v>
      </c>
      <c r="U44" s="16">
        <v>0</v>
      </c>
      <c r="V44" s="16">
        <v>2000000</v>
      </c>
      <c r="W44" s="16">
        <v>0</v>
      </c>
      <c r="X44" s="16">
        <v>0</v>
      </c>
      <c r="Y44" s="16">
        <v>2000000</v>
      </c>
      <c r="Z44" s="16">
        <v>0</v>
      </c>
      <c r="AA44" s="16" t="s">
        <v>23</v>
      </c>
      <c r="AB44" s="16" t="s">
        <v>299</v>
      </c>
      <c r="AC44" s="16" t="b">
        <v>1</v>
      </c>
      <c r="AD44" s="16">
        <v>0</v>
      </c>
      <c r="AE44" s="16" t="s">
        <v>23</v>
      </c>
      <c r="AF44" s="16" t="s">
        <v>23</v>
      </c>
      <c r="AG44" s="16" t="s">
        <v>583</v>
      </c>
      <c r="AH44" s="16">
        <v>46104</v>
      </c>
      <c r="AI44" s="16" t="s">
        <v>93</v>
      </c>
      <c r="AJ44" s="16" t="s">
        <v>94</v>
      </c>
      <c r="AK44" s="16" t="s">
        <v>95</v>
      </c>
      <c r="AL44" s="16" t="s">
        <v>1572</v>
      </c>
      <c r="AM44" s="16" t="s">
        <v>24</v>
      </c>
      <c r="AN44" s="16" t="s">
        <v>1573</v>
      </c>
      <c r="AO44" s="16" t="s">
        <v>1574</v>
      </c>
      <c r="AP44" s="16" t="s">
        <v>300</v>
      </c>
      <c r="AQ44" s="16" t="s">
        <v>394</v>
      </c>
      <c r="AR44" s="16" t="s">
        <v>947</v>
      </c>
      <c r="AS44" s="16" t="s">
        <v>301</v>
      </c>
      <c r="AT44" s="16" t="s">
        <v>302</v>
      </c>
      <c r="AU44" s="16" t="s">
        <v>302</v>
      </c>
      <c r="AV44" s="16" t="s">
        <v>322</v>
      </c>
      <c r="AX44" s="16" t="s">
        <v>323</v>
      </c>
      <c r="AY44" s="16" t="s">
        <v>24</v>
      </c>
      <c r="AZ44" s="16" t="s">
        <v>24</v>
      </c>
      <c r="BA44" s="16" t="s">
        <v>304</v>
      </c>
      <c r="BB44" s="16" t="s">
        <v>1575</v>
      </c>
      <c r="BC44" s="16" t="s">
        <v>24</v>
      </c>
      <c r="BD44" s="16" t="s">
        <v>305</v>
      </c>
      <c r="BE44" s="16" t="s">
        <v>1576</v>
      </c>
      <c r="BF44" s="16" t="s">
        <v>1577</v>
      </c>
      <c r="BG44" s="16">
        <v>0</v>
      </c>
      <c r="BH44" s="16">
        <v>53226</v>
      </c>
      <c r="BI44" s="16" t="s">
        <v>25</v>
      </c>
      <c r="BJ44" s="16" t="s">
        <v>25</v>
      </c>
      <c r="BK44" s="16" t="s">
        <v>25</v>
      </c>
      <c r="BL44" s="16" t="s">
        <v>43</v>
      </c>
      <c r="BM44" s="16">
        <v>0</v>
      </c>
      <c r="BN44" s="16">
        <v>0</v>
      </c>
      <c r="BO44" s="16">
        <v>0</v>
      </c>
      <c r="BP44" s="16" t="s">
        <v>44</v>
      </c>
      <c r="BQ44" s="16">
        <v>0</v>
      </c>
      <c r="BR44" s="16">
        <v>0</v>
      </c>
      <c r="BS44" s="16">
        <v>0</v>
      </c>
      <c r="BT44" s="16" t="s">
        <v>582</v>
      </c>
      <c r="BU44" s="16">
        <v>0</v>
      </c>
      <c r="BV44" s="16">
        <v>0</v>
      </c>
      <c r="BW44" s="16">
        <v>0</v>
      </c>
      <c r="BX44" s="16" t="s">
        <v>344</v>
      </c>
      <c r="BY44" s="16" t="s">
        <v>461</v>
      </c>
      <c r="BZ44" s="16">
        <v>0</v>
      </c>
      <c r="CA44" s="16" t="s">
        <v>462</v>
      </c>
      <c r="CD44" s="16" t="s">
        <v>1578</v>
      </c>
      <c r="CE44" s="16" t="s">
        <v>138</v>
      </c>
      <c r="CF44" s="16" t="s">
        <v>584</v>
      </c>
      <c r="CG44" s="16" t="s">
        <v>29</v>
      </c>
      <c r="CH44" s="16" t="s">
        <v>306</v>
      </c>
      <c r="CI44" s="16" t="s">
        <v>334</v>
      </c>
      <c r="CJ44" s="16" t="s">
        <v>346</v>
      </c>
      <c r="CK44" s="16" t="s">
        <v>572</v>
      </c>
      <c r="CL44" s="16" t="s">
        <v>598</v>
      </c>
      <c r="CM44" s="16" t="s">
        <v>1427</v>
      </c>
      <c r="CN44" s="16" t="s">
        <v>319</v>
      </c>
      <c r="CO44" s="16" t="s">
        <v>25</v>
      </c>
      <c r="CP44" s="16" t="s">
        <v>317</v>
      </c>
      <c r="CQ44" s="16" t="s">
        <v>313</v>
      </c>
      <c r="CR44" s="16" t="s">
        <v>314</v>
      </c>
      <c r="CS44" s="16" t="s">
        <v>23</v>
      </c>
      <c r="CT44" s="16" t="s">
        <v>1296</v>
      </c>
      <c r="CU44" s="16" t="s">
        <v>30</v>
      </c>
      <c r="CZ44" s="16" t="s">
        <v>24</v>
      </c>
      <c r="DA44" s="16" t="s">
        <v>23</v>
      </c>
      <c r="DB44" s="16" t="s">
        <v>24</v>
      </c>
      <c r="DC44" s="16" t="s">
        <v>24</v>
      </c>
    </row>
    <row r="45" spans="1:107" x14ac:dyDescent="0.25">
      <c r="A45" s="16" t="s">
        <v>1579</v>
      </c>
      <c r="B45" s="16" t="s">
        <v>577</v>
      </c>
      <c r="C45" s="16" t="s">
        <v>393</v>
      </c>
      <c r="D45" s="16" t="s">
        <v>92</v>
      </c>
      <c r="E45" s="16">
        <v>1275</v>
      </c>
      <c r="F45" s="16" t="s">
        <v>1580</v>
      </c>
      <c r="G45" s="16" t="s">
        <v>296</v>
      </c>
      <c r="H45" s="16" t="s">
        <v>297</v>
      </c>
      <c r="I45" s="16" t="s">
        <v>464</v>
      </c>
      <c r="J45" s="16" t="s">
        <v>465</v>
      </c>
      <c r="K45" s="16">
        <v>99970</v>
      </c>
      <c r="L45" s="16">
        <v>99970</v>
      </c>
      <c r="M45" s="16">
        <v>1</v>
      </c>
      <c r="N45" s="16">
        <v>0</v>
      </c>
      <c r="O45" s="16">
        <v>0</v>
      </c>
      <c r="P45" s="16">
        <v>1</v>
      </c>
      <c r="Q45" s="16">
        <v>99970</v>
      </c>
      <c r="R45" s="16" t="s">
        <v>333</v>
      </c>
      <c r="S45" s="16">
        <v>0</v>
      </c>
      <c r="T45" s="16">
        <v>1587860</v>
      </c>
      <c r="U45" s="16">
        <v>1587860</v>
      </c>
      <c r="V45" s="16">
        <v>0</v>
      </c>
      <c r="W45" s="16">
        <v>0</v>
      </c>
      <c r="X45" s="16">
        <v>0</v>
      </c>
      <c r="Y45" s="16">
        <v>1587860</v>
      </c>
      <c r="Z45" s="16">
        <v>0</v>
      </c>
      <c r="AA45" s="16" t="s">
        <v>23</v>
      </c>
      <c r="AB45" s="16" t="s">
        <v>299</v>
      </c>
      <c r="AC45" s="16" t="b">
        <v>1</v>
      </c>
      <c r="AD45" s="16">
        <v>0</v>
      </c>
      <c r="AE45" s="16" t="s">
        <v>23</v>
      </c>
      <c r="AF45" s="16" t="s">
        <v>23</v>
      </c>
      <c r="AG45" s="16" t="s">
        <v>1581</v>
      </c>
      <c r="AH45" s="16">
        <v>46122</v>
      </c>
      <c r="AI45" s="16" t="s">
        <v>93</v>
      </c>
      <c r="AJ45" s="16" t="s">
        <v>94</v>
      </c>
      <c r="AK45" s="16" t="s">
        <v>95</v>
      </c>
      <c r="AL45" s="16" t="s">
        <v>1582</v>
      </c>
      <c r="AM45" s="16" t="s">
        <v>24</v>
      </c>
      <c r="AN45" s="16" t="s">
        <v>1583</v>
      </c>
      <c r="AO45" s="16" t="s">
        <v>1584</v>
      </c>
      <c r="AP45" s="16" t="s">
        <v>300</v>
      </c>
      <c r="AQ45" s="16" t="s">
        <v>1585</v>
      </c>
      <c r="AR45" s="16" t="s">
        <v>1586</v>
      </c>
      <c r="AS45" s="16" t="s">
        <v>301</v>
      </c>
      <c r="AT45" s="16" t="s">
        <v>302</v>
      </c>
      <c r="AU45" s="16" t="s">
        <v>1587</v>
      </c>
      <c r="AV45" s="16" t="s">
        <v>322</v>
      </c>
      <c r="AX45" s="16" t="s">
        <v>323</v>
      </c>
      <c r="AY45" s="16" t="s">
        <v>24</v>
      </c>
      <c r="AZ45" s="16" t="s">
        <v>24</v>
      </c>
      <c r="BA45" s="16" t="s">
        <v>304</v>
      </c>
      <c r="BB45" s="16" t="s">
        <v>1588</v>
      </c>
      <c r="BC45" s="16" t="s">
        <v>24</v>
      </c>
      <c r="BD45" s="16" t="s">
        <v>305</v>
      </c>
      <c r="BE45" s="16" t="s">
        <v>305</v>
      </c>
      <c r="BF45" s="16" t="s">
        <v>1589</v>
      </c>
      <c r="BG45" s="16">
        <v>0</v>
      </c>
      <c r="BH45" s="16">
        <v>53226</v>
      </c>
      <c r="BI45" s="16" t="s">
        <v>25</v>
      </c>
      <c r="BJ45" s="16" t="s">
        <v>25</v>
      </c>
      <c r="BK45" s="16" t="s">
        <v>25</v>
      </c>
      <c r="BL45" s="16" t="s">
        <v>43</v>
      </c>
      <c r="BM45" s="16">
        <v>0</v>
      </c>
      <c r="BN45" s="16">
        <v>0</v>
      </c>
      <c r="BO45" s="16">
        <v>0</v>
      </c>
      <c r="BP45" s="16" t="s">
        <v>44</v>
      </c>
      <c r="BQ45" s="16">
        <v>0</v>
      </c>
      <c r="BR45" s="16">
        <v>0</v>
      </c>
      <c r="BS45" s="16">
        <v>0</v>
      </c>
      <c r="BT45" s="16" t="s">
        <v>582</v>
      </c>
      <c r="BU45" s="16">
        <v>0</v>
      </c>
      <c r="BV45" s="16">
        <v>0</v>
      </c>
      <c r="BW45" s="16">
        <v>0</v>
      </c>
      <c r="BX45" s="16" t="s">
        <v>501</v>
      </c>
      <c r="BY45" s="16" t="s">
        <v>1590</v>
      </c>
      <c r="BZ45" s="16">
        <v>1</v>
      </c>
      <c r="CA45" s="16" t="s">
        <v>1591</v>
      </c>
      <c r="CD45" s="16" t="s">
        <v>1592</v>
      </c>
      <c r="CE45" s="16" t="s">
        <v>896</v>
      </c>
      <c r="CF45" s="16" t="s">
        <v>1593</v>
      </c>
      <c r="CG45" s="16" t="s">
        <v>29</v>
      </c>
      <c r="CH45" s="16" t="s">
        <v>306</v>
      </c>
      <c r="CI45" s="16" t="s">
        <v>334</v>
      </c>
      <c r="CJ45" s="16" t="s">
        <v>346</v>
      </c>
      <c r="CK45" s="16" t="s">
        <v>347</v>
      </c>
      <c r="CL45" s="16" t="s">
        <v>468</v>
      </c>
      <c r="CM45" s="16" t="s">
        <v>468</v>
      </c>
      <c r="CN45" s="16" t="s">
        <v>366</v>
      </c>
      <c r="CO45" s="16" t="s">
        <v>25</v>
      </c>
      <c r="CP45" s="16" t="s">
        <v>317</v>
      </c>
      <c r="CQ45" s="16" t="s">
        <v>313</v>
      </c>
      <c r="CR45" s="16" t="s">
        <v>314</v>
      </c>
      <c r="CS45" s="16" t="s">
        <v>23</v>
      </c>
      <c r="CT45" s="16" t="s">
        <v>1252</v>
      </c>
      <c r="CU45" s="16" t="s">
        <v>30</v>
      </c>
      <c r="CZ45" s="16" t="s">
        <v>24</v>
      </c>
      <c r="DA45" s="16" t="s">
        <v>23</v>
      </c>
      <c r="DB45" s="16" t="s">
        <v>24</v>
      </c>
      <c r="DC45" s="16" t="s">
        <v>24</v>
      </c>
    </row>
    <row r="46" spans="1:107" x14ac:dyDescent="0.25">
      <c r="A46" s="16" t="s">
        <v>1594</v>
      </c>
      <c r="B46" s="16" t="s">
        <v>543</v>
      </c>
      <c r="C46" s="16" t="s">
        <v>371</v>
      </c>
      <c r="D46" s="16" t="s">
        <v>69</v>
      </c>
      <c r="E46" s="16">
        <v>1250</v>
      </c>
      <c r="F46" s="16" t="s">
        <v>1595</v>
      </c>
      <c r="G46" s="16" t="s">
        <v>332</v>
      </c>
      <c r="H46" s="16" t="s">
        <v>367</v>
      </c>
      <c r="I46" s="16" t="s">
        <v>31</v>
      </c>
      <c r="J46" s="16" t="s">
        <v>31</v>
      </c>
      <c r="K46" s="16">
        <v>1779050</v>
      </c>
      <c r="L46" s="16">
        <v>622024</v>
      </c>
      <c r="M46" s="16">
        <v>1</v>
      </c>
      <c r="N46" s="16">
        <v>0</v>
      </c>
      <c r="O46" s="16">
        <v>0</v>
      </c>
      <c r="P46" s="16">
        <v>1</v>
      </c>
      <c r="Q46" s="16">
        <v>622024</v>
      </c>
      <c r="R46" s="16" t="s">
        <v>333</v>
      </c>
      <c r="S46" s="16">
        <v>1157026</v>
      </c>
      <c r="T46" s="16">
        <v>0</v>
      </c>
      <c r="U46" s="16">
        <v>0</v>
      </c>
      <c r="V46" s="16">
        <v>0</v>
      </c>
      <c r="W46" s="16">
        <v>0</v>
      </c>
      <c r="X46" s="16">
        <v>0</v>
      </c>
      <c r="Y46" s="16">
        <v>0</v>
      </c>
      <c r="Z46" s="16">
        <v>0</v>
      </c>
      <c r="AA46" s="16" t="s">
        <v>23</v>
      </c>
      <c r="AB46" s="16" t="s">
        <v>299</v>
      </c>
      <c r="AC46" s="16" t="b">
        <v>1</v>
      </c>
      <c r="AD46" s="16">
        <v>0</v>
      </c>
      <c r="AE46" s="16" t="s">
        <v>23</v>
      </c>
      <c r="AF46" s="16" t="s">
        <v>23</v>
      </c>
      <c r="AG46" s="16" t="s">
        <v>1596</v>
      </c>
      <c r="AH46" s="16">
        <v>46112</v>
      </c>
      <c r="AI46" s="16" t="s">
        <v>751</v>
      </c>
      <c r="AJ46" s="16" t="s">
        <v>70</v>
      </c>
      <c r="AK46" s="16" t="s">
        <v>71</v>
      </c>
      <c r="AL46" s="16" t="s">
        <v>1597</v>
      </c>
      <c r="AM46" s="16" t="s">
        <v>24</v>
      </c>
      <c r="AN46" s="16" t="s">
        <v>1598</v>
      </c>
      <c r="AO46" s="16" t="s">
        <v>569</v>
      </c>
      <c r="AP46" s="16" t="s">
        <v>300</v>
      </c>
      <c r="AQ46" s="16" t="s">
        <v>570</v>
      </c>
      <c r="AR46" s="16" t="s">
        <v>321</v>
      </c>
      <c r="AS46" s="16" t="s">
        <v>301</v>
      </c>
      <c r="AT46" s="16" t="s">
        <v>302</v>
      </c>
      <c r="AU46" s="16" t="s">
        <v>373</v>
      </c>
      <c r="AV46" s="16" t="s">
        <v>322</v>
      </c>
      <c r="AX46" s="16" t="s">
        <v>303</v>
      </c>
      <c r="AY46" s="16" t="s">
        <v>24</v>
      </c>
      <c r="AZ46" s="16" t="s">
        <v>24</v>
      </c>
      <c r="BA46" s="16" t="s">
        <v>304</v>
      </c>
      <c r="BB46" s="16" t="s">
        <v>374</v>
      </c>
      <c r="BC46" s="16" t="s">
        <v>23</v>
      </c>
      <c r="BD46" s="16" t="s">
        <v>1599</v>
      </c>
      <c r="BE46" s="16" t="s">
        <v>1600</v>
      </c>
      <c r="BF46" s="16" t="s">
        <v>1601</v>
      </c>
      <c r="BG46" s="16">
        <v>0</v>
      </c>
      <c r="BH46" s="16">
        <v>53210</v>
      </c>
      <c r="BI46" s="16" t="s">
        <v>25</v>
      </c>
      <c r="BJ46" s="16" t="s">
        <v>25</v>
      </c>
      <c r="BK46" s="16" t="s">
        <v>25</v>
      </c>
      <c r="BL46" s="16" t="s">
        <v>72</v>
      </c>
      <c r="BM46" s="16">
        <v>0</v>
      </c>
      <c r="BN46" s="16">
        <v>0</v>
      </c>
      <c r="BO46" s="16">
        <v>0</v>
      </c>
      <c r="BP46" s="16" t="s">
        <v>27</v>
      </c>
      <c r="BQ46" s="16">
        <v>0</v>
      </c>
      <c r="BR46" s="16">
        <v>0</v>
      </c>
      <c r="BS46" s="16">
        <v>0</v>
      </c>
      <c r="BT46" s="16" t="s">
        <v>73</v>
      </c>
      <c r="BU46" s="16">
        <v>0</v>
      </c>
      <c r="BV46" s="16">
        <v>0</v>
      </c>
      <c r="BW46" s="16">
        <v>0</v>
      </c>
      <c r="BX46" s="16" t="s">
        <v>344</v>
      </c>
      <c r="BY46" s="16" t="s">
        <v>461</v>
      </c>
      <c r="BZ46" s="16">
        <v>0</v>
      </c>
      <c r="CA46" s="16" t="s">
        <v>462</v>
      </c>
      <c r="CD46" s="16" t="s">
        <v>1602</v>
      </c>
      <c r="CE46" s="16" t="s">
        <v>46</v>
      </c>
      <c r="CF46" s="16" t="s">
        <v>1603</v>
      </c>
      <c r="CG46" s="16" t="s">
        <v>29</v>
      </c>
      <c r="CH46" s="16" t="s">
        <v>306</v>
      </c>
      <c r="CI46" s="16" t="s">
        <v>334</v>
      </c>
      <c r="CJ46" s="16" t="s">
        <v>382</v>
      </c>
      <c r="CK46" s="16" t="s">
        <v>382</v>
      </c>
      <c r="CL46" s="16" t="s">
        <v>355</v>
      </c>
      <c r="CM46" s="16" t="s">
        <v>472</v>
      </c>
      <c r="CN46" s="16" t="s">
        <v>341</v>
      </c>
      <c r="CO46" s="16" t="s">
        <v>25</v>
      </c>
      <c r="CP46" s="16" t="s">
        <v>331</v>
      </c>
      <c r="CQ46" s="16" t="s">
        <v>313</v>
      </c>
      <c r="CR46" s="16">
        <v>0.3</v>
      </c>
      <c r="CS46" s="16" t="s">
        <v>24</v>
      </c>
      <c r="CT46" s="16" t="s">
        <v>1604</v>
      </c>
      <c r="CU46" s="16" t="s">
        <v>30</v>
      </c>
      <c r="CZ46" s="16" t="s">
        <v>24</v>
      </c>
      <c r="DA46" s="16" t="s">
        <v>23</v>
      </c>
      <c r="DB46" s="16" t="s">
        <v>24</v>
      </c>
      <c r="DC46" s="16" t="s">
        <v>24</v>
      </c>
    </row>
    <row r="47" spans="1:107" x14ac:dyDescent="0.25">
      <c r="A47" s="16" t="s">
        <v>753</v>
      </c>
      <c r="B47" s="16" t="s">
        <v>543</v>
      </c>
      <c r="C47" s="16" t="s">
        <v>371</v>
      </c>
      <c r="D47" s="16" t="s">
        <v>69</v>
      </c>
      <c r="E47" s="16">
        <v>1250</v>
      </c>
      <c r="F47" s="16" t="s">
        <v>548</v>
      </c>
      <c r="G47" s="16" t="s">
        <v>332</v>
      </c>
      <c r="H47" s="16" t="s">
        <v>367</v>
      </c>
      <c r="I47" s="16" t="s">
        <v>31</v>
      </c>
      <c r="J47" s="16" t="s">
        <v>31</v>
      </c>
      <c r="K47" s="16">
        <v>1779050</v>
      </c>
      <c r="L47" s="16">
        <v>622024</v>
      </c>
      <c r="M47" s="16">
        <v>1</v>
      </c>
      <c r="N47" s="16">
        <v>0</v>
      </c>
      <c r="O47" s="16">
        <v>0</v>
      </c>
      <c r="P47" s="16">
        <v>1</v>
      </c>
      <c r="Q47" s="16">
        <v>622024</v>
      </c>
      <c r="R47" s="16" t="s">
        <v>333</v>
      </c>
      <c r="S47" s="16">
        <v>1157026</v>
      </c>
      <c r="T47" s="16">
        <v>0</v>
      </c>
      <c r="U47" s="16">
        <v>0</v>
      </c>
      <c r="V47" s="16">
        <v>0</v>
      </c>
      <c r="W47" s="16">
        <v>0</v>
      </c>
      <c r="X47" s="16">
        <v>0</v>
      </c>
      <c r="Y47" s="16">
        <v>0</v>
      </c>
      <c r="Z47" s="16">
        <v>0</v>
      </c>
      <c r="AA47" s="16" t="s">
        <v>23</v>
      </c>
      <c r="AB47" s="16" t="s">
        <v>299</v>
      </c>
      <c r="AC47" s="16" t="b">
        <v>1</v>
      </c>
      <c r="AD47" s="16">
        <v>0</v>
      </c>
      <c r="AE47" s="16" t="s">
        <v>23</v>
      </c>
      <c r="AF47" s="16" t="s">
        <v>23</v>
      </c>
      <c r="AG47" s="16" t="s">
        <v>549</v>
      </c>
      <c r="AH47" s="16">
        <v>46112</v>
      </c>
      <c r="AI47" s="16" t="s">
        <v>751</v>
      </c>
      <c r="AJ47" s="16" t="s">
        <v>70</v>
      </c>
      <c r="AK47" s="16" t="s">
        <v>71</v>
      </c>
      <c r="AL47" s="16" t="s">
        <v>1605</v>
      </c>
      <c r="AM47" s="16" t="s">
        <v>24</v>
      </c>
      <c r="AN47" s="16" t="s">
        <v>550</v>
      </c>
      <c r="AO47" s="16" t="s">
        <v>372</v>
      </c>
      <c r="AP47" s="16" t="s">
        <v>300</v>
      </c>
      <c r="AQ47" s="16" t="s">
        <v>551</v>
      </c>
      <c r="AR47" s="16" t="s">
        <v>321</v>
      </c>
      <c r="AS47" s="16" t="s">
        <v>301</v>
      </c>
      <c r="AT47" s="16" t="s">
        <v>302</v>
      </c>
      <c r="AU47" s="16" t="s">
        <v>373</v>
      </c>
      <c r="AV47" s="16" t="s">
        <v>322</v>
      </c>
      <c r="AX47" s="16" t="s">
        <v>303</v>
      </c>
      <c r="AY47" s="16" t="s">
        <v>24</v>
      </c>
      <c r="AZ47" s="16" t="s">
        <v>24</v>
      </c>
      <c r="BA47" s="16" t="s">
        <v>304</v>
      </c>
      <c r="BB47" s="16" t="s">
        <v>383</v>
      </c>
      <c r="BC47" s="16" t="s">
        <v>24</v>
      </c>
      <c r="BD47" s="16" t="s">
        <v>1606</v>
      </c>
      <c r="BE47" s="16" t="s">
        <v>1600</v>
      </c>
      <c r="BF47" s="16" t="s">
        <v>1607</v>
      </c>
      <c r="BG47" s="16">
        <v>0</v>
      </c>
      <c r="BH47" s="16">
        <v>53204</v>
      </c>
      <c r="BI47" s="16" t="s">
        <v>25</v>
      </c>
      <c r="BJ47" s="16" t="s">
        <v>25</v>
      </c>
      <c r="BK47" s="16" t="s">
        <v>25</v>
      </c>
      <c r="BL47" s="16" t="s">
        <v>26</v>
      </c>
      <c r="BM47" s="16">
        <v>0</v>
      </c>
      <c r="BN47" s="16">
        <v>0</v>
      </c>
      <c r="BO47" s="16">
        <v>0</v>
      </c>
      <c r="BP47" s="16" t="s">
        <v>27</v>
      </c>
      <c r="BQ47" s="16">
        <v>0</v>
      </c>
      <c r="BR47" s="16">
        <v>0</v>
      </c>
      <c r="BS47" s="16">
        <v>0</v>
      </c>
      <c r="BT47" s="16" t="s">
        <v>75</v>
      </c>
      <c r="BU47" s="16">
        <v>0</v>
      </c>
      <c r="BV47" s="16">
        <v>0</v>
      </c>
      <c r="BW47" s="16">
        <v>0</v>
      </c>
      <c r="BX47" s="16" t="s">
        <v>344</v>
      </c>
      <c r="BY47" s="16" t="s">
        <v>461</v>
      </c>
      <c r="BZ47" s="16">
        <v>0</v>
      </c>
      <c r="CA47" s="16" t="s">
        <v>462</v>
      </c>
      <c r="CD47" s="16" t="s">
        <v>919</v>
      </c>
      <c r="CE47" s="16" t="s">
        <v>31</v>
      </c>
      <c r="CF47" s="16" t="s">
        <v>1608</v>
      </c>
      <c r="CG47" s="16" t="s">
        <v>29</v>
      </c>
      <c r="CH47" s="16" t="s">
        <v>306</v>
      </c>
      <c r="CI47" s="16" t="s">
        <v>382</v>
      </c>
      <c r="CJ47" s="16" t="s">
        <v>346</v>
      </c>
      <c r="CK47" s="16" t="s">
        <v>346</v>
      </c>
      <c r="CL47" s="16" t="s">
        <v>472</v>
      </c>
      <c r="CM47" s="16" t="s">
        <v>347</v>
      </c>
      <c r="CN47" s="16" t="s">
        <v>341</v>
      </c>
      <c r="CO47" s="16" t="s">
        <v>25</v>
      </c>
      <c r="CP47" s="16" t="s">
        <v>331</v>
      </c>
      <c r="CQ47" s="16" t="s">
        <v>313</v>
      </c>
      <c r="CR47" s="16">
        <v>0.3</v>
      </c>
      <c r="CS47" s="16" t="s">
        <v>24</v>
      </c>
      <c r="CT47" s="16" t="s">
        <v>1609</v>
      </c>
      <c r="CU47" s="16" t="s">
        <v>30</v>
      </c>
      <c r="CZ47" s="16" t="s">
        <v>24</v>
      </c>
      <c r="DA47" s="16" t="s">
        <v>23</v>
      </c>
      <c r="DB47" s="16" t="s">
        <v>24</v>
      </c>
      <c r="DC47" s="16" t="s">
        <v>24</v>
      </c>
    </row>
    <row r="48" spans="1:107" x14ac:dyDescent="0.25">
      <c r="A48" s="16" t="s">
        <v>755</v>
      </c>
      <c r="B48" s="16" t="s">
        <v>543</v>
      </c>
      <c r="C48" s="16" t="s">
        <v>371</v>
      </c>
      <c r="D48" s="16" t="s">
        <v>69</v>
      </c>
      <c r="E48" s="16">
        <v>1250</v>
      </c>
      <c r="F48" s="16" t="s">
        <v>87</v>
      </c>
      <c r="G48" s="16" t="s">
        <v>296</v>
      </c>
      <c r="H48" s="16" t="s">
        <v>297</v>
      </c>
      <c r="I48" s="16" t="s">
        <v>464</v>
      </c>
      <c r="J48" s="16" t="s">
        <v>465</v>
      </c>
      <c r="K48" s="16">
        <v>401510</v>
      </c>
      <c r="L48" s="16">
        <v>401510</v>
      </c>
      <c r="M48" s="16">
        <v>1</v>
      </c>
      <c r="N48" s="16">
        <v>0</v>
      </c>
      <c r="O48" s="16">
        <v>0</v>
      </c>
      <c r="P48" s="16">
        <v>1</v>
      </c>
      <c r="Q48" s="16">
        <v>401510</v>
      </c>
      <c r="R48" s="16" t="s">
        <v>333</v>
      </c>
      <c r="S48" s="16">
        <v>0</v>
      </c>
      <c r="T48" s="16">
        <v>2996040</v>
      </c>
      <c r="U48" s="16">
        <v>0</v>
      </c>
      <c r="V48" s="16">
        <v>2996040</v>
      </c>
      <c r="W48" s="16">
        <v>0</v>
      </c>
      <c r="X48" s="16">
        <v>0</v>
      </c>
      <c r="Y48" s="16">
        <v>2996040</v>
      </c>
      <c r="Z48" s="16">
        <v>0</v>
      </c>
      <c r="AA48" s="16" t="s">
        <v>23</v>
      </c>
      <c r="AB48" s="16" t="s">
        <v>299</v>
      </c>
      <c r="AC48" s="16" t="b">
        <v>1</v>
      </c>
      <c r="AD48" s="16">
        <v>0</v>
      </c>
      <c r="AE48" s="16" t="s">
        <v>23</v>
      </c>
      <c r="AF48" s="16" t="s">
        <v>23</v>
      </c>
      <c r="AG48" s="16" t="s">
        <v>88</v>
      </c>
      <c r="AH48" s="16">
        <v>46112</v>
      </c>
      <c r="AI48" s="16" t="s">
        <v>751</v>
      </c>
      <c r="AJ48" s="16" t="s">
        <v>70</v>
      </c>
      <c r="AK48" s="16" t="s">
        <v>71</v>
      </c>
      <c r="AL48" s="16" t="s">
        <v>1610</v>
      </c>
      <c r="AM48" s="16" t="s">
        <v>24</v>
      </c>
      <c r="AN48" s="16" t="s">
        <v>388</v>
      </c>
      <c r="AO48" s="16" t="s">
        <v>320</v>
      </c>
      <c r="AP48" s="16" t="s">
        <v>300</v>
      </c>
      <c r="AQ48" s="16" t="s">
        <v>561</v>
      </c>
      <c r="AR48" s="16" t="s">
        <v>375</v>
      </c>
      <c r="AS48" s="16" t="s">
        <v>301</v>
      </c>
      <c r="AT48" s="16" t="s">
        <v>302</v>
      </c>
      <c r="AU48" s="16" t="s">
        <v>376</v>
      </c>
      <c r="AV48" s="16" t="s">
        <v>322</v>
      </c>
      <c r="AX48" s="16" t="s">
        <v>303</v>
      </c>
      <c r="AY48" s="16" t="s">
        <v>24</v>
      </c>
      <c r="AZ48" s="16" t="s">
        <v>24</v>
      </c>
      <c r="BA48" s="16" t="s">
        <v>304</v>
      </c>
      <c r="BB48" s="16" t="s">
        <v>389</v>
      </c>
      <c r="BC48" s="16" t="s">
        <v>24</v>
      </c>
      <c r="BD48" s="16" t="s">
        <v>305</v>
      </c>
      <c r="BE48" s="16" t="s">
        <v>1611</v>
      </c>
      <c r="BF48" s="16" t="s">
        <v>390</v>
      </c>
      <c r="BG48" s="16">
        <v>0</v>
      </c>
      <c r="BH48" s="16">
        <v>53210</v>
      </c>
      <c r="BI48" s="16" t="s">
        <v>25</v>
      </c>
      <c r="BJ48" s="16" t="s">
        <v>25</v>
      </c>
      <c r="BK48" s="16" t="s">
        <v>25</v>
      </c>
      <c r="BL48" s="16" t="s">
        <v>72</v>
      </c>
      <c r="BM48" s="16">
        <v>0</v>
      </c>
      <c r="BN48" s="16">
        <v>0</v>
      </c>
      <c r="BO48" s="16">
        <v>0</v>
      </c>
      <c r="BP48" s="16" t="s">
        <v>27</v>
      </c>
      <c r="BQ48" s="16">
        <v>0</v>
      </c>
      <c r="BR48" s="16">
        <v>0</v>
      </c>
      <c r="BS48" s="16">
        <v>0</v>
      </c>
      <c r="BT48" s="16" t="s">
        <v>73</v>
      </c>
      <c r="BU48" s="16">
        <v>0</v>
      </c>
      <c r="BV48" s="16">
        <v>0</v>
      </c>
      <c r="BW48" s="16">
        <v>0</v>
      </c>
      <c r="BX48" s="16" t="s">
        <v>344</v>
      </c>
      <c r="BY48" s="16" t="s">
        <v>461</v>
      </c>
      <c r="BZ48" s="16">
        <v>0</v>
      </c>
      <c r="CA48" s="16" t="s">
        <v>462</v>
      </c>
      <c r="CD48" s="16" t="s">
        <v>922</v>
      </c>
      <c r="CE48" s="16" t="s">
        <v>76</v>
      </c>
      <c r="CF48" s="16" t="s">
        <v>918</v>
      </c>
      <c r="CG48" s="16" t="s">
        <v>29</v>
      </c>
      <c r="CH48" s="16" t="s">
        <v>306</v>
      </c>
      <c r="CI48" s="16" t="s">
        <v>346</v>
      </c>
      <c r="CJ48" s="16" t="s">
        <v>334</v>
      </c>
      <c r="CK48" s="16" t="s">
        <v>828</v>
      </c>
      <c r="CL48" s="16" t="s">
        <v>598</v>
      </c>
      <c r="CM48" s="16" t="s">
        <v>1427</v>
      </c>
      <c r="CN48" s="16" t="s">
        <v>341</v>
      </c>
      <c r="CO48" s="16" t="s">
        <v>25</v>
      </c>
      <c r="CP48" s="16" t="s">
        <v>317</v>
      </c>
      <c r="CQ48" s="16" t="s">
        <v>313</v>
      </c>
      <c r="CR48" s="16" t="s">
        <v>314</v>
      </c>
      <c r="CS48" s="16" t="s">
        <v>23</v>
      </c>
      <c r="CT48" s="16" t="s">
        <v>1612</v>
      </c>
      <c r="CU48" s="16" t="s">
        <v>30</v>
      </c>
      <c r="CZ48" s="16" t="s">
        <v>24</v>
      </c>
      <c r="DA48" s="16" t="s">
        <v>23</v>
      </c>
      <c r="DB48" s="16" t="s">
        <v>24</v>
      </c>
      <c r="DC48" s="16" t="s">
        <v>24</v>
      </c>
    </row>
    <row r="49" spans="1:107" x14ac:dyDescent="0.25">
      <c r="A49" s="16" t="s">
        <v>938</v>
      </c>
      <c r="B49" s="16" t="s">
        <v>543</v>
      </c>
      <c r="C49" s="16" t="s">
        <v>371</v>
      </c>
      <c r="D49" s="16" t="s">
        <v>69</v>
      </c>
      <c r="E49" s="16">
        <v>1250</v>
      </c>
      <c r="F49" s="16" t="s">
        <v>939</v>
      </c>
      <c r="G49" s="16" t="s">
        <v>332</v>
      </c>
      <c r="H49" s="16" t="s">
        <v>367</v>
      </c>
      <c r="I49" s="16" t="s">
        <v>31</v>
      </c>
      <c r="J49" s="16" t="s">
        <v>31</v>
      </c>
      <c r="K49" s="16">
        <v>1779700</v>
      </c>
      <c r="L49" s="16">
        <v>598237</v>
      </c>
      <c r="M49" s="16">
        <v>1</v>
      </c>
      <c r="N49" s="16">
        <v>0</v>
      </c>
      <c r="O49" s="16">
        <v>0</v>
      </c>
      <c r="P49" s="16">
        <v>1</v>
      </c>
      <c r="Q49" s="16">
        <v>598237</v>
      </c>
      <c r="R49" s="16" t="s">
        <v>333</v>
      </c>
      <c r="S49" s="16">
        <v>1181463</v>
      </c>
      <c r="T49" s="16">
        <v>0</v>
      </c>
      <c r="U49" s="16">
        <v>0</v>
      </c>
      <c r="V49" s="16">
        <v>0</v>
      </c>
      <c r="W49" s="16">
        <v>0</v>
      </c>
      <c r="X49" s="16">
        <v>0</v>
      </c>
      <c r="Y49" s="16">
        <v>0</v>
      </c>
      <c r="Z49" s="16">
        <v>0</v>
      </c>
      <c r="AA49" s="16" t="s">
        <v>23</v>
      </c>
      <c r="AB49" s="16" t="s">
        <v>299</v>
      </c>
      <c r="AC49" s="16" t="b">
        <v>1</v>
      </c>
      <c r="AD49" s="16">
        <v>0</v>
      </c>
      <c r="AE49" s="16" t="s">
        <v>23</v>
      </c>
      <c r="AF49" s="16" t="s">
        <v>23</v>
      </c>
      <c r="AG49" s="16" t="s">
        <v>940</v>
      </c>
      <c r="AH49" s="16">
        <v>46112</v>
      </c>
      <c r="AI49" s="16" t="s">
        <v>751</v>
      </c>
      <c r="AJ49" s="16" t="s">
        <v>70</v>
      </c>
      <c r="AK49" s="16" t="s">
        <v>71</v>
      </c>
      <c r="AL49" s="16" t="s">
        <v>1613</v>
      </c>
      <c r="AM49" s="16" t="s">
        <v>24</v>
      </c>
      <c r="AN49" s="16" t="s">
        <v>1614</v>
      </c>
      <c r="AO49" s="16" t="s">
        <v>372</v>
      </c>
      <c r="AP49" s="16" t="s">
        <v>300</v>
      </c>
      <c r="AQ49" s="16" t="s">
        <v>24</v>
      </c>
      <c r="AR49" s="16" t="s">
        <v>321</v>
      </c>
      <c r="AS49" s="16" t="s">
        <v>301</v>
      </c>
      <c r="AT49" s="16" t="s">
        <v>302</v>
      </c>
      <c r="AU49" s="16" t="s">
        <v>373</v>
      </c>
      <c r="AV49" s="16" t="s">
        <v>322</v>
      </c>
      <c r="AX49" s="16" t="s">
        <v>303</v>
      </c>
      <c r="AY49" s="16" t="s">
        <v>24</v>
      </c>
      <c r="AZ49" s="16" t="s">
        <v>24</v>
      </c>
      <c r="BA49" s="16" t="s">
        <v>304</v>
      </c>
      <c r="BB49" s="16" t="s">
        <v>941</v>
      </c>
      <c r="BC49" s="16" t="s">
        <v>24</v>
      </c>
      <c r="BD49" s="16" t="s">
        <v>1615</v>
      </c>
      <c r="BE49" s="16" t="s">
        <v>1616</v>
      </c>
      <c r="BF49" s="16" t="s">
        <v>1617</v>
      </c>
      <c r="BG49" s="16">
        <v>0</v>
      </c>
      <c r="BH49" s="16">
        <v>53205</v>
      </c>
      <c r="BI49" s="16" t="s">
        <v>25</v>
      </c>
      <c r="BJ49" s="16" t="s">
        <v>25</v>
      </c>
      <c r="BK49" s="16" t="s">
        <v>25</v>
      </c>
      <c r="BL49" s="16" t="s">
        <v>72</v>
      </c>
      <c r="BM49" s="16">
        <v>0</v>
      </c>
      <c r="BN49" s="16">
        <v>0</v>
      </c>
      <c r="BO49" s="16">
        <v>0</v>
      </c>
      <c r="BP49" s="16" t="s">
        <v>27</v>
      </c>
      <c r="BQ49" s="16">
        <v>0</v>
      </c>
      <c r="BR49" s="16">
        <v>0</v>
      </c>
      <c r="BS49" s="16">
        <v>0</v>
      </c>
      <c r="BT49" s="16" t="s">
        <v>80</v>
      </c>
      <c r="BU49" s="16">
        <v>0</v>
      </c>
      <c r="BV49" s="16">
        <v>0</v>
      </c>
      <c r="BW49" s="16">
        <v>0</v>
      </c>
      <c r="BX49" s="16" t="s">
        <v>344</v>
      </c>
      <c r="BY49" s="16" t="s">
        <v>461</v>
      </c>
      <c r="BZ49" s="16">
        <v>0</v>
      </c>
      <c r="CA49" s="16" t="s">
        <v>462</v>
      </c>
      <c r="CD49" s="16" t="s">
        <v>1618</v>
      </c>
      <c r="CE49" s="16" t="s">
        <v>46</v>
      </c>
      <c r="CF49" s="16" t="s">
        <v>1619</v>
      </c>
      <c r="CG49" s="16" t="s">
        <v>29</v>
      </c>
      <c r="CH49" s="16" t="s">
        <v>306</v>
      </c>
      <c r="CI49" s="16" t="s">
        <v>382</v>
      </c>
      <c r="CJ49" s="16" t="s">
        <v>346</v>
      </c>
      <c r="CK49" s="16" t="s">
        <v>346</v>
      </c>
      <c r="CL49" s="16" t="s">
        <v>472</v>
      </c>
      <c r="CM49" s="16" t="s">
        <v>347</v>
      </c>
      <c r="CN49" s="16" t="s">
        <v>341</v>
      </c>
      <c r="CO49" s="16" t="s">
        <v>25</v>
      </c>
      <c r="CP49" s="16" t="s">
        <v>312</v>
      </c>
      <c r="CQ49" s="16" t="s">
        <v>313</v>
      </c>
      <c r="CR49" s="16">
        <v>0.3</v>
      </c>
      <c r="CS49" s="16" t="s">
        <v>24</v>
      </c>
      <c r="CT49" s="16" t="s">
        <v>1170</v>
      </c>
      <c r="CU49" s="16" t="s">
        <v>30</v>
      </c>
      <c r="CZ49" s="16" t="s">
        <v>24</v>
      </c>
      <c r="DA49" s="16" t="s">
        <v>23</v>
      </c>
      <c r="DB49" s="16" t="s">
        <v>24</v>
      </c>
      <c r="DC49" s="16" t="s">
        <v>24</v>
      </c>
    </row>
    <row r="50" spans="1:107" x14ac:dyDescent="0.25">
      <c r="A50" s="16" t="s">
        <v>932</v>
      </c>
      <c r="B50" s="16" t="s">
        <v>543</v>
      </c>
      <c r="C50" s="16" t="s">
        <v>371</v>
      </c>
      <c r="D50" s="16" t="s">
        <v>69</v>
      </c>
      <c r="E50" s="16">
        <v>1250</v>
      </c>
      <c r="F50" s="16" t="s">
        <v>933</v>
      </c>
      <c r="G50" s="16" t="s">
        <v>332</v>
      </c>
      <c r="H50" s="16" t="s">
        <v>367</v>
      </c>
      <c r="I50" s="16" t="s">
        <v>31</v>
      </c>
      <c r="J50" s="16" t="s">
        <v>31</v>
      </c>
      <c r="K50" s="16">
        <v>1643750</v>
      </c>
      <c r="L50" s="16">
        <v>0</v>
      </c>
      <c r="M50" s="16">
        <v>0</v>
      </c>
      <c r="N50" s="16">
        <v>1643750</v>
      </c>
      <c r="O50" s="16">
        <v>2</v>
      </c>
      <c r="P50" s="16">
        <v>2</v>
      </c>
      <c r="Q50" s="16">
        <v>1643750</v>
      </c>
      <c r="R50" s="16" t="s">
        <v>298</v>
      </c>
      <c r="S50" s="16">
        <v>0</v>
      </c>
      <c r="T50" s="16">
        <v>0</v>
      </c>
      <c r="U50" s="16">
        <v>0</v>
      </c>
      <c r="V50" s="16">
        <v>0</v>
      </c>
      <c r="W50" s="16">
        <v>0</v>
      </c>
      <c r="X50" s="16">
        <v>0</v>
      </c>
      <c r="Y50" s="16">
        <v>0</v>
      </c>
      <c r="Z50" s="16">
        <v>0</v>
      </c>
      <c r="AA50" s="16" t="s">
        <v>23</v>
      </c>
      <c r="AB50" s="16" t="s">
        <v>299</v>
      </c>
      <c r="AC50" s="16" t="b">
        <v>1</v>
      </c>
      <c r="AD50" s="16">
        <v>0</v>
      </c>
      <c r="AE50" s="16" t="s">
        <v>23</v>
      </c>
      <c r="AF50" s="16" t="s">
        <v>23</v>
      </c>
      <c r="AG50" s="16" t="s">
        <v>934</v>
      </c>
      <c r="AH50" s="16">
        <v>46112</v>
      </c>
      <c r="AI50" s="16" t="s">
        <v>751</v>
      </c>
      <c r="AJ50" s="16" t="s">
        <v>70</v>
      </c>
      <c r="AK50" s="16" t="s">
        <v>71</v>
      </c>
      <c r="AL50" s="16" t="s">
        <v>1620</v>
      </c>
      <c r="AM50" s="16" t="s">
        <v>24</v>
      </c>
      <c r="AN50" s="16" t="s">
        <v>926</v>
      </c>
      <c r="AO50" s="16" t="s">
        <v>935</v>
      </c>
      <c r="AP50" s="16" t="s">
        <v>300</v>
      </c>
      <c r="AQ50" s="16" t="s">
        <v>936</v>
      </c>
      <c r="AR50" s="16" t="s">
        <v>321</v>
      </c>
      <c r="AS50" s="16" t="s">
        <v>301</v>
      </c>
      <c r="AT50" s="16" t="s">
        <v>302</v>
      </c>
      <c r="AU50" s="16" t="s">
        <v>1621</v>
      </c>
      <c r="AV50" s="16" t="s">
        <v>929</v>
      </c>
      <c r="AX50" s="16" t="s">
        <v>323</v>
      </c>
      <c r="AY50" s="16" t="s">
        <v>24</v>
      </c>
      <c r="AZ50" s="16" t="s">
        <v>24</v>
      </c>
      <c r="BA50" s="16" t="s">
        <v>304</v>
      </c>
      <c r="BB50" s="16" t="s">
        <v>937</v>
      </c>
      <c r="BC50" s="16" t="s">
        <v>23</v>
      </c>
      <c r="BD50" s="16" t="s">
        <v>305</v>
      </c>
      <c r="BE50" s="16" t="s">
        <v>1622</v>
      </c>
      <c r="BF50" s="16" t="s">
        <v>1623</v>
      </c>
      <c r="BG50" s="16">
        <v>0</v>
      </c>
      <c r="BH50" s="16">
        <v>53210</v>
      </c>
      <c r="BI50" s="16" t="s">
        <v>25</v>
      </c>
      <c r="BJ50" s="16" t="s">
        <v>25</v>
      </c>
      <c r="BK50" s="16" t="s">
        <v>25</v>
      </c>
      <c r="BL50" s="16" t="s">
        <v>72</v>
      </c>
      <c r="BM50" s="16">
        <v>0</v>
      </c>
      <c r="BN50" s="16">
        <v>0</v>
      </c>
      <c r="BO50" s="16">
        <v>0</v>
      </c>
      <c r="BP50" s="16" t="s">
        <v>27</v>
      </c>
      <c r="BQ50" s="16">
        <v>0</v>
      </c>
      <c r="BR50" s="16">
        <v>0</v>
      </c>
      <c r="BS50" s="16">
        <v>0</v>
      </c>
      <c r="BT50" s="16" t="s">
        <v>73</v>
      </c>
      <c r="BU50" s="16">
        <v>0</v>
      </c>
      <c r="BV50" s="16">
        <v>0</v>
      </c>
      <c r="BW50" s="16">
        <v>0</v>
      </c>
      <c r="BX50" s="16" t="s">
        <v>502</v>
      </c>
      <c r="BY50" s="16" t="s">
        <v>1624</v>
      </c>
      <c r="BZ50" s="16">
        <v>1</v>
      </c>
      <c r="CA50" s="16" t="s">
        <v>1625</v>
      </c>
      <c r="CD50" s="16" t="s">
        <v>1626</v>
      </c>
      <c r="CE50" s="16" t="s">
        <v>46</v>
      </c>
      <c r="CF50" s="16" t="s">
        <v>684</v>
      </c>
      <c r="CG50" s="16" t="s">
        <v>29</v>
      </c>
      <c r="CH50" s="16" t="s">
        <v>306</v>
      </c>
      <c r="CI50" s="16" t="s">
        <v>329</v>
      </c>
      <c r="CJ50" s="16" t="s">
        <v>308</v>
      </c>
      <c r="CK50" s="16" t="s">
        <v>334</v>
      </c>
      <c r="CL50" s="16" t="s">
        <v>382</v>
      </c>
      <c r="CM50" s="16" t="s">
        <v>346</v>
      </c>
      <c r="CN50" s="16" t="s">
        <v>316</v>
      </c>
      <c r="CO50" s="16" t="s">
        <v>25</v>
      </c>
      <c r="CP50" s="16" t="s">
        <v>331</v>
      </c>
      <c r="CQ50" s="16" t="s">
        <v>313</v>
      </c>
      <c r="CR50" s="16">
        <v>1</v>
      </c>
      <c r="CS50" s="16" t="s">
        <v>24</v>
      </c>
      <c r="CT50" s="16" t="s">
        <v>1627</v>
      </c>
      <c r="CU50" s="16" t="s">
        <v>30</v>
      </c>
      <c r="CZ50" s="16" t="s">
        <v>24</v>
      </c>
      <c r="DA50" s="16" t="s">
        <v>23</v>
      </c>
      <c r="DB50" s="16" t="s">
        <v>24</v>
      </c>
      <c r="DC50" s="16" t="s">
        <v>24</v>
      </c>
    </row>
    <row r="51" spans="1:107" x14ac:dyDescent="0.25">
      <c r="A51" s="16" t="s">
        <v>942</v>
      </c>
      <c r="B51" s="16" t="s">
        <v>543</v>
      </c>
      <c r="C51" s="16" t="s">
        <v>371</v>
      </c>
      <c r="D51" s="16" t="s">
        <v>69</v>
      </c>
      <c r="E51" s="16">
        <v>1250</v>
      </c>
      <c r="F51" s="16" t="s">
        <v>943</v>
      </c>
      <c r="G51" s="16" t="s">
        <v>332</v>
      </c>
      <c r="H51" s="16" t="s">
        <v>367</v>
      </c>
      <c r="I51" s="16" t="s">
        <v>31</v>
      </c>
      <c r="J51" s="16" t="s">
        <v>31</v>
      </c>
      <c r="K51" s="16">
        <v>1456180</v>
      </c>
      <c r="L51" s="16">
        <v>0</v>
      </c>
      <c r="M51" s="16">
        <v>0</v>
      </c>
      <c r="N51" s="16">
        <v>1456180</v>
      </c>
      <c r="O51" s="16">
        <v>2</v>
      </c>
      <c r="P51" s="16">
        <v>2</v>
      </c>
      <c r="Q51" s="16">
        <v>1456180</v>
      </c>
      <c r="R51" s="16" t="s">
        <v>298</v>
      </c>
      <c r="S51" s="16">
        <v>0</v>
      </c>
      <c r="T51" s="16">
        <v>0</v>
      </c>
      <c r="U51" s="16">
        <v>0</v>
      </c>
      <c r="V51" s="16">
        <v>0</v>
      </c>
      <c r="W51" s="16">
        <v>0</v>
      </c>
      <c r="X51" s="16">
        <v>0</v>
      </c>
      <c r="Y51" s="16">
        <v>0</v>
      </c>
      <c r="Z51" s="16">
        <v>0</v>
      </c>
      <c r="AA51" s="16" t="s">
        <v>23</v>
      </c>
      <c r="AB51" s="16" t="s">
        <v>299</v>
      </c>
      <c r="AC51" s="16" t="b">
        <v>1</v>
      </c>
      <c r="AD51" s="16">
        <v>0</v>
      </c>
      <c r="AE51" s="16" t="s">
        <v>23</v>
      </c>
      <c r="AF51" s="16" t="s">
        <v>23</v>
      </c>
      <c r="AG51" s="16" t="s">
        <v>944</v>
      </c>
      <c r="AH51" s="16">
        <v>46112</v>
      </c>
      <c r="AI51" s="16" t="s">
        <v>751</v>
      </c>
      <c r="AJ51" s="16" t="s">
        <v>70</v>
      </c>
      <c r="AK51" s="16" t="s">
        <v>71</v>
      </c>
      <c r="AL51" s="16" t="s">
        <v>1628</v>
      </c>
      <c r="AM51" s="16" t="s">
        <v>24</v>
      </c>
      <c r="AN51" s="16" t="s">
        <v>926</v>
      </c>
      <c r="AO51" s="16" t="s">
        <v>1629</v>
      </c>
      <c r="AP51" s="16" t="s">
        <v>300</v>
      </c>
      <c r="AQ51" s="16" t="s">
        <v>24</v>
      </c>
      <c r="AR51" s="16" t="s">
        <v>321</v>
      </c>
      <c r="AS51" s="16" t="s">
        <v>301</v>
      </c>
      <c r="AT51" s="16" t="s">
        <v>302</v>
      </c>
      <c r="AU51" s="16" t="s">
        <v>1630</v>
      </c>
      <c r="AV51" s="16" t="s">
        <v>929</v>
      </c>
      <c r="AX51" s="16" t="s">
        <v>323</v>
      </c>
      <c r="AY51" s="16" t="s">
        <v>24</v>
      </c>
      <c r="AZ51" s="16" t="s">
        <v>24</v>
      </c>
      <c r="BA51" s="16" t="s">
        <v>304</v>
      </c>
      <c r="BB51" s="16" t="s">
        <v>945</v>
      </c>
      <c r="BC51" s="16" t="s">
        <v>23</v>
      </c>
      <c r="BD51" s="16" t="s">
        <v>305</v>
      </c>
      <c r="BE51" s="16" t="s">
        <v>1631</v>
      </c>
      <c r="BF51" s="16" t="s">
        <v>328</v>
      </c>
      <c r="BG51" s="16">
        <v>0</v>
      </c>
      <c r="BH51" s="16">
        <v>53205</v>
      </c>
      <c r="BI51" s="16" t="s">
        <v>25</v>
      </c>
      <c r="BJ51" s="16" t="s">
        <v>25</v>
      </c>
      <c r="BK51" s="16" t="s">
        <v>25</v>
      </c>
      <c r="BL51" s="16" t="s">
        <v>72</v>
      </c>
      <c r="BM51" s="16">
        <v>0</v>
      </c>
      <c r="BN51" s="16">
        <v>0</v>
      </c>
      <c r="BO51" s="16">
        <v>0</v>
      </c>
      <c r="BP51" s="16" t="s">
        <v>27</v>
      </c>
      <c r="BQ51" s="16">
        <v>0</v>
      </c>
      <c r="BR51" s="16">
        <v>0</v>
      </c>
      <c r="BS51" s="16">
        <v>0</v>
      </c>
      <c r="BT51" s="16" t="s">
        <v>80</v>
      </c>
      <c r="BU51" s="16">
        <v>0</v>
      </c>
      <c r="BV51" s="16">
        <v>0</v>
      </c>
      <c r="BW51" s="16">
        <v>0</v>
      </c>
      <c r="BX51" s="16" t="s">
        <v>502</v>
      </c>
      <c r="BY51" s="16" t="s">
        <v>1624</v>
      </c>
      <c r="BZ51" s="16">
        <v>1</v>
      </c>
      <c r="CA51" s="16" t="s">
        <v>1625</v>
      </c>
      <c r="CD51" s="16" t="s">
        <v>946</v>
      </c>
      <c r="CE51" s="16" t="s">
        <v>46</v>
      </c>
      <c r="CF51" s="16" t="s">
        <v>856</v>
      </c>
      <c r="CG51" s="16" t="s">
        <v>29</v>
      </c>
      <c r="CH51" s="16" t="s">
        <v>306</v>
      </c>
      <c r="CI51" s="16" t="s">
        <v>308</v>
      </c>
      <c r="CJ51" s="16" t="s">
        <v>309</v>
      </c>
      <c r="CK51" s="16" t="s">
        <v>334</v>
      </c>
      <c r="CL51" s="16" t="s">
        <v>355</v>
      </c>
      <c r="CM51" s="16" t="s">
        <v>472</v>
      </c>
      <c r="CN51" s="16" t="s">
        <v>316</v>
      </c>
      <c r="CO51" s="16" t="s">
        <v>25</v>
      </c>
      <c r="CP51" s="16" t="s">
        <v>331</v>
      </c>
      <c r="CQ51" s="16" t="s">
        <v>313</v>
      </c>
      <c r="CR51" s="16">
        <v>0.9</v>
      </c>
      <c r="CS51" s="16" t="s">
        <v>24</v>
      </c>
      <c r="CT51" s="16" t="s">
        <v>835</v>
      </c>
      <c r="CU51" s="16" t="s">
        <v>30</v>
      </c>
      <c r="CZ51" s="16" t="s">
        <v>24</v>
      </c>
      <c r="DA51" s="16" t="s">
        <v>23</v>
      </c>
      <c r="DB51" s="16" t="s">
        <v>24</v>
      </c>
      <c r="DC51" s="16" t="s">
        <v>24</v>
      </c>
    </row>
    <row r="52" spans="1:107" x14ac:dyDescent="0.25">
      <c r="A52" s="16" t="s">
        <v>923</v>
      </c>
      <c r="B52" s="16" t="s">
        <v>543</v>
      </c>
      <c r="C52" s="16" t="s">
        <v>371</v>
      </c>
      <c r="D52" s="16" t="s">
        <v>69</v>
      </c>
      <c r="E52" s="16">
        <v>1250</v>
      </c>
      <c r="F52" s="16" t="s">
        <v>924</v>
      </c>
      <c r="G52" s="16" t="s">
        <v>464</v>
      </c>
      <c r="H52" s="16" t="s">
        <v>465</v>
      </c>
      <c r="I52" s="16" t="s">
        <v>31</v>
      </c>
      <c r="J52" s="16" t="s">
        <v>31</v>
      </c>
      <c r="K52" s="16">
        <v>518750</v>
      </c>
      <c r="L52" s="16">
        <v>0</v>
      </c>
      <c r="M52" s="16">
        <v>0</v>
      </c>
      <c r="N52" s="16">
        <v>518750</v>
      </c>
      <c r="O52" s="16">
        <v>2</v>
      </c>
      <c r="P52" s="16">
        <v>2</v>
      </c>
      <c r="Q52" s="16">
        <v>518750</v>
      </c>
      <c r="R52" s="16" t="s">
        <v>298</v>
      </c>
      <c r="S52" s="16">
        <v>0</v>
      </c>
      <c r="T52" s="16">
        <v>0</v>
      </c>
      <c r="U52" s="16">
        <v>0</v>
      </c>
      <c r="V52" s="16">
        <v>0</v>
      </c>
      <c r="W52" s="16">
        <v>0</v>
      </c>
      <c r="X52" s="16">
        <v>0</v>
      </c>
      <c r="Y52" s="16">
        <v>0</v>
      </c>
      <c r="Z52" s="16">
        <v>0</v>
      </c>
      <c r="AA52" s="16" t="s">
        <v>23</v>
      </c>
      <c r="AB52" s="16" t="s">
        <v>299</v>
      </c>
      <c r="AC52" s="16" t="b">
        <v>1</v>
      </c>
      <c r="AD52" s="16">
        <v>0</v>
      </c>
      <c r="AE52" s="16" t="s">
        <v>23</v>
      </c>
      <c r="AF52" s="16" t="s">
        <v>23</v>
      </c>
      <c r="AG52" s="16" t="s">
        <v>925</v>
      </c>
      <c r="AH52" s="16">
        <v>46112</v>
      </c>
      <c r="AI52" s="16" t="s">
        <v>751</v>
      </c>
      <c r="AJ52" s="16" t="s">
        <v>70</v>
      </c>
      <c r="AK52" s="16" t="s">
        <v>71</v>
      </c>
      <c r="AL52" s="16" t="s">
        <v>1632</v>
      </c>
      <c r="AM52" s="16" t="s">
        <v>24</v>
      </c>
      <c r="AN52" s="16" t="s">
        <v>926</v>
      </c>
      <c r="AO52" s="16" t="s">
        <v>927</v>
      </c>
      <c r="AP52" s="16" t="s">
        <v>300</v>
      </c>
      <c r="AQ52" s="16" t="s">
        <v>928</v>
      </c>
      <c r="AR52" s="16" t="s">
        <v>321</v>
      </c>
      <c r="AS52" s="16" t="s">
        <v>301</v>
      </c>
      <c r="AT52" s="16" t="s">
        <v>302</v>
      </c>
      <c r="AU52" s="16" t="s">
        <v>1630</v>
      </c>
      <c r="AV52" s="16" t="s">
        <v>929</v>
      </c>
      <c r="AX52" s="16" t="s">
        <v>323</v>
      </c>
      <c r="AY52" s="16" t="s">
        <v>24</v>
      </c>
      <c r="AZ52" s="16" t="s">
        <v>24</v>
      </c>
      <c r="BA52" s="16" t="s">
        <v>304</v>
      </c>
      <c r="BB52" s="16" t="s">
        <v>930</v>
      </c>
      <c r="BC52" s="16" t="s">
        <v>23</v>
      </c>
      <c r="BD52" s="16" t="s">
        <v>305</v>
      </c>
      <c r="BE52" s="16" t="s">
        <v>1622</v>
      </c>
      <c r="BF52" s="16" t="s">
        <v>1623</v>
      </c>
      <c r="BG52" s="16">
        <v>0</v>
      </c>
      <c r="BH52" s="16">
        <v>53205</v>
      </c>
      <c r="BI52" s="16" t="s">
        <v>25</v>
      </c>
      <c r="BJ52" s="16" t="s">
        <v>25</v>
      </c>
      <c r="BK52" s="16" t="s">
        <v>25</v>
      </c>
      <c r="BL52" s="16" t="s">
        <v>72</v>
      </c>
      <c r="BM52" s="16">
        <v>0</v>
      </c>
      <c r="BN52" s="16">
        <v>0</v>
      </c>
      <c r="BO52" s="16">
        <v>0</v>
      </c>
      <c r="BP52" s="16" t="s">
        <v>27</v>
      </c>
      <c r="BQ52" s="16">
        <v>0</v>
      </c>
      <c r="BR52" s="16">
        <v>0</v>
      </c>
      <c r="BS52" s="16">
        <v>0</v>
      </c>
      <c r="BT52" s="16" t="s">
        <v>931</v>
      </c>
      <c r="BU52" s="16">
        <v>0</v>
      </c>
      <c r="BV52" s="16">
        <v>0</v>
      </c>
      <c r="BW52" s="16">
        <v>0</v>
      </c>
      <c r="BX52" s="16" t="s">
        <v>502</v>
      </c>
      <c r="BY52" s="16" t="s">
        <v>1624</v>
      </c>
      <c r="BZ52" s="16">
        <v>1</v>
      </c>
      <c r="CA52" s="16" t="s">
        <v>1625</v>
      </c>
      <c r="CD52" s="16" t="s">
        <v>1633</v>
      </c>
      <c r="CE52" s="16" t="s">
        <v>46</v>
      </c>
      <c r="CF52" s="16" t="s">
        <v>684</v>
      </c>
      <c r="CG52" s="16" t="s">
        <v>29</v>
      </c>
      <c r="CH52" s="16" t="s">
        <v>306</v>
      </c>
      <c r="CI52" s="16" t="s">
        <v>315</v>
      </c>
      <c r="CJ52" s="16" t="s">
        <v>310</v>
      </c>
      <c r="CK52" s="16" t="s">
        <v>382</v>
      </c>
      <c r="CL52" s="16" t="s">
        <v>346</v>
      </c>
      <c r="CM52" s="16" t="s">
        <v>355</v>
      </c>
      <c r="CN52" s="16" t="s">
        <v>316</v>
      </c>
      <c r="CO52" s="16" t="s">
        <v>25</v>
      </c>
      <c r="CP52" s="16" t="s">
        <v>331</v>
      </c>
      <c r="CQ52" s="16" t="s">
        <v>313</v>
      </c>
      <c r="CR52" s="16">
        <v>1</v>
      </c>
      <c r="CS52" s="16" t="s">
        <v>24</v>
      </c>
      <c r="CT52" s="16" t="s">
        <v>1293</v>
      </c>
      <c r="CU52" s="16" t="s">
        <v>30</v>
      </c>
      <c r="CZ52" s="16" t="s">
        <v>24</v>
      </c>
      <c r="DA52" s="16" t="s">
        <v>23</v>
      </c>
      <c r="DB52" s="16" t="s">
        <v>24</v>
      </c>
      <c r="DC52" s="16" t="s">
        <v>24</v>
      </c>
    </row>
    <row r="53" spans="1:107" x14ac:dyDescent="0.25">
      <c r="A53" s="16" t="s">
        <v>754</v>
      </c>
      <c r="B53" s="16" t="s">
        <v>543</v>
      </c>
      <c r="C53" s="16" t="s">
        <v>371</v>
      </c>
      <c r="D53" s="16" t="s">
        <v>69</v>
      </c>
      <c r="E53" s="16">
        <v>1250</v>
      </c>
      <c r="F53" s="16" t="s">
        <v>83</v>
      </c>
      <c r="G53" s="16" t="s">
        <v>296</v>
      </c>
      <c r="H53" s="16" t="s">
        <v>297</v>
      </c>
      <c r="I53" s="16" t="s">
        <v>464</v>
      </c>
      <c r="J53" s="16" t="s">
        <v>465</v>
      </c>
      <c r="K53" s="16">
        <v>123210</v>
      </c>
      <c r="L53" s="16">
        <v>123210</v>
      </c>
      <c r="M53" s="16">
        <v>1</v>
      </c>
      <c r="N53" s="16">
        <v>0</v>
      </c>
      <c r="O53" s="16">
        <v>0</v>
      </c>
      <c r="P53" s="16">
        <v>1</v>
      </c>
      <c r="Q53" s="16">
        <v>123210</v>
      </c>
      <c r="R53" s="16" t="s">
        <v>333</v>
      </c>
      <c r="S53" s="16">
        <v>0</v>
      </c>
      <c r="T53" s="16">
        <v>1200000</v>
      </c>
      <c r="U53" s="16">
        <v>0</v>
      </c>
      <c r="V53" s="16">
        <v>1200000</v>
      </c>
      <c r="W53" s="16">
        <v>0</v>
      </c>
      <c r="X53" s="16">
        <v>0</v>
      </c>
      <c r="Y53" s="16">
        <v>1200000</v>
      </c>
      <c r="Z53" s="16">
        <v>0</v>
      </c>
      <c r="AA53" s="16" t="s">
        <v>23</v>
      </c>
      <c r="AB53" s="16" t="s">
        <v>299</v>
      </c>
      <c r="AC53" s="16" t="b">
        <v>1</v>
      </c>
      <c r="AD53" s="16">
        <v>0</v>
      </c>
      <c r="AE53" s="16" t="s">
        <v>23</v>
      </c>
      <c r="AF53" s="16" t="s">
        <v>23</v>
      </c>
      <c r="AG53" s="16" t="s">
        <v>84</v>
      </c>
      <c r="AH53" s="16">
        <v>46112</v>
      </c>
      <c r="AI53" s="16" t="s">
        <v>751</v>
      </c>
      <c r="AJ53" s="16" t="s">
        <v>70</v>
      </c>
      <c r="AK53" s="16" t="s">
        <v>71</v>
      </c>
      <c r="AL53" s="16" t="s">
        <v>552</v>
      </c>
      <c r="AM53" s="16" t="s">
        <v>24</v>
      </c>
      <c r="AN53" s="16" t="s">
        <v>384</v>
      </c>
      <c r="AO53" s="16" t="s">
        <v>553</v>
      </c>
      <c r="AP53" s="16" t="s">
        <v>300</v>
      </c>
      <c r="AQ53" s="16" t="s">
        <v>554</v>
      </c>
      <c r="AR53" s="16" t="s">
        <v>921</v>
      </c>
      <c r="AS53" s="16" t="s">
        <v>301</v>
      </c>
      <c r="AT53" s="16" t="s">
        <v>302</v>
      </c>
      <c r="AU53" s="16" t="s">
        <v>385</v>
      </c>
      <c r="AV53" s="16" t="s">
        <v>322</v>
      </c>
      <c r="AX53" s="16" t="s">
        <v>303</v>
      </c>
      <c r="AY53" s="16" t="s">
        <v>24</v>
      </c>
      <c r="AZ53" s="16" t="s">
        <v>24</v>
      </c>
      <c r="BA53" s="16" t="s">
        <v>304</v>
      </c>
      <c r="BB53" s="16" t="s">
        <v>555</v>
      </c>
      <c r="BC53" s="16" t="s">
        <v>24</v>
      </c>
      <c r="BD53" s="16" t="s">
        <v>305</v>
      </c>
      <c r="BE53" s="16" t="s">
        <v>1634</v>
      </c>
      <c r="BF53" s="16" t="s">
        <v>556</v>
      </c>
      <c r="BG53" s="16">
        <v>0</v>
      </c>
      <c r="BH53" s="16">
        <v>53205</v>
      </c>
      <c r="BI53" s="16" t="s">
        <v>25</v>
      </c>
      <c r="BJ53" s="16" t="s">
        <v>25</v>
      </c>
      <c r="BK53" s="16" t="s">
        <v>25</v>
      </c>
      <c r="BL53" s="16" t="s">
        <v>72</v>
      </c>
      <c r="BM53" s="16">
        <v>0</v>
      </c>
      <c r="BN53" s="16">
        <v>0</v>
      </c>
      <c r="BO53" s="16">
        <v>0</v>
      </c>
      <c r="BP53" s="16" t="s">
        <v>27</v>
      </c>
      <c r="BQ53" s="16">
        <v>0</v>
      </c>
      <c r="BR53" s="16">
        <v>0</v>
      </c>
      <c r="BS53" s="16">
        <v>0</v>
      </c>
      <c r="BT53" s="16" t="s">
        <v>557</v>
      </c>
      <c r="BU53" s="16">
        <v>0</v>
      </c>
      <c r="BV53" s="16">
        <v>0</v>
      </c>
      <c r="BW53" s="16">
        <v>0</v>
      </c>
      <c r="BX53" s="16" t="s">
        <v>501</v>
      </c>
      <c r="BY53" s="16" t="s">
        <v>558</v>
      </c>
      <c r="BZ53" s="16">
        <v>1</v>
      </c>
      <c r="CA53" s="16" t="s">
        <v>559</v>
      </c>
      <c r="CD53" s="16" t="s">
        <v>1635</v>
      </c>
      <c r="CE53" s="16" t="s">
        <v>560</v>
      </c>
      <c r="CF53" s="16" t="s">
        <v>1289</v>
      </c>
      <c r="CG53" s="16" t="s">
        <v>29</v>
      </c>
      <c r="CH53" s="16" t="s">
        <v>306</v>
      </c>
      <c r="CI53" s="16" t="s">
        <v>382</v>
      </c>
      <c r="CJ53" s="16" t="s">
        <v>382</v>
      </c>
      <c r="CK53" s="16" t="s">
        <v>572</v>
      </c>
      <c r="CL53" s="16" t="s">
        <v>825</v>
      </c>
      <c r="CM53" s="16" t="s">
        <v>1427</v>
      </c>
      <c r="CN53" s="16" t="s">
        <v>319</v>
      </c>
      <c r="CO53" s="16" t="s">
        <v>25</v>
      </c>
      <c r="CP53" s="16" t="s">
        <v>317</v>
      </c>
      <c r="CQ53" s="16" t="s">
        <v>313</v>
      </c>
      <c r="CR53" s="16" t="s">
        <v>314</v>
      </c>
      <c r="CS53" s="16" t="s">
        <v>23</v>
      </c>
      <c r="CT53" s="16" t="s">
        <v>1170</v>
      </c>
      <c r="CU53" s="16" t="s">
        <v>30</v>
      </c>
      <c r="CZ53" s="16" t="s">
        <v>24</v>
      </c>
      <c r="DA53" s="16" t="s">
        <v>23</v>
      </c>
      <c r="DB53" s="16" t="s">
        <v>24</v>
      </c>
      <c r="DC53" s="16" t="s">
        <v>24</v>
      </c>
    </row>
    <row r="54" spans="1:107" x14ac:dyDescent="0.25">
      <c r="A54" s="16" t="s">
        <v>756</v>
      </c>
      <c r="B54" s="16" t="s">
        <v>543</v>
      </c>
      <c r="C54" s="16" t="s">
        <v>371</v>
      </c>
      <c r="D54" s="16" t="s">
        <v>69</v>
      </c>
      <c r="E54" s="16">
        <v>1250</v>
      </c>
      <c r="F54" s="16" t="s">
        <v>85</v>
      </c>
      <c r="G54" s="16" t="s">
        <v>296</v>
      </c>
      <c r="H54" s="16" t="s">
        <v>297</v>
      </c>
      <c r="I54" s="16" t="s">
        <v>464</v>
      </c>
      <c r="J54" s="16" t="s">
        <v>465</v>
      </c>
      <c r="K54" s="16">
        <v>208500</v>
      </c>
      <c r="L54" s="16">
        <v>208500</v>
      </c>
      <c r="M54" s="16">
        <v>1</v>
      </c>
      <c r="N54" s="16">
        <v>0</v>
      </c>
      <c r="O54" s="16">
        <v>0</v>
      </c>
      <c r="P54" s="16">
        <v>1</v>
      </c>
      <c r="Q54" s="16">
        <v>208500</v>
      </c>
      <c r="R54" s="16" t="s">
        <v>333</v>
      </c>
      <c r="S54" s="16">
        <v>0</v>
      </c>
      <c r="T54" s="16">
        <v>3600000</v>
      </c>
      <c r="U54" s="16">
        <v>0</v>
      </c>
      <c r="V54" s="16">
        <v>3600000</v>
      </c>
      <c r="W54" s="16">
        <v>0</v>
      </c>
      <c r="X54" s="16">
        <v>0</v>
      </c>
      <c r="Y54" s="16">
        <v>3600000</v>
      </c>
      <c r="Z54" s="16">
        <v>0</v>
      </c>
      <c r="AA54" s="16" t="s">
        <v>23</v>
      </c>
      <c r="AB54" s="16" t="s">
        <v>299</v>
      </c>
      <c r="AC54" s="16" t="b">
        <v>1</v>
      </c>
      <c r="AD54" s="16">
        <v>0</v>
      </c>
      <c r="AE54" s="16" t="s">
        <v>23</v>
      </c>
      <c r="AF54" s="16" t="s">
        <v>23</v>
      </c>
      <c r="AG54" s="16" t="s">
        <v>86</v>
      </c>
      <c r="AH54" s="16">
        <v>46112</v>
      </c>
      <c r="AI54" s="16" t="s">
        <v>751</v>
      </c>
      <c r="AJ54" s="16" t="s">
        <v>70</v>
      </c>
      <c r="AK54" s="16" t="s">
        <v>71</v>
      </c>
      <c r="AL54" s="16" t="s">
        <v>1636</v>
      </c>
      <c r="AM54" s="16" t="s">
        <v>24</v>
      </c>
      <c r="AN54" s="16" t="s">
        <v>384</v>
      </c>
      <c r="AO54" s="16" t="s">
        <v>342</v>
      </c>
      <c r="AP54" s="16" t="s">
        <v>300</v>
      </c>
      <c r="AQ54" s="16" t="s">
        <v>564</v>
      </c>
      <c r="AR54" s="16" t="s">
        <v>386</v>
      </c>
      <c r="AS54" s="16" t="s">
        <v>301</v>
      </c>
      <c r="AT54" s="16" t="s">
        <v>302</v>
      </c>
      <c r="AU54" s="16" t="s">
        <v>387</v>
      </c>
      <c r="AV54" s="16" t="s">
        <v>322</v>
      </c>
      <c r="AX54" s="16" t="s">
        <v>323</v>
      </c>
      <c r="AY54" s="16" t="s">
        <v>24</v>
      </c>
      <c r="AZ54" s="16" t="s">
        <v>24</v>
      </c>
      <c r="BA54" s="16" t="s">
        <v>304</v>
      </c>
      <c r="BB54" s="16" t="s">
        <v>565</v>
      </c>
      <c r="BC54" s="16" t="s">
        <v>24</v>
      </c>
      <c r="BD54" s="16" t="s">
        <v>305</v>
      </c>
      <c r="BE54" s="16" t="s">
        <v>1637</v>
      </c>
      <c r="BF54" s="16" t="s">
        <v>566</v>
      </c>
      <c r="BG54" s="16">
        <v>0</v>
      </c>
      <c r="BH54" s="16">
        <v>53204</v>
      </c>
      <c r="BI54" s="16" t="s">
        <v>25</v>
      </c>
      <c r="BJ54" s="16" t="s">
        <v>25</v>
      </c>
      <c r="BK54" s="16" t="s">
        <v>25</v>
      </c>
      <c r="BL54" s="16" t="s">
        <v>26</v>
      </c>
      <c r="BM54" s="16">
        <v>0</v>
      </c>
      <c r="BN54" s="16">
        <v>0</v>
      </c>
      <c r="BO54" s="16">
        <v>0</v>
      </c>
      <c r="BP54" s="16" t="s">
        <v>27</v>
      </c>
      <c r="BQ54" s="16">
        <v>0</v>
      </c>
      <c r="BR54" s="16">
        <v>0</v>
      </c>
      <c r="BS54" s="16">
        <v>0</v>
      </c>
      <c r="BT54" s="16" t="s">
        <v>75</v>
      </c>
      <c r="BU54" s="16">
        <v>0</v>
      </c>
      <c r="BV54" s="16">
        <v>0</v>
      </c>
      <c r="BW54" s="16">
        <v>0</v>
      </c>
      <c r="BX54" s="16" t="s">
        <v>501</v>
      </c>
      <c r="BY54" s="16" t="s">
        <v>567</v>
      </c>
      <c r="BZ54" s="16">
        <v>1</v>
      </c>
      <c r="CA54" s="16" t="s">
        <v>568</v>
      </c>
      <c r="CD54" s="16" t="s">
        <v>1638</v>
      </c>
      <c r="CE54" s="16" t="s">
        <v>178</v>
      </c>
      <c r="CF54" s="16" t="s">
        <v>1289</v>
      </c>
      <c r="CG54" s="16" t="s">
        <v>29</v>
      </c>
      <c r="CH54" s="16" t="s">
        <v>306</v>
      </c>
      <c r="CI54" s="16" t="s">
        <v>382</v>
      </c>
      <c r="CJ54" s="16" t="s">
        <v>355</v>
      </c>
      <c r="CK54" s="16" t="s">
        <v>572</v>
      </c>
      <c r="CL54" s="16" t="s">
        <v>825</v>
      </c>
      <c r="CM54" s="16" t="s">
        <v>1427</v>
      </c>
      <c r="CN54" s="16" t="s">
        <v>319</v>
      </c>
      <c r="CO54" s="16" t="s">
        <v>25</v>
      </c>
      <c r="CP54" s="16" t="s">
        <v>312</v>
      </c>
      <c r="CQ54" s="16" t="s">
        <v>313</v>
      </c>
      <c r="CR54" s="16" t="s">
        <v>314</v>
      </c>
      <c r="CS54" s="16" t="s">
        <v>23</v>
      </c>
      <c r="CT54" s="16" t="s">
        <v>1170</v>
      </c>
      <c r="CU54" s="16" t="s">
        <v>30</v>
      </c>
      <c r="CZ54" s="16" t="s">
        <v>24</v>
      </c>
      <c r="DA54" s="16" t="s">
        <v>23</v>
      </c>
      <c r="DB54" s="16" t="s">
        <v>24</v>
      </c>
      <c r="DC54" s="16" t="s">
        <v>24</v>
      </c>
    </row>
    <row r="55" spans="1:107" x14ac:dyDescent="0.25">
      <c r="A55" s="16" t="s">
        <v>752</v>
      </c>
      <c r="B55" s="16" t="s">
        <v>543</v>
      </c>
      <c r="C55" s="16" t="s">
        <v>371</v>
      </c>
      <c r="D55" s="16" t="s">
        <v>69</v>
      </c>
      <c r="E55" s="16">
        <v>1250</v>
      </c>
      <c r="F55" s="16" t="s">
        <v>78</v>
      </c>
      <c r="G55" s="16" t="s">
        <v>296</v>
      </c>
      <c r="H55" s="16" t="s">
        <v>297</v>
      </c>
      <c r="I55" s="16" t="s">
        <v>464</v>
      </c>
      <c r="J55" s="16" t="s">
        <v>465</v>
      </c>
      <c r="K55" s="16">
        <v>473240</v>
      </c>
      <c r="L55" s="16">
        <v>473240</v>
      </c>
      <c r="M55" s="16">
        <v>1</v>
      </c>
      <c r="N55" s="16">
        <v>0</v>
      </c>
      <c r="O55" s="16">
        <v>0</v>
      </c>
      <c r="P55" s="16">
        <v>1</v>
      </c>
      <c r="Q55" s="16">
        <v>473240</v>
      </c>
      <c r="R55" s="16" t="s">
        <v>333</v>
      </c>
      <c r="S55" s="16">
        <v>0</v>
      </c>
      <c r="T55" s="16">
        <v>7500000</v>
      </c>
      <c r="U55" s="16">
        <v>0</v>
      </c>
      <c r="V55" s="16">
        <v>7500000</v>
      </c>
      <c r="W55" s="16">
        <v>0</v>
      </c>
      <c r="X55" s="16">
        <v>0</v>
      </c>
      <c r="Y55" s="16">
        <v>7500000</v>
      </c>
      <c r="Z55" s="16">
        <v>0</v>
      </c>
      <c r="AA55" s="16" t="s">
        <v>23</v>
      </c>
      <c r="AB55" s="16" t="s">
        <v>299</v>
      </c>
      <c r="AC55" s="16" t="b">
        <v>1</v>
      </c>
      <c r="AD55" s="16">
        <v>0</v>
      </c>
      <c r="AE55" s="16" t="s">
        <v>23</v>
      </c>
      <c r="AF55" s="16" t="s">
        <v>23</v>
      </c>
      <c r="AG55" s="16" t="s">
        <v>79</v>
      </c>
      <c r="AH55" s="16">
        <v>46112</v>
      </c>
      <c r="AI55" s="16" t="s">
        <v>751</v>
      </c>
      <c r="AJ55" s="16" t="s">
        <v>70</v>
      </c>
      <c r="AK55" s="16" t="s">
        <v>71</v>
      </c>
      <c r="AL55" s="16" t="s">
        <v>1639</v>
      </c>
      <c r="AM55" s="16" t="s">
        <v>24</v>
      </c>
      <c r="AN55" s="16" t="s">
        <v>380</v>
      </c>
      <c r="AO55" s="16" t="s">
        <v>544</v>
      </c>
      <c r="AP55" s="16" t="s">
        <v>300</v>
      </c>
      <c r="AQ55" s="16" t="s">
        <v>545</v>
      </c>
      <c r="AR55" s="16" t="s">
        <v>546</v>
      </c>
      <c r="AS55" s="16" t="s">
        <v>301</v>
      </c>
      <c r="AT55" s="16" t="s">
        <v>302</v>
      </c>
      <c r="AU55" s="16" t="s">
        <v>381</v>
      </c>
      <c r="AV55" s="16" t="s">
        <v>322</v>
      </c>
      <c r="AX55" s="16" t="s">
        <v>323</v>
      </c>
      <c r="AY55" s="16" t="s">
        <v>24</v>
      </c>
      <c r="AZ55" s="16" t="s">
        <v>24</v>
      </c>
      <c r="BA55" s="16" t="s">
        <v>304</v>
      </c>
      <c r="BB55" s="16" t="s">
        <v>547</v>
      </c>
      <c r="BC55" s="16" t="s">
        <v>24</v>
      </c>
      <c r="BD55" s="16" t="s">
        <v>305</v>
      </c>
      <c r="BE55" s="16" t="s">
        <v>1640</v>
      </c>
      <c r="BF55" s="16" t="s">
        <v>1641</v>
      </c>
      <c r="BG55" s="16">
        <v>0</v>
      </c>
      <c r="BH55" s="16">
        <v>53205</v>
      </c>
      <c r="BI55" s="16" t="s">
        <v>25</v>
      </c>
      <c r="BJ55" s="16" t="s">
        <v>25</v>
      </c>
      <c r="BK55" s="16" t="s">
        <v>25</v>
      </c>
      <c r="BL55" s="16" t="s">
        <v>72</v>
      </c>
      <c r="BM55" s="16">
        <v>0</v>
      </c>
      <c r="BN55" s="16">
        <v>0</v>
      </c>
      <c r="BO55" s="16">
        <v>0</v>
      </c>
      <c r="BP55" s="16" t="s">
        <v>27</v>
      </c>
      <c r="BQ55" s="16">
        <v>0</v>
      </c>
      <c r="BR55" s="16">
        <v>0</v>
      </c>
      <c r="BS55" s="16">
        <v>0</v>
      </c>
      <c r="BT55" s="16" t="s">
        <v>80</v>
      </c>
      <c r="BU55" s="16">
        <v>0</v>
      </c>
      <c r="BV55" s="16">
        <v>0</v>
      </c>
      <c r="BW55" s="16">
        <v>0</v>
      </c>
      <c r="BX55" s="16" t="s">
        <v>344</v>
      </c>
      <c r="BY55" s="16" t="s">
        <v>461</v>
      </c>
      <c r="BZ55" s="16">
        <v>0</v>
      </c>
      <c r="CA55" s="16" t="s">
        <v>462</v>
      </c>
      <c r="CD55" s="16" t="s">
        <v>81</v>
      </c>
      <c r="CE55" s="16" t="s">
        <v>82</v>
      </c>
      <c r="CF55" s="16" t="s">
        <v>917</v>
      </c>
      <c r="CG55" s="16" t="s">
        <v>29</v>
      </c>
      <c r="CH55" s="16" t="s">
        <v>306</v>
      </c>
      <c r="CI55" s="16" t="s">
        <v>382</v>
      </c>
      <c r="CJ55" s="16" t="s">
        <v>472</v>
      </c>
      <c r="CK55" s="16" t="s">
        <v>828</v>
      </c>
      <c r="CL55" s="16" t="s">
        <v>598</v>
      </c>
      <c r="CM55" s="16" t="s">
        <v>1427</v>
      </c>
      <c r="CN55" s="16" t="s">
        <v>316</v>
      </c>
      <c r="CO55" s="16" t="s">
        <v>25</v>
      </c>
      <c r="CP55" s="16" t="s">
        <v>317</v>
      </c>
      <c r="CQ55" s="16" t="s">
        <v>313</v>
      </c>
      <c r="CR55" s="16" t="s">
        <v>314</v>
      </c>
      <c r="CS55" s="16" t="s">
        <v>23</v>
      </c>
      <c r="CT55" s="16" t="s">
        <v>1547</v>
      </c>
      <c r="CU55" s="16" t="s">
        <v>30</v>
      </c>
      <c r="CZ55" s="16" t="s">
        <v>24</v>
      </c>
      <c r="DA55" s="16" t="s">
        <v>23</v>
      </c>
      <c r="DB55" s="16" t="s">
        <v>24</v>
      </c>
      <c r="DC55" s="16" t="s">
        <v>24</v>
      </c>
    </row>
    <row r="56" spans="1:107" x14ac:dyDescent="0.25">
      <c r="A56" s="16" t="s">
        <v>1642</v>
      </c>
      <c r="B56" s="16" t="s">
        <v>543</v>
      </c>
      <c r="C56" s="16" t="s">
        <v>371</v>
      </c>
      <c r="D56" s="16" t="s">
        <v>69</v>
      </c>
      <c r="E56" s="16">
        <v>1250</v>
      </c>
      <c r="F56" s="16" t="s">
        <v>1643</v>
      </c>
      <c r="G56" s="16" t="s">
        <v>562</v>
      </c>
      <c r="H56" s="16" t="s">
        <v>563</v>
      </c>
      <c r="I56" s="16" t="s">
        <v>31</v>
      </c>
      <c r="J56" s="16" t="s">
        <v>31</v>
      </c>
      <c r="K56" s="16">
        <v>990500</v>
      </c>
      <c r="L56" s="16">
        <v>990500</v>
      </c>
      <c r="M56" s="16">
        <v>1</v>
      </c>
      <c r="N56" s="16">
        <v>0</v>
      </c>
      <c r="O56" s="16">
        <v>0</v>
      </c>
      <c r="P56" s="16">
        <v>1</v>
      </c>
      <c r="Q56" s="16">
        <v>990500</v>
      </c>
      <c r="R56" s="16" t="s">
        <v>333</v>
      </c>
      <c r="S56" s="16">
        <v>0</v>
      </c>
      <c r="T56" s="16">
        <v>0</v>
      </c>
      <c r="U56" s="16">
        <v>0</v>
      </c>
      <c r="V56" s="16">
        <v>0</v>
      </c>
      <c r="W56" s="16">
        <v>0</v>
      </c>
      <c r="X56" s="16">
        <v>0</v>
      </c>
      <c r="Y56" s="16">
        <v>0</v>
      </c>
      <c r="Z56" s="16">
        <v>0</v>
      </c>
      <c r="AA56" s="16" t="s">
        <v>23</v>
      </c>
      <c r="AB56" s="16" t="s">
        <v>299</v>
      </c>
      <c r="AC56" s="16" t="b">
        <v>1</v>
      </c>
      <c r="AD56" s="16">
        <v>0</v>
      </c>
      <c r="AE56" s="16" t="s">
        <v>23</v>
      </c>
      <c r="AF56" s="16" t="s">
        <v>23</v>
      </c>
      <c r="AG56" s="16" t="s">
        <v>1644</v>
      </c>
      <c r="AH56" s="16">
        <v>46112</v>
      </c>
      <c r="AI56" s="16" t="s">
        <v>751</v>
      </c>
      <c r="AJ56" s="16" t="s">
        <v>70</v>
      </c>
      <c r="AK56" s="16" t="s">
        <v>71</v>
      </c>
      <c r="AL56" s="16" t="s">
        <v>1645</v>
      </c>
      <c r="AM56" s="16" t="s">
        <v>24</v>
      </c>
      <c r="AN56" s="16" t="s">
        <v>1646</v>
      </c>
      <c r="AO56" s="16" t="s">
        <v>1647</v>
      </c>
      <c r="AP56" s="16" t="s">
        <v>379</v>
      </c>
      <c r="AQ56" s="16" t="s">
        <v>24</v>
      </c>
      <c r="AR56" s="16" t="s">
        <v>321</v>
      </c>
      <c r="AS56" s="16" t="s">
        <v>301</v>
      </c>
      <c r="AT56" s="16" t="s">
        <v>1648</v>
      </c>
      <c r="AU56" s="16" t="s">
        <v>302</v>
      </c>
      <c r="AV56" s="16" t="s">
        <v>322</v>
      </c>
      <c r="AX56" s="16" t="s">
        <v>344</v>
      </c>
      <c r="AY56" s="16" t="s">
        <v>24</v>
      </c>
      <c r="AZ56" s="16" t="s">
        <v>24</v>
      </c>
      <c r="BA56" s="16" t="s">
        <v>304</v>
      </c>
      <c r="BB56" s="16" t="s">
        <v>1649</v>
      </c>
      <c r="BC56" s="16" t="s">
        <v>24</v>
      </c>
      <c r="BD56" s="16" t="s">
        <v>1650</v>
      </c>
      <c r="BE56" s="16" t="s">
        <v>305</v>
      </c>
      <c r="BF56" s="16" t="s">
        <v>328</v>
      </c>
      <c r="BG56" s="16">
        <v>0</v>
      </c>
      <c r="BH56" s="16" t="s">
        <v>54</v>
      </c>
      <c r="BI56" s="16" t="s">
        <v>25</v>
      </c>
      <c r="BJ56" s="16" t="s">
        <v>25</v>
      </c>
      <c r="BK56" s="16" t="s">
        <v>25</v>
      </c>
      <c r="BL56" s="16" t="s">
        <v>55</v>
      </c>
      <c r="BM56" s="16">
        <v>0</v>
      </c>
      <c r="BN56" s="16">
        <v>0</v>
      </c>
      <c r="BO56" s="16">
        <v>0</v>
      </c>
      <c r="BP56" s="16" t="s">
        <v>54</v>
      </c>
      <c r="BQ56" s="16">
        <v>0</v>
      </c>
      <c r="BR56" s="16">
        <v>0</v>
      </c>
      <c r="BS56" s="16">
        <v>0</v>
      </c>
      <c r="BT56" s="16" t="s">
        <v>54</v>
      </c>
      <c r="BU56" s="16">
        <v>0</v>
      </c>
      <c r="BV56" s="16">
        <v>0</v>
      </c>
      <c r="BW56" s="16">
        <v>0</v>
      </c>
      <c r="BX56" s="16" t="s">
        <v>344</v>
      </c>
      <c r="BY56" s="16" t="s">
        <v>461</v>
      </c>
      <c r="BZ56" s="16">
        <v>0</v>
      </c>
      <c r="CA56" s="16" t="s">
        <v>462</v>
      </c>
      <c r="CD56" s="16" t="s">
        <v>1651</v>
      </c>
      <c r="CE56" s="16" t="s">
        <v>31</v>
      </c>
      <c r="CF56" s="16" t="s">
        <v>751</v>
      </c>
      <c r="CG56" s="16" t="s">
        <v>67</v>
      </c>
      <c r="CH56" s="16" t="s">
        <v>370</v>
      </c>
      <c r="CI56" s="16" t="s">
        <v>370</v>
      </c>
      <c r="CJ56" s="16" t="s">
        <v>370</v>
      </c>
      <c r="CK56" s="16" t="s">
        <v>334</v>
      </c>
      <c r="CL56" s="16" t="s">
        <v>346</v>
      </c>
      <c r="CM56" s="16" t="s">
        <v>355</v>
      </c>
      <c r="CN56" s="16" t="s">
        <v>1652</v>
      </c>
      <c r="CO56" s="16" t="s">
        <v>25</v>
      </c>
      <c r="CP56" s="16" t="s">
        <v>331</v>
      </c>
      <c r="CQ56" s="16" t="s">
        <v>24</v>
      </c>
      <c r="CR56" s="16">
        <v>1</v>
      </c>
      <c r="CS56" s="16" t="s">
        <v>24</v>
      </c>
      <c r="CT56" s="16" t="s">
        <v>1653</v>
      </c>
      <c r="CU56" s="16" t="s">
        <v>68</v>
      </c>
      <c r="CZ56" s="16" t="s">
        <v>24</v>
      </c>
      <c r="DA56" s="16" t="s">
        <v>24</v>
      </c>
      <c r="DB56" s="16" t="s">
        <v>24</v>
      </c>
      <c r="DC56" s="16" t="s">
        <v>24</v>
      </c>
    </row>
    <row r="57" spans="1:107" x14ac:dyDescent="0.25">
      <c r="A57" s="16" t="s">
        <v>1654</v>
      </c>
      <c r="B57" s="16" t="s">
        <v>543</v>
      </c>
      <c r="C57" s="16" t="s">
        <v>371</v>
      </c>
      <c r="D57" s="16" t="s">
        <v>69</v>
      </c>
      <c r="E57" s="16">
        <v>1250</v>
      </c>
      <c r="F57" s="16" t="s">
        <v>1655</v>
      </c>
      <c r="G57" s="16" t="s">
        <v>562</v>
      </c>
      <c r="H57" s="16" t="s">
        <v>563</v>
      </c>
      <c r="I57" s="16" t="s">
        <v>31</v>
      </c>
      <c r="J57" s="16" t="s">
        <v>31</v>
      </c>
      <c r="K57" s="16">
        <v>1800000</v>
      </c>
      <c r="L57" s="16">
        <v>1800000</v>
      </c>
      <c r="M57" s="16">
        <v>1</v>
      </c>
      <c r="N57" s="16">
        <v>0</v>
      </c>
      <c r="O57" s="16">
        <v>0</v>
      </c>
      <c r="P57" s="16">
        <v>1</v>
      </c>
      <c r="Q57" s="16">
        <v>1800000</v>
      </c>
      <c r="R57" s="16" t="s">
        <v>333</v>
      </c>
      <c r="S57" s="16">
        <v>0</v>
      </c>
      <c r="T57" s="16">
        <v>0</v>
      </c>
      <c r="U57" s="16">
        <v>0</v>
      </c>
      <c r="V57" s="16">
        <v>0</v>
      </c>
      <c r="W57" s="16">
        <v>0</v>
      </c>
      <c r="X57" s="16">
        <v>0</v>
      </c>
      <c r="Y57" s="16">
        <v>0</v>
      </c>
      <c r="Z57" s="16">
        <v>0</v>
      </c>
      <c r="AA57" s="16" t="s">
        <v>23</v>
      </c>
      <c r="AB57" s="16" t="s">
        <v>299</v>
      </c>
      <c r="AC57" s="16" t="b">
        <v>1</v>
      </c>
      <c r="AD57" s="16">
        <v>0</v>
      </c>
      <c r="AE57" s="16" t="s">
        <v>23</v>
      </c>
      <c r="AF57" s="16" t="s">
        <v>23</v>
      </c>
      <c r="AG57" s="16" t="s">
        <v>1656</v>
      </c>
      <c r="AH57" s="16">
        <v>46161</v>
      </c>
      <c r="AI57" s="16" t="s">
        <v>751</v>
      </c>
      <c r="AJ57" s="16" t="s">
        <v>70</v>
      </c>
      <c r="AK57" s="16" t="s">
        <v>71</v>
      </c>
      <c r="AL57" s="16" t="s">
        <v>1657</v>
      </c>
      <c r="AM57" s="16" t="s">
        <v>24</v>
      </c>
      <c r="AN57" s="16" t="s">
        <v>1658</v>
      </c>
      <c r="AO57" s="16" t="s">
        <v>1659</v>
      </c>
      <c r="AP57" s="16" t="s">
        <v>379</v>
      </c>
      <c r="AQ57" s="16" t="s">
        <v>24</v>
      </c>
      <c r="AR57" s="16" t="s">
        <v>1660</v>
      </c>
      <c r="AS57" s="16" t="s">
        <v>301</v>
      </c>
      <c r="AT57" s="16" t="s">
        <v>302</v>
      </c>
      <c r="AU57" s="16" t="s">
        <v>302</v>
      </c>
      <c r="AV57" s="16" t="s">
        <v>322</v>
      </c>
      <c r="AX57" s="16" t="s">
        <v>303</v>
      </c>
      <c r="AY57" s="16" t="s">
        <v>24</v>
      </c>
      <c r="AZ57" s="16" t="s">
        <v>24</v>
      </c>
      <c r="BA57" s="16" t="s">
        <v>304</v>
      </c>
      <c r="BB57" s="16" t="s">
        <v>1661</v>
      </c>
      <c r="BC57" s="16" t="s">
        <v>24</v>
      </c>
      <c r="BD57" s="16" t="s">
        <v>305</v>
      </c>
      <c r="BE57" s="16" t="s">
        <v>305</v>
      </c>
      <c r="BF57" s="16" t="s">
        <v>1662</v>
      </c>
      <c r="BG57" s="16">
        <v>0</v>
      </c>
      <c r="BH57" s="16">
        <v>53210</v>
      </c>
      <c r="BI57" s="16">
        <v>53204</v>
      </c>
      <c r="BJ57" s="16" t="s">
        <v>25</v>
      </c>
      <c r="BK57" s="16" t="s">
        <v>25</v>
      </c>
      <c r="BL57" s="16" t="s">
        <v>72</v>
      </c>
      <c r="BM57" s="16" t="s">
        <v>26</v>
      </c>
      <c r="BN57" s="16">
        <v>0</v>
      </c>
      <c r="BO57" s="16">
        <v>0</v>
      </c>
      <c r="BP57" s="16" t="s">
        <v>27</v>
      </c>
      <c r="BQ57" s="16">
        <v>0</v>
      </c>
      <c r="BR57" s="16">
        <v>0</v>
      </c>
      <c r="BS57" s="16">
        <v>0</v>
      </c>
      <c r="BT57" s="16" t="s">
        <v>73</v>
      </c>
      <c r="BU57" s="16" t="s">
        <v>75</v>
      </c>
      <c r="BV57" s="16">
        <v>0</v>
      </c>
      <c r="BW57" s="16">
        <v>0</v>
      </c>
      <c r="BX57" s="16" t="s">
        <v>344</v>
      </c>
      <c r="BY57" s="16" t="s">
        <v>461</v>
      </c>
      <c r="BZ57" s="16">
        <v>0</v>
      </c>
      <c r="CA57" s="16" t="s">
        <v>462</v>
      </c>
      <c r="CD57" s="16" t="s">
        <v>1663</v>
      </c>
      <c r="CE57" s="16" t="s">
        <v>31</v>
      </c>
      <c r="CF57" s="16" t="s">
        <v>751</v>
      </c>
      <c r="CG57" s="16" t="s">
        <v>67</v>
      </c>
      <c r="CH57" s="16" t="s">
        <v>370</v>
      </c>
      <c r="CI57" s="16" t="s">
        <v>370</v>
      </c>
      <c r="CJ57" s="16" t="s">
        <v>336</v>
      </c>
      <c r="CK57" s="16" t="s">
        <v>334</v>
      </c>
      <c r="CL57" s="16" t="s">
        <v>346</v>
      </c>
      <c r="CM57" s="16" t="s">
        <v>355</v>
      </c>
      <c r="CN57" s="16" t="s">
        <v>366</v>
      </c>
      <c r="CO57" s="16" t="s">
        <v>25</v>
      </c>
      <c r="CP57" s="16" t="s">
        <v>331</v>
      </c>
      <c r="CQ57" s="16" t="s">
        <v>24</v>
      </c>
      <c r="CR57" s="16">
        <v>1</v>
      </c>
      <c r="CS57" s="16" t="s">
        <v>24</v>
      </c>
      <c r="CT57" s="16" t="s">
        <v>1653</v>
      </c>
      <c r="CU57" s="16" t="s">
        <v>68</v>
      </c>
      <c r="CZ57" s="16" t="s">
        <v>24</v>
      </c>
      <c r="DA57" s="16" t="s">
        <v>24</v>
      </c>
      <c r="DB57" s="16" t="s">
        <v>24</v>
      </c>
      <c r="DC57" s="16" t="s">
        <v>24</v>
      </c>
    </row>
    <row r="58" spans="1:107" x14ac:dyDescent="0.25">
      <c r="A58" s="16" t="s">
        <v>973</v>
      </c>
      <c r="B58" s="16" t="s">
        <v>585</v>
      </c>
      <c r="C58" s="16" t="s">
        <v>398</v>
      </c>
      <c r="D58" s="16" t="s">
        <v>97</v>
      </c>
      <c r="E58" s="16">
        <v>1200</v>
      </c>
      <c r="F58" s="16" t="s">
        <v>593</v>
      </c>
      <c r="G58" s="16" t="s">
        <v>464</v>
      </c>
      <c r="H58" s="16" t="s">
        <v>465</v>
      </c>
      <c r="I58" s="16" t="s">
        <v>31</v>
      </c>
      <c r="J58" s="16" t="s">
        <v>31</v>
      </c>
      <c r="K58" s="16">
        <v>2200000</v>
      </c>
      <c r="L58" s="16">
        <v>1294884</v>
      </c>
      <c r="M58" s="16">
        <v>1</v>
      </c>
      <c r="N58" s="16">
        <v>0</v>
      </c>
      <c r="O58" s="16">
        <v>0</v>
      </c>
      <c r="P58" s="16">
        <v>1</v>
      </c>
      <c r="Q58" s="16">
        <v>1294884</v>
      </c>
      <c r="R58" s="16" t="s">
        <v>333</v>
      </c>
      <c r="S58" s="16">
        <v>905116</v>
      </c>
      <c r="T58" s="16">
        <v>0</v>
      </c>
      <c r="U58" s="16">
        <v>0</v>
      </c>
      <c r="V58" s="16">
        <v>0</v>
      </c>
      <c r="W58" s="16">
        <v>0</v>
      </c>
      <c r="X58" s="16">
        <v>0</v>
      </c>
      <c r="Y58" s="16">
        <v>0</v>
      </c>
      <c r="Z58" s="16">
        <v>0</v>
      </c>
      <c r="AA58" s="16" t="s">
        <v>23</v>
      </c>
      <c r="AB58" s="16" t="s">
        <v>299</v>
      </c>
      <c r="AC58" s="16" t="b">
        <v>1</v>
      </c>
      <c r="AD58" s="16">
        <v>0</v>
      </c>
      <c r="AE58" s="16" t="s">
        <v>23</v>
      </c>
      <c r="AF58" s="16" t="s">
        <v>23</v>
      </c>
      <c r="AG58" s="16" t="s">
        <v>600</v>
      </c>
      <c r="AH58" s="16">
        <v>46156</v>
      </c>
      <c r="AI58" s="16" t="s">
        <v>588</v>
      </c>
      <c r="AJ58" s="16" t="s">
        <v>107</v>
      </c>
      <c r="AK58" s="16" t="s">
        <v>99</v>
      </c>
      <c r="AL58" s="16" t="s">
        <v>601</v>
      </c>
      <c r="AM58" s="16" t="s">
        <v>24</v>
      </c>
      <c r="AN58" s="16" t="s">
        <v>595</v>
      </c>
      <c r="AO58" s="16" t="s">
        <v>1664</v>
      </c>
      <c r="AP58" s="16" t="s">
        <v>369</v>
      </c>
      <c r="AQ58" s="16" t="s">
        <v>24</v>
      </c>
      <c r="AR58" s="16" t="s">
        <v>399</v>
      </c>
      <c r="AS58" s="16" t="s">
        <v>301</v>
      </c>
      <c r="AT58" s="16" t="s">
        <v>302</v>
      </c>
      <c r="AU58" s="16" t="s">
        <v>302</v>
      </c>
      <c r="AV58" s="16" t="s">
        <v>974</v>
      </c>
      <c r="AX58" s="16" t="s">
        <v>344</v>
      </c>
      <c r="AY58" s="16" t="s">
        <v>24</v>
      </c>
      <c r="AZ58" s="16" t="s">
        <v>975</v>
      </c>
      <c r="BA58" s="16" t="s">
        <v>304</v>
      </c>
      <c r="BB58" s="16" t="s">
        <v>976</v>
      </c>
      <c r="BC58" s="16" t="s">
        <v>23</v>
      </c>
      <c r="BD58" s="16" t="s">
        <v>305</v>
      </c>
      <c r="BE58" s="16" t="s">
        <v>1665</v>
      </c>
      <c r="BF58" s="16" t="s">
        <v>328</v>
      </c>
      <c r="BG58" s="16">
        <v>0</v>
      </c>
      <c r="BH58" s="16">
        <v>53212</v>
      </c>
      <c r="BI58" s="16" t="s">
        <v>25</v>
      </c>
      <c r="BJ58" s="16" t="s">
        <v>25</v>
      </c>
      <c r="BK58" s="16" t="s">
        <v>25</v>
      </c>
      <c r="BL58" s="16" t="s">
        <v>34</v>
      </c>
      <c r="BM58" s="16">
        <v>0</v>
      </c>
      <c r="BN58" s="16">
        <v>0</v>
      </c>
      <c r="BO58" s="16">
        <v>0</v>
      </c>
      <c r="BP58" s="16" t="s">
        <v>35</v>
      </c>
      <c r="BQ58" s="16">
        <v>0</v>
      </c>
      <c r="BR58" s="16">
        <v>0</v>
      </c>
      <c r="BS58" s="16">
        <v>0</v>
      </c>
      <c r="BT58" s="16" t="s">
        <v>602</v>
      </c>
      <c r="BU58" s="16">
        <v>0</v>
      </c>
      <c r="BV58" s="16">
        <v>0</v>
      </c>
      <c r="BW58" s="16">
        <v>0</v>
      </c>
      <c r="BX58" s="16" t="s">
        <v>344</v>
      </c>
      <c r="BY58" s="16" t="s">
        <v>461</v>
      </c>
      <c r="BZ58" s="16">
        <v>0</v>
      </c>
      <c r="CA58" s="16" t="s">
        <v>462</v>
      </c>
      <c r="CD58" s="16" t="s">
        <v>1666</v>
      </c>
      <c r="CE58" s="16">
        <v>0</v>
      </c>
      <c r="CF58" s="16" t="s">
        <v>588</v>
      </c>
      <c r="CG58" s="16" t="s">
        <v>67</v>
      </c>
      <c r="CH58" s="16" t="s">
        <v>334</v>
      </c>
      <c r="CI58" s="16" t="s">
        <v>315</v>
      </c>
      <c r="CJ58" s="16" t="s">
        <v>334</v>
      </c>
      <c r="CK58" s="16" t="s">
        <v>382</v>
      </c>
      <c r="CL58" s="16" t="s">
        <v>355</v>
      </c>
      <c r="CM58" s="16" t="s">
        <v>572</v>
      </c>
      <c r="CN58" s="16" t="s">
        <v>319</v>
      </c>
      <c r="CO58" s="16" t="s">
        <v>25</v>
      </c>
      <c r="CP58" s="16" t="s">
        <v>312</v>
      </c>
      <c r="CQ58" s="16" t="s">
        <v>23</v>
      </c>
      <c r="CR58" s="16">
        <v>0.6</v>
      </c>
      <c r="CS58" s="16" t="s">
        <v>24</v>
      </c>
      <c r="CT58" s="16" t="s">
        <v>1423</v>
      </c>
      <c r="CU58" s="16" t="s">
        <v>68</v>
      </c>
      <c r="CZ58" s="16" t="s">
        <v>24</v>
      </c>
      <c r="DA58" s="16" t="s">
        <v>24</v>
      </c>
      <c r="DB58" s="16" t="s">
        <v>23</v>
      </c>
      <c r="DC58" s="16" t="s">
        <v>24</v>
      </c>
    </row>
    <row r="59" spans="1:107" x14ac:dyDescent="0.25">
      <c r="A59" s="16" t="s">
        <v>1667</v>
      </c>
      <c r="B59" s="16" t="s">
        <v>585</v>
      </c>
      <c r="C59" s="16" t="s">
        <v>398</v>
      </c>
      <c r="D59" s="16" t="s">
        <v>97</v>
      </c>
      <c r="E59" s="16">
        <v>1200</v>
      </c>
      <c r="F59" s="16" t="s">
        <v>1668</v>
      </c>
      <c r="G59" s="16" t="s">
        <v>464</v>
      </c>
      <c r="H59" s="16" t="s">
        <v>465</v>
      </c>
      <c r="I59" s="16" t="s">
        <v>31</v>
      </c>
      <c r="J59" s="16" t="s">
        <v>31</v>
      </c>
      <c r="K59" s="16">
        <v>1187331</v>
      </c>
      <c r="L59" s="16">
        <v>123233</v>
      </c>
      <c r="M59" s="16">
        <v>1</v>
      </c>
      <c r="N59" s="16">
        <v>0</v>
      </c>
      <c r="O59" s="16">
        <v>0</v>
      </c>
      <c r="P59" s="16">
        <v>1</v>
      </c>
      <c r="Q59" s="16">
        <v>123233</v>
      </c>
      <c r="R59" s="16" t="s">
        <v>333</v>
      </c>
      <c r="S59" s="16">
        <v>1064098</v>
      </c>
      <c r="T59" s="16">
        <v>0</v>
      </c>
      <c r="U59" s="16">
        <v>0</v>
      </c>
      <c r="V59" s="16">
        <v>0</v>
      </c>
      <c r="W59" s="16">
        <v>0</v>
      </c>
      <c r="X59" s="16">
        <v>0</v>
      </c>
      <c r="Y59" s="16">
        <v>0</v>
      </c>
      <c r="Z59" s="16">
        <v>0</v>
      </c>
      <c r="AA59" s="16" t="s">
        <v>23</v>
      </c>
      <c r="AB59" s="16" t="s">
        <v>299</v>
      </c>
      <c r="AC59" s="16" t="b">
        <v>1</v>
      </c>
      <c r="AD59" s="16">
        <v>0</v>
      </c>
      <c r="AE59" s="16" t="s">
        <v>23</v>
      </c>
      <c r="AF59" s="16" t="s">
        <v>23</v>
      </c>
      <c r="AG59" s="16" t="s">
        <v>1669</v>
      </c>
      <c r="AH59" s="16">
        <v>46157</v>
      </c>
      <c r="AI59" s="16" t="s">
        <v>588</v>
      </c>
      <c r="AJ59" s="16" t="s">
        <v>98</v>
      </c>
      <c r="AK59" s="16" t="s">
        <v>99</v>
      </c>
      <c r="AL59" s="16" t="s">
        <v>1670</v>
      </c>
      <c r="AM59" s="16" t="s">
        <v>24</v>
      </c>
      <c r="AN59" s="16" t="s">
        <v>1671</v>
      </c>
      <c r="AO59" s="16" t="s">
        <v>1672</v>
      </c>
      <c r="AP59" s="16" t="s">
        <v>369</v>
      </c>
      <c r="AQ59" s="16" t="s">
        <v>24</v>
      </c>
      <c r="AR59" s="16" t="s">
        <v>1673</v>
      </c>
      <c r="AS59" s="16" t="s">
        <v>301</v>
      </c>
      <c r="AT59" s="16" t="s">
        <v>302</v>
      </c>
      <c r="AU59" s="16" t="s">
        <v>964</v>
      </c>
      <c r="AV59" s="16" t="s">
        <v>965</v>
      </c>
      <c r="AX59" s="16" t="s">
        <v>344</v>
      </c>
      <c r="AY59" s="16" t="s">
        <v>24</v>
      </c>
      <c r="AZ59" s="16" t="s">
        <v>966</v>
      </c>
      <c r="BA59" s="16" t="s">
        <v>304</v>
      </c>
      <c r="BB59" s="16" t="s">
        <v>1674</v>
      </c>
      <c r="BC59" s="16" t="s">
        <v>23</v>
      </c>
      <c r="BD59" s="16" t="s">
        <v>305</v>
      </c>
      <c r="BE59" s="16" t="s">
        <v>1675</v>
      </c>
      <c r="BF59" s="16" t="s">
        <v>328</v>
      </c>
      <c r="BG59" s="16">
        <v>0</v>
      </c>
      <c r="BH59" s="16">
        <v>53223</v>
      </c>
      <c r="BI59" s="16" t="s">
        <v>25</v>
      </c>
      <c r="BJ59" s="16" t="s">
        <v>25</v>
      </c>
      <c r="BK59" s="16" t="s">
        <v>25</v>
      </c>
      <c r="BL59" s="16" t="s">
        <v>105</v>
      </c>
      <c r="BM59" s="16">
        <v>0</v>
      </c>
      <c r="BN59" s="16">
        <v>0</v>
      </c>
      <c r="BO59" s="16">
        <v>0</v>
      </c>
      <c r="BP59" s="16" t="s">
        <v>27</v>
      </c>
      <c r="BQ59" s="16">
        <v>0</v>
      </c>
      <c r="BR59" s="16">
        <v>0</v>
      </c>
      <c r="BS59" s="16">
        <v>0</v>
      </c>
      <c r="BT59" s="16" t="s">
        <v>1676</v>
      </c>
      <c r="BU59" s="16">
        <v>0</v>
      </c>
      <c r="BV59" s="16">
        <v>0</v>
      </c>
      <c r="BW59" s="16">
        <v>0</v>
      </c>
      <c r="BX59" s="16" t="s">
        <v>344</v>
      </c>
      <c r="BY59" s="16" t="s">
        <v>461</v>
      </c>
      <c r="BZ59" s="16">
        <v>0</v>
      </c>
      <c r="CA59" s="16" t="s">
        <v>462</v>
      </c>
      <c r="CD59" s="16" t="s">
        <v>1677</v>
      </c>
      <c r="CE59" s="16">
        <v>0</v>
      </c>
      <c r="CF59" s="16" t="s">
        <v>588</v>
      </c>
      <c r="CG59" s="16" t="s">
        <v>67</v>
      </c>
      <c r="CH59" s="16" t="s">
        <v>370</v>
      </c>
      <c r="CI59" s="16" t="s">
        <v>324</v>
      </c>
      <c r="CJ59" s="16" t="s">
        <v>336</v>
      </c>
      <c r="CK59" s="16" t="s">
        <v>382</v>
      </c>
      <c r="CL59" s="16" t="s">
        <v>355</v>
      </c>
      <c r="CM59" s="16" t="s">
        <v>572</v>
      </c>
      <c r="CN59" s="16" t="s">
        <v>366</v>
      </c>
      <c r="CO59" s="16" t="s">
        <v>25</v>
      </c>
      <c r="CP59" s="16" t="s">
        <v>312</v>
      </c>
      <c r="CQ59" s="16" t="s">
        <v>23</v>
      </c>
      <c r="CR59" s="16">
        <v>0.6</v>
      </c>
      <c r="CS59" s="16" t="s">
        <v>24</v>
      </c>
      <c r="CT59" s="16" t="s">
        <v>1324</v>
      </c>
      <c r="CU59" s="16" t="s">
        <v>68</v>
      </c>
      <c r="CZ59" s="16" t="s">
        <v>24</v>
      </c>
      <c r="DA59" s="16" t="s">
        <v>24</v>
      </c>
      <c r="DB59" s="16" t="s">
        <v>23</v>
      </c>
      <c r="DC59" s="16" t="s">
        <v>24</v>
      </c>
    </row>
    <row r="60" spans="1:107" x14ac:dyDescent="0.25">
      <c r="A60" s="16" t="s">
        <v>1678</v>
      </c>
      <c r="B60" s="16" t="s">
        <v>585</v>
      </c>
      <c r="C60" s="16" t="s">
        <v>398</v>
      </c>
      <c r="D60" s="16" t="s">
        <v>97</v>
      </c>
      <c r="E60" s="16">
        <v>1200</v>
      </c>
      <c r="F60" s="16" t="s">
        <v>1679</v>
      </c>
      <c r="G60" s="16" t="s">
        <v>403</v>
      </c>
      <c r="H60" s="16" t="s">
        <v>404</v>
      </c>
      <c r="I60" s="16" t="s">
        <v>400</v>
      </c>
      <c r="J60" s="16" t="s">
        <v>401</v>
      </c>
      <c r="K60" s="16">
        <v>800000</v>
      </c>
      <c r="L60" s="16">
        <v>160000</v>
      </c>
      <c r="M60" s="16">
        <v>1</v>
      </c>
      <c r="N60" s="16">
        <v>0</v>
      </c>
      <c r="O60" s="16">
        <v>0</v>
      </c>
      <c r="P60" s="16">
        <v>1</v>
      </c>
      <c r="Q60" s="16">
        <v>160000</v>
      </c>
      <c r="R60" s="16" t="s">
        <v>333</v>
      </c>
      <c r="S60" s="16">
        <v>640000</v>
      </c>
      <c r="T60" s="16">
        <v>10700000</v>
      </c>
      <c r="U60" s="16">
        <v>55000</v>
      </c>
      <c r="V60" s="16">
        <v>2085000</v>
      </c>
      <c r="W60" s="16">
        <v>0</v>
      </c>
      <c r="X60" s="16">
        <v>0</v>
      </c>
      <c r="Y60" s="16">
        <v>2140000</v>
      </c>
      <c r="Z60" s="16">
        <v>8560000</v>
      </c>
      <c r="AA60" s="16" t="s">
        <v>23</v>
      </c>
      <c r="AB60" s="16" t="s">
        <v>299</v>
      </c>
      <c r="AC60" s="16" t="b">
        <v>1</v>
      </c>
      <c r="AD60" s="16">
        <v>0</v>
      </c>
      <c r="AE60" s="16" t="s">
        <v>23</v>
      </c>
      <c r="AF60" s="16" t="s">
        <v>23</v>
      </c>
      <c r="AG60" s="16" t="s">
        <v>1680</v>
      </c>
      <c r="AH60" s="16">
        <v>46157</v>
      </c>
      <c r="AI60" s="16" t="s">
        <v>588</v>
      </c>
      <c r="AJ60" s="16" t="s">
        <v>98</v>
      </c>
      <c r="AK60" s="16" t="s">
        <v>99</v>
      </c>
      <c r="AL60" s="16" t="s">
        <v>1681</v>
      </c>
      <c r="AM60" s="16" t="s">
        <v>24</v>
      </c>
      <c r="AN60" s="16" t="s">
        <v>1682</v>
      </c>
      <c r="AO60" s="16" t="s">
        <v>1683</v>
      </c>
      <c r="AP60" s="16" t="s">
        <v>369</v>
      </c>
      <c r="AQ60" s="16" t="s">
        <v>24</v>
      </c>
      <c r="AR60" s="16" t="s">
        <v>399</v>
      </c>
      <c r="AS60" s="16" t="s">
        <v>301</v>
      </c>
      <c r="AT60" s="16" t="s">
        <v>302</v>
      </c>
      <c r="AU60" s="16" t="s">
        <v>302</v>
      </c>
      <c r="AV60" s="16" t="s">
        <v>1684</v>
      </c>
      <c r="AX60" s="16" t="s">
        <v>344</v>
      </c>
      <c r="AY60" s="16" t="s">
        <v>24</v>
      </c>
      <c r="AZ60" s="16" t="s">
        <v>1685</v>
      </c>
      <c r="BA60" s="16" t="s">
        <v>304</v>
      </c>
      <c r="BB60" s="16" t="s">
        <v>1686</v>
      </c>
      <c r="BC60" s="16" t="s">
        <v>23</v>
      </c>
      <c r="BD60" s="16" t="s">
        <v>305</v>
      </c>
      <c r="BE60" s="16" t="s">
        <v>1687</v>
      </c>
      <c r="BF60" s="16" t="s">
        <v>328</v>
      </c>
      <c r="BG60" s="16">
        <v>0</v>
      </c>
      <c r="BH60" s="16">
        <v>53225</v>
      </c>
      <c r="BI60" s="16" t="s">
        <v>25</v>
      </c>
      <c r="BJ60" s="16" t="s">
        <v>25</v>
      </c>
      <c r="BK60" s="16" t="s">
        <v>25</v>
      </c>
      <c r="BL60" s="16" t="s">
        <v>1688</v>
      </c>
      <c r="BM60" s="16" t="s">
        <v>105</v>
      </c>
      <c r="BN60" s="16">
        <v>0</v>
      </c>
      <c r="BO60" s="16">
        <v>0</v>
      </c>
      <c r="BP60" s="16" t="s">
        <v>27</v>
      </c>
      <c r="BQ60" s="16">
        <v>0</v>
      </c>
      <c r="BR60" s="16">
        <v>0</v>
      </c>
      <c r="BS60" s="16">
        <v>0</v>
      </c>
      <c r="BT60" s="16" t="s">
        <v>1689</v>
      </c>
      <c r="BU60" s="16">
        <v>0</v>
      </c>
      <c r="BV60" s="16">
        <v>0</v>
      </c>
      <c r="BW60" s="16">
        <v>0</v>
      </c>
      <c r="BX60" s="16" t="s">
        <v>344</v>
      </c>
      <c r="BY60" s="16" t="s">
        <v>461</v>
      </c>
      <c r="BZ60" s="16">
        <v>0</v>
      </c>
      <c r="CA60" s="16" t="s">
        <v>462</v>
      </c>
      <c r="CD60" s="16" t="s">
        <v>1690</v>
      </c>
      <c r="CE60" s="16" t="s">
        <v>1691</v>
      </c>
      <c r="CF60" s="16" t="s">
        <v>588</v>
      </c>
      <c r="CG60" s="16" t="s">
        <v>67</v>
      </c>
      <c r="CH60" s="16" t="s">
        <v>468</v>
      </c>
      <c r="CI60" s="16" t="s">
        <v>346</v>
      </c>
      <c r="CJ60" s="16" t="s">
        <v>468</v>
      </c>
      <c r="CK60" s="16" t="s">
        <v>828</v>
      </c>
      <c r="CL60" s="16" t="s">
        <v>598</v>
      </c>
      <c r="CM60" s="16" t="s">
        <v>962</v>
      </c>
      <c r="CN60" s="16" t="s">
        <v>319</v>
      </c>
      <c r="CO60" s="16" t="s">
        <v>25</v>
      </c>
      <c r="CP60" s="16" t="s">
        <v>312</v>
      </c>
      <c r="CQ60" s="16" t="s">
        <v>23</v>
      </c>
      <c r="CR60" s="16" t="s">
        <v>314</v>
      </c>
      <c r="CS60" s="16" t="s">
        <v>23</v>
      </c>
      <c r="CT60" s="16" t="s">
        <v>1692</v>
      </c>
      <c r="CU60" s="16" t="s">
        <v>68</v>
      </c>
      <c r="CZ60" s="16" t="s">
        <v>24</v>
      </c>
      <c r="DA60" s="16" t="s">
        <v>24</v>
      </c>
      <c r="DB60" s="16" t="s">
        <v>23</v>
      </c>
      <c r="DC60" s="16" t="s">
        <v>24</v>
      </c>
    </row>
    <row r="61" spans="1:107" x14ac:dyDescent="0.25">
      <c r="A61" s="16" t="s">
        <v>1693</v>
      </c>
      <c r="B61" s="16" t="s">
        <v>585</v>
      </c>
      <c r="C61" s="16" t="s">
        <v>398</v>
      </c>
      <c r="D61" s="16" t="s">
        <v>97</v>
      </c>
      <c r="E61" s="16">
        <v>1200</v>
      </c>
      <c r="F61" s="16" t="s">
        <v>1694</v>
      </c>
      <c r="G61" s="16" t="s">
        <v>296</v>
      </c>
      <c r="H61" s="16" t="s">
        <v>297</v>
      </c>
      <c r="I61" s="16" t="s">
        <v>403</v>
      </c>
      <c r="J61" s="16" t="s">
        <v>1695</v>
      </c>
      <c r="K61" s="16">
        <v>1200000</v>
      </c>
      <c r="L61" s="16">
        <v>240000</v>
      </c>
      <c r="M61" s="16">
        <v>1</v>
      </c>
      <c r="N61" s="16">
        <v>0</v>
      </c>
      <c r="O61" s="16">
        <v>0</v>
      </c>
      <c r="P61" s="16">
        <v>1</v>
      </c>
      <c r="Q61" s="16">
        <v>240000</v>
      </c>
      <c r="R61" s="16" t="s">
        <v>333</v>
      </c>
      <c r="S61" s="16">
        <v>960000</v>
      </c>
      <c r="T61" s="16">
        <v>4300000</v>
      </c>
      <c r="U61" s="16">
        <v>140000</v>
      </c>
      <c r="V61" s="16">
        <v>260000</v>
      </c>
      <c r="W61" s="16">
        <v>260000</v>
      </c>
      <c r="X61" s="16">
        <v>200000</v>
      </c>
      <c r="Y61" s="16">
        <v>860000</v>
      </c>
      <c r="Z61" s="16">
        <v>3440000</v>
      </c>
      <c r="AA61" s="16" t="s">
        <v>23</v>
      </c>
      <c r="AB61" s="16" t="s">
        <v>299</v>
      </c>
      <c r="AC61" s="16" t="b">
        <v>1</v>
      </c>
      <c r="AD61" s="16">
        <v>0</v>
      </c>
      <c r="AE61" s="16" t="s">
        <v>23</v>
      </c>
      <c r="AF61" s="16" t="s">
        <v>23</v>
      </c>
      <c r="AG61" s="16" t="s">
        <v>1696</v>
      </c>
      <c r="AH61" s="16">
        <v>46161</v>
      </c>
      <c r="AI61" s="16" t="s">
        <v>588</v>
      </c>
      <c r="AJ61" s="16" t="s">
        <v>98</v>
      </c>
      <c r="AK61" s="16" t="s">
        <v>99</v>
      </c>
      <c r="AL61" s="16" t="s">
        <v>1697</v>
      </c>
      <c r="AM61" s="16" t="s">
        <v>24</v>
      </c>
      <c r="AN61" s="16" t="s">
        <v>1682</v>
      </c>
      <c r="AO61" s="16" t="s">
        <v>1672</v>
      </c>
      <c r="AP61" s="16" t="s">
        <v>369</v>
      </c>
      <c r="AQ61" s="16" t="s">
        <v>24</v>
      </c>
      <c r="AR61" s="16" t="s">
        <v>399</v>
      </c>
      <c r="AS61" s="16" t="s">
        <v>301</v>
      </c>
      <c r="AT61" s="16" t="s">
        <v>302</v>
      </c>
      <c r="AU61" s="16" t="s">
        <v>302</v>
      </c>
      <c r="AV61" s="16" t="s">
        <v>1698</v>
      </c>
      <c r="AX61" s="16" t="s">
        <v>344</v>
      </c>
      <c r="AY61" s="16" t="s">
        <v>24</v>
      </c>
      <c r="AZ61" s="16" t="s">
        <v>1699</v>
      </c>
      <c r="BA61" s="16" t="s">
        <v>304</v>
      </c>
      <c r="BB61" s="16" t="s">
        <v>1700</v>
      </c>
      <c r="BC61" s="16" t="s">
        <v>24</v>
      </c>
      <c r="BD61" s="16" t="s">
        <v>305</v>
      </c>
      <c r="BE61" s="16" t="s">
        <v>1701</v>
      </c>
      <c r="BF61" s="16" t="s">
        <v>328</v>
      </c>
      <c r="BG61" s="16">
        <v>0</v>
      </c>
      <c r="BH61" s="16">
        <v>53209</v>
      </c>
      <c r="BI61" s="16">
        <v>53217</v>
      </c>
      <c r="BJ61" s="16" t="s">
        <v>25</v>
      </c>
      <c r="BK61" s="16" t="s">
        <v>25</v>
      </c>
      <c r="BL61" s="16" t="s">
        <v>1702</v>
      </c>
      <c r="BM61" s="16" t="s">
        <v>106</v>
      </c>
      <c r="BN61" s="16">
        <v>0</v>
      </c>
      <c r="BO61" s="16">
        <v>0</v>
      </c>
      <c r="BP61" s="16" t="s">
        <v>1703</v>
      </c>
      <c r="BQ61" s="16" t="s">
        <v>27</v>
      </c>
      <c r="BR61" s="16" t="s">
        <v>1704</v>
      </c>
      <c r="BS61" s="16">
        <v>0</v>
      </c>
      <c r="BT61" s="16" t="s">
        <v>1676</v>
      </c>
      <c r="BU61" s="16">
        <v>0</v>
      </c>
      <c r="BV61" s="16">
        <v>0</v>
      </c>
      <c r="BW61" s="16">
        <v>0</v>
      </c>
      <c r="BX61" s="16" t="s">
        <v>344</v>
      </c>
      <c r="BY61" s="16" t="s">
        <v>461</v>
      </c>
      <c r="BZ61" s="16">
        <v>0</v>
      </c>
      <c r="CA61" s="16" t="s">
        <v>462</v>
      </c>
      <c r="CD61" s="16" t="s">
        <v>1705</v>
      </c>
      <c r="CE61" s="16" t="s">
        <v>1706</v>
      </c>
      <c r="CF61" s="16" t="s">
        <v>588</v>
      </c>
      <c r="CG61" s="16" t="s">
        <v>67</v>
      </c>
      <c r="CH61" s="16" t="s">
        <v>1707</v>
      </c>
      <c r="CI61" s="16" t="s">
        <v>828</v>
      </c>
      <c r="CJ61" s="16" t="s">
        <v>1708</v>
      </c>
      <c r="CK61" s="16" t="s">
        <v>1707</v>
      </c>
      <c r="CL61" s="16" t="s">
        <v>847</v>
      </c>
      <c r="CM61" s="16" t="s">
        <v>1709</v>
      </c>
      <c r="CN61" s="16" t="s">
        <v>319</v>
      </c>
      <c r="CO61" s="16" t="s">
        <v>25</v>
      </c>
      <c r="CP61" s="16" t="s">
        <v>312</v>
      </c>
      <c r="CQ61" s="16" t="s">
        <v>23</v>
      </c>
      <c r="CR61" s="16" t="s">
        <v>314</v>
      </c>
      <c r="CS61" s="16" t="s">
        <v>23</v>
      </c>
      <c r="CT61" s="16" t="s">
        <v>1653</v>
      </c>
      <c r="CU61" s="16" t="s">
        <v>68</v>
      </c>
      <c r="CZ61" s="16" t="s">
        <v>24</v>
      </c>
      <c r="DA61" s="16" t="s">
        <v>24</v>
      </c>
      <c r="DB61" s="16" t="s">
        <v>23</v>
      </c>
      <c r="DC61" s="16" t="s">
        <v>24</v>
      </c>
    </row>
    <row r="62" spans="1:107" x14ac:dyDescent="0.25">
      <c r="A62" s="16" t="s">
        <v>1710</v>
      </c>
      <c r="B62" s="16" t="s">
        <v>585</v>
      </c>
      <c r="C62" s="16" t="s">
        <v>398</v>
      </c>
      <c r="D62" s="16" t="s">
        <v>97</v>
      </c>
      <c r="E62" s="16">
        <v>1200</v>
      </c>
      <c r="F62" s="16" t="s">
        <v>1711</v>
      </c>
      <c r="G62" s="16" t="s">
        <v>296</v>
      </c>
      <c r="H62" s="16" t="s">
        <v>297</v>
      </c>
      <c r="I62" s="16" t="s">
        <v>400</v>
      </c>
      <c r="J62" s="16" t="s">
        <v>401</v>
      </c>
      <c r="K62" s="16">
        <v>500000</v>
      </c>
      <c r="L62" s="16">
        <v>500000</v>
      </c>
      <c r="M62" s="16">
        <v>1</v>
      </c>
      <c r="N62" s="16">
        <v>0</v>
      </c>
      <c r="O62" s="16">
        <v>0</v>
      </c>
      <c r="P62" s="16">
        <v>1</v>
      </c>
      <c r="Q62" s="16">
        <v>500000</v>
      </c>
      <c r="R62" s="16" t="s">
        <v>333</v>
      </c>
      <c r="S62" s="16">
        <v>0</v>
      </c>
      <c r="T62" s="16">
        <v>8800000</v>
      </c>
      <c r="U62" s="16">
        <v>500000</v>
      </c>
      <c r="V62" s="16">
        <v>250000</v>
      </c>
      <c r="W62" s="16">
        <v>6469133</v>
      </c>
      <c r="X62" s="16">
        <v>0</v>
      </c>
      <c r="Y62" s="16">
        <v>7219133</v>
      </c>
      <c r="Z62" s="16">
        <v>1580867</v>
      </c>
      <c r="AA62" s="16" t="s">
        <v>23</v>
      </c>
      <c r="AB62" s="16" t="s">
        <v>299</v>
      </c>
      <c r="AC62" s="16" t="b">
        <v>1</v>
      </c>
      <c r="AD62" s="16">
        <v>0</v>
      </c>
      <c r="AE62" s="16" t="s">
        <v>23</v>
      </c>
      <c r="AF62" s="16" t="s">
        <v>23</v>
      </c>
      <c r="AG62" s="16" t="s">
        <v>1712</v>
      </c>
      <c r="AH62" s="16">
        <v>46161</v>
      </c>
      <c r="AI62" s="16" t="s">
        <v>588</v>
      </c>
      <c r="AJ62" s="16" t="s">
        <v>107</v>
      </c>
      <c r="AK62" s="16" t="s">
        <v>99</v>
      </c>
      <c r="AL62" s="16" t="s">
        <v>1713</v>
      </c>
      <c r="AM62" s="16" t="s">
        <v>24</v>
      </c>
      <c r="AN62" s="16" t="s">
        <v>1714</v>
      </c>
      <c r="AO62" s="16" t="s">
        <v>1715</v>
      </c>
      <c r="AP62" s="16" t="s">
        <v>369</v>
      </c>
      <c r="AQ62" s="16" t="s">
        <v>24</v>
      </c>
      <c r="AR62" s="16" t="s">
        <v>399</v>
      </c>
      <c r="AS62" s="16" t="s">
        <v>301</v>
      </c>
      <c r="AT62" s="16" t="s">
        <v>302</v>
      </c>
      <c r="AU62" s="16" t="s">
        <v>302</v>
      </c>
      <c r="AV62" s="16" t="s">
        <v>955</v>
      </c>
      <c r="AX62" s="16" t="s">
        <v>344</v>
      </c>
      <c r="AY62" s="16" t="s">
        <v>24</v>
      </c>
      <c r="AZ62" s="16" t="s">
        <v>1716</v>
      </c>
      <c r="BA62" s="16" t="s">
        <v>304</v>
      </c>
      <c r="BB62" s="16" t="s">
        <v>1717</v>
      </c>
      <c r="BC62" s="16" t="s">
        <v>24</v>
      </c>
      <c r="BD62" s="16" t="s">
        <v>305</v>
      </c>
      <c r="BE62" s="16" t="s">
        <v>1718</v>
      </c>
      <c r="BF62" s="16" t="s">
        <v>328</v>
      </c>
      <c r="BG62" s="16">
        <v>0</v>
      </c>
      <c r="BH62" s="16">
        <v>53225</v>
      </c>
      <c r="BI62" s="16">
        <v>53218</v>
      </c>
      <c r="BJ62" s="16" t="s">
        <v>25</v>
      </c>
      <c r="BK62" s="16" t="s">
        <v>25</v>
      </c>
      <c r="BL62" s="16" t="s">
        <v>1688</v>
      </c>
      <c r="BM62" s="16">
        <v>0</v>
      </c>
      <c r="BN62" s="16">
        <v>0</v>
      </c>
      <c r="BO62" s="16">
        <v>0</v>
      </c>
      <c r="BP62" s="16" t="s">
        <v>27</v>
      </c>
      <c r="BQ62" s="16">
        <v>0</v>
      </c>
      <c r="BR62" s="16">
        <v>0</v>
      </c>
      <c r="BS62" s="16">
        <v>0</v>
      </c>
      <c r="BT62" s="16" t="s">
        <v>1719</v>
      </c>
      <c r="BU62" s="16">
        <v>0</v>
      </c>
      <c r="BV62" s="16">
        <v>0</v>
      </c>
      <c r="BW62" s="16">
        <v>0</v>
      </c>
      <c r="BX62" s="16" t="s">
        <v>344</v>
      </c>
      <c r="BY62" s="16" t="s">
        <v>461</v>
      </c>
      <c r="BZ62" s="16">
        <v>0</v>
      </c>
      <c r="CA62" s="16" t="s">
        <v>462</v>
      </c>
      <c r="CD62" s="16" t="s">
        <v>1720</v>
      </c>
      <c r="CE62" s="16" t="s">
        <v>1721</v>
      </c>
      <c r="CF62" s="16" t="s">
        <v>588</v>
      </c>
      <c r="CG62" s="16" t="s">
        <v>67</v>
      </c>
      <c r="CH62" s="16" t="s">
        <v>334</v>
      </c>
      <c r="CI62" s="16" t="s">
        <v>347</v>
      </c>
      <c r="CJ62" s="16" t="s">
        <v>828</v>
      </c>
      <c r="CK62" s="16" t="s">
        <v>828</v>
      </c>
      <c r="CL62" s="16" t="s">
        <v>844</v>
      </c>
      <c r="CM62" s="16" t="s">
        <v>962</v>
      </c>
      <c r="CN62" s="16" t="s">
        <v>319</v>
      </c>
      <c r="CO62" s="16" t="s">
        <v>25</v>
      </c>
      <c r="CP62" s="16" t="s">
        <v>312</v>
      </c>
      <c r="CQ62" s="16" t="s">
        <v>23</v>
      </c>
      <c r="CR62" s="16" t="s">
        <v>314</v>
      </c>
      <c r="CS62" s="16" t="s">
        <v>23</v>
      </c>
      <c r="CT62" s="16" t="s">
        <v>1653</v>
      </c>
      <c r="CU62" s="16" t="s">
        <v>68</v>
      </c>
      <c r="CZ62" s="16" t="s">
        <v>24</v>
      </c>
      <c r="DA62" s="16" t="s">
        <v>24</v>
      </c>
      <c r="DB62" s="16" t="s">
        <v>23</v>
      </c>
      <c r="DC62" s="16" t="s">
        <v>24</v>
      </c>
    </row>
    <row r="63" spans="1:107" x14ac:dyDescent="0.25">
      <c r="A63" s="16" t="s">
        <v>1722</v>
      </c>
      <c r="B63" s="16" t="s">
        <v>585</v>
      </c>
      <c r="C63" s="16" t="s">
        <v>398</v>
      </c>
      <c r="D63" s="16" t="s">
        <v>97</v>
      </c>
      <c r="E63" s="16">
        <v>1200</v>
      </c>
      <c r="F63" s="16" t="s">
        <v>1723</v>
      </c>
      <c r="G63" s="16" t="s">
        <v>296</v>
      </c>
      <c r="H63" s="16" t="s">
        <v>297</v>
      </c>
      <c r="I63" s="16" t="s">
        <v>400</v>
      </c>
      <c r="J63" s="16" t="s">
        <v>401</v>
      </c>
      <c r="K63" s="16">
        <v>400000</v>
      </c>
      <c r="L63" s="16">
        <v>400000</v>
      </c>
      <c r="M63" s="16">
        <v>1</v>
      </c>
      <c r="N63" s="16">
        <v>0</v>
      </c>
      <c r="O63" s="16">
        <v>0</v>
      </c>
      <c r="P63" s="16">
        <v>1</v>
      </c>
      <c r="Q63" s="16">
        <v>400000</v>
      </c>
      <c r="R63" s="16" t="s">
        <v>333</v>
      </c>
      <c r="S63" s="16">
        <v>0</v>
      </c>
      <c r="T63" s="16">
        <v>5500000</v>
      </c>
      <c r="U63" s="16">
        <v>700000</v>
      </c>
      <c r="V63" s="16">
        <v>2450828</v>
      </c>
      <c r="W63" s="16">
        <v>0</v>
      </c>
      <c r="X63" s="16">
        <v>0</v>
      </c>
      <c r="Y63" s="16">
        <v>3150828</v>
      </c>
      <c r="Z63" s="16">
        <v>2349172</v>
      </c>
      <c r="AA63" s="16" t="s">
        <v>23</v>
      </c>
      <c r="AB63" s="16" t="s">
        <v>299</v>
      </c>
      <c r="AC63" s="16" t="b">
        <v>1</v>
      </c>
      <c r="AD63" s="16">
        <v>0</v>
      </c>
      <c r="AE63" s="16" t="s">
        <v>23</v>
      </c>
      <c r="AF63" s="16" t="s">
        <v>23</v>
      </c>
      <c r="AG63" s="16" t="s">
        <v>1724</v>
      </c>
      <c r="AH63" s="16">
        <v>46161</v>
      </c>
      <c r="AI63" s="16" t="s">
        <v>588</v>
      </c>
      <c r="AJ63" s="16" t="s">
        <v>98</v>
      </c>
      <c r="AK63" s="16" t="s">
        <v>99</v>
      </c>
      <c r="AL63" s="16" t="s">
        <v>1725</v>
      </c>
      <c r="AM63" s="16" t="s">
        <v>24</v>
      </c>
      <c r="AN63" s="16" t="s">
        <v>1726</v>
      </c>
      <c r="AO63" s="16" t="s">
        <v>1664</v>
      </c>
      <c r="AP63" s="16" t="s">
        <v>369</v>
      </c>
      <c r="AQ63" s="16" t="s">
        <v>24</v>
      </c>
      <c r="AR63" s="16" t="s">
        <v>399</v>
      </c>
      <c r="AS63" s="16" t="s">
        <v>301</v>
      </c>
      <c r="AT63" s="16" t="s">
        <v>302</v>
      </c>
      <c r="AU63" s="16" t="s">
        <v>302</v>
      </c>
      <c r="AV63" s="16" t="s">
        <v>968</v>
      </c>
      <c r="AX63" s="16" t="s">
        <v>344</v>
      </c>
      <c r="AY63" s="16" t="s">
        <v>24</v>
      </c>
      <c r="AZ63" s="16" t="s">
        <v>1727</v>
      </c>
      <c r="BA63" s="16" t="s">
        <v>304</v>
      </c>
      <c r="BB63" s="16" t="s">
        <v>1728</v>
      </c>
      <c r="BC63" s="16" t="s">
        <v>24</v>
      </c>
      <c r="BD63" s="16" t="s">
        <v>305</v>
      </c>
      <c r="BE63" s="16" t="s">
        <v>1729</v>
      </c>
      <c r="BF63" s="16" t="s">
        <v>328</v>
      </c>
      <c r="BG63" s="16">
        <v>0</v>
      </c>
      <c r="BH63" s="16">
        <v>53227</v>
      </c>
      <c r="BI63" s="16" t="s">
        <v>25</v>
      </c>
      <c r="BJ63" s="16" t="s">
        <v>25</v>
      </c>
      <c r="BK63" s="16" t="s">
        <v>25</v>
      </c>
      <c r="BL63" s="16" t="s">
        <v>49</v>
      </c>
      <c r="BM63" s="16">
        <v>0</v>
      </c>
      <c r="BN63" s="16">
        <v>0</v>
      </c>
      <c r="BO63" s="16">
        <v>0</v>
      </c>
      <c r="BP63" s="16" t="s">
        <v>103</v>
      </c>
      <c r="BQ63" s="16">
        <v>0</v>
      </c>
      <c r="BR63" s="16">
        <v>0</v>
      </c>
      <c r="BS63" s="16">
        <v>0</v>
      </c>
      <c r="BT63" s="16" t="s">
        <v>1730</v>
      </c>
      <c r="BU63" s="16">
        <v>0</v>
      </c>
      <c r="BV63" s="16">
        <v>0</v>
      </c>
      <c r="BW63" s="16">
        <v>0</v>
      </c>
      <c r="BX63" s="16" t="s">
        <v>344</v>
      </c>
      <c r="BY63" s="16" t="s">
        <v>461</v>
      </c>
      <c r="BZ63" s="16">
        <v>0</v>
      </c>
      <c r="CA63" s="16" t="s">
        <v>462</v>
      </c>
      <c r="CD63" s="16" t="s">
        <v>1731</v>
      </c>
      <c r="CE63" s="16" t="s">
        <v>1732</v>
      </c>
      <c r="CF63" s="16" t="s">
        <v>588</v>
      </c>
      <c r="CG63" s="16" t="s">
        <v>67</v>
      </c>
      <c r="CH63" s="16" t="s">
        <v>828</v>
      </c>
      <c r="CI63" s="16" t="s">
        <v>347</v>
      </c>
      <c r="CJ63" s="16" t="s">
        <v>828</v>
      </c>
      <c r="CK63" s="16" t="s">
        <v>572</v>
      </c>
      <c r="CL63" s="16" t="s">
        <v>598</v>
      </c>
      <c r="CM63" s="16" t="s">
        <v>844</v>
      </c>
      <c r="CN63" s="16" t="s">
        <v>319</v>
      </c>
      <c r="CO63" s="16" t="s">
        <v>25</v>
      </c>
      <c r="CP63" s="16" t="s">
        <v>312</v>
      </c>
      <c r="CQ63" s="16" t="s">
        <v>23</v>
      </c>
      <c r="CR63" s="16" t="s">
        <v>314</v>
      </c>
      <c r="CS63" s="16" t="s">
        <v>23</v>
      </c>
      <c r="CT63" s="16" t="s">
        <v>1653</v>
      </c>
      <c r="CU63" s="16" t="s">
        <v>68</v>
      </c>
      <c r="CZ63" s="16" t="s">
        <v>24</v>
      </c>
      <c r="DA63" s="16" t="s">
        <v>24</v>
      </c>
      <c r="DB63" s="16" t="s">
        <v>23</v>
      </c>
      <c r="DC63" s="16" t="s">
        <v>24</v>
      </c>
    </row>
    <row r="64" spans="1:107" x14ac:dyDescent="0.25">
      <c r="A64" s="16" t="s">
        <v>967</v>
      </c>
      <c r="B64" s="16" t="s">
        <v>585</v>
      </c>
      <c r="C64" s="16" t="s">
        <v>398</v>
      </c>
      <c r="D64" s="16" t="s">
        <v>97</v>
      </c>
      <c r="E64" s="16">
        <v>1200</v>
      </c>
      <c r="F64" s="16" t="s">
        <v>599</v>
      </c>
      <c r="G64" s="16" t="s">
        <v>403</v>
      </c>
      <c r="H64" s="16" t="s">
        <v>404</v>
      </c>
      <c r="I64" s="16" t="s">
        <v>464</v>
      </c>
      <c r="J64" s="16" t="s">
        <v>465</v>
      </c>
      <c r="K64" s="16">
        <v>350000</v>
      </c>
      <c r="L64" s="16">
        <v>350000</v>
      </c>
      <c r="M64" s="16">
        <v>1</v>
      </c>
      <c r="N64" s="16">
        <v>0</v>
      </c>
      <c r="O64" s="16">
        <v>0</v>
      </c>
      <c r="P64" s="16">
        <v>1</v>
      </c>
      <c r="Q64" s="16">
        <v>350000</v>
      </c>
      <c r="R64" s="16" t="s">
        <v>333</v>
      </c>
      <c r="S64" s="16">
        <v>0</v>
      </c>
      <c r="T64" s="16">
        <v>7450000</v>
      </c>
      <c r="U64" s="16">
        <v>5121253</v>
      </c>
      <c r="V64" s="16">
        <v>0</v>
      </c>
      <c r="W64" s="16">
        <v>0</v>
      </c>
      <c r="X64" s="16">
        <v>0</v>
      </c>
      <c r="Y64" s="16">
        <v>5121253</v>
      </c>
      <c r="Z64" s="16">
        <v>2328747</v>
      </c>
      <c r="AA64" s="16" t="s">
        <v>23</v>
      </c>
      <c r="AB64" s="16" t="s">
        <v>299</v>
      </c>
      <c r="AC64" s="16" t="b">
        <v>1</v>
      </c>
      <c r="AD64" s="16">
        <v>0</v>
      </c>
      <c r="AE64" s="16" t="s">
        <v>23</v>
      </c>
      <c r="AF64" s="16" t="s">
        <v>23</v>
      </c>
      <c r="AG64" s="16" t="s">
        <v>594</v>
      </c>
      <c r="AH64" s="16">
        <v>46161</v>
      </c>
      <c r="AI64" s="16" t="s">
        <v>588</v>
      </c>
      <c r="AJ64" s="16" t="s">
        <v>98</v>
      </c>
      <c r="AK64" s="16" t="s">
        <v>99</v>
      </c>
      <c r="AL64" s="16" t="s">
        <v>1814</v>
      </c>
      <c r="AM64" s="16" t="s">
        <v>24</v>
      </c>
      <c r="AN64" s="16" t="s">
        <v>595</v>
      </c>
      <c r="AO64" s="16" t="s">
        <v>1664</v>
      </c>
      <c r="AP64" s="16" t="s">
        <v>369</v>
      </c>
      <c r="AQ64" s="16" t="s">
        <v>24</v>
      </c>
      <c r="AR64" s="16" t="s">
        <v>399</v>
      </c>
      <c r="AS64" s="16" t="s">
        <v>301</v>
      </c>
      <c r="AT64" s="16" t="s">
        <v>302</v>
      </c>
      <c r="AU64" s="16" t="s">
        <v>302</v>
      </c>
      <c r="AV64" s="16" t="s">
        <v>968</v>
      </c>
      <c r="AX64" s="16" t="s">
        <v>344</v>
      </c>
      <c r="AY64" s="16" t="s">
        <v>24</v>
      </c>
      <c r="AZ64" s="16" t="s">
        <v>969</v>
      </c>
      <c r="BA64" s="16" t="s">
        <v>304</v>
      </c>
      <c r="BB64" s="16" t="s">
        <v>596</v>
      </c>
      <c r="BC64" s="16" t="s">
        <v>24</v>
      </c>
      <c r="BD64" s="16" t="s">
        <v>305</v>
      </c>
      <c r="BE64" s="16" t="s">
        <v>1665</v>
      </c>
      <c r="BF64" s="16" t="s">
        <v>328</v>
      </c>
      <c r="BG64" s="16">
        <v>0</v>
      </c>
      <c r="BH64" s="16">
        <v>53154</v>
      </c>
      <c r="BI64" s="16" t="s">
        <v>25</v>
      </c>
      <c r="BJ64" s="16" t="s">
        <v>25</v>
      </c>
      <c r="BK64" s="16" t="s">
        <v>25</v>
      </c>
      <c r="BL64" s="16" t="s">
        <v>100</v>
      </c>
      <c r="BM64" s="16">
        <v>0</v>
      </c>
      <c r="BN64" s="16">
        <v>0</v>
      </c>
      <c r="BO64" s="16">
        <v>0</v>
      </c>
      <c r="BP64" s="16" t="s">
        <v>101</v>
      </c>
      <c r="BQ64" s="16">
        <v>0</v>
      </c>
      <c r="BR64" s="16">
        <v>0</v>
      </c>
      <c r="BS64" s="16">
        <v>0</v>
      </c>
      <c r="BT64" s="16" t="s">
        <v>597</v>
      </c>
      <c r="BU64" s="16">
        <v>0</v>
      </c>
      <c r="BV64" s="16">
        <v>0</v>
      </c>
      <c r="BW64" s="16">
        <v>0</v>
      </c>
      <c r="BX64" s="16" t="s">
        <v>344</v>
      </c>
      <c r="BY64" s="16" t="s">
        <v>461</v>
      </c>
      <c r="BZ64" s="16">
        <v>0</v>
      </c>
      <c r="CA64" s="16" t="s">
        <v>462</v>
      </c>
      <c r="CD64" s="16" t="s">
        <v>1815</v>
      </c>
      <c r="CE64" s="16" t="s">
        <v>1816</v>
      </c>
      <c r="CF64" s="16" t="s">
        <v>588</v>
      </c>
      <c r="CG64" s="16" t="s">
        <v>67</v>
      </c>
      <c r="CH64" s="16" t="s">
        <v>355</v>
      </c>
      <c r="CI64" s="16" t="s">
        <v>310</v>
      </c>
      <c r="CJ64" s="16" t="s">
        <v>355</v>
      </c>
      <c r="CK64" s="16" t="s">
        <v>347</v>
      </c>
      <c r="CL64" s="16" t="s">
        <v>468</v>
      </c>
      <c r="CM64" s="16" t="s">
        <v>598</v>
      </c>
      <c r="CN64" s="16" t="s">
        <v>319</v>
      </c>
      <c r="CO64" s="16" t="s">
        <v>25</v>
      </c>
      <c r="CP64" s="16" t="s">
        <v>312</v>
      </c>
      <c r="CQ64" s="16" t="s">
        <v>23</v>
      </c>
      <c r="CR64" s="16">
        <v>0.3</v>
      </c>
      <c r="CS64" s="16" t="s">
        <v>23</v>
      </c>
      <c r="CT64" s="16" t="s">
        <v>1653</v>
      </c>
      <c r="CU64" s="16" t="s">
        <v>68</v>
      </c>
      <c r="CZ64" s="16" t="s">
        <v>24</v>
      </c>
      <c r="DA64" s="16" t="s">
        <v>24</v>
      </c>
      <c r="DB64" s="16" t="s">
        <v>23</v>
      </c>
      <c r="DC64" s="16" t="s">
        <v>24</v>
      </c>
    </row>
    <row r="65" spans="1:107" x14ac:dyDescent="0.25">
      <c r="A65" s="16" t="s">
        <v>1817</v>
      </c>
      <c r="B65" s="16" t="s">
        <v>585</v>
      </c>
      <c r="C65" s="16" t="s">
        <v>398</v>
      </c>
      <c r="D65" s="16" t="s">
        <v>97</v>
      </c>
      <c r="E65" s="16">
        <v>1200</v>
      </c>
      <c r="F65" s="16" t="s">
        <v>957</v>
      </c>
      <c r="G65" s="16" t="s">
        <v>403</v>
      </c>
      <c r="H65" s="16" t="s">
        <v>404</v>
      </c>
      <c r="I65" s="16" t="s">
        <v>1376</v>
      </c>
      <c r="J65" s="16" t="s">
        <v>1818</v>
      </c>
      <c r="K65" s="16">
        <v>415000</v>
      </c>
      <c r="L65" s="16">
        <v>83000</v>
      </c>
      <c r="M65" s="16">
        <v>1</v>
      </c>
      <c r="N65" s="16">
        <v>0</v>
      </c>
      <c r="O65" s="16">
        <v>0</v>
      </c>
      <c r="P65" s="16">
        <v>1</v>
      </c>
      <c r="Q65" s="16">
        <v>83000</v>
      </c>
      <c r="R65" s="16" t="s">
        <v>333</v>
      </c>
      <c r="S65" s="16">
        <v>332000</v>
      </c>
      <c r="T65" s="16">
        <v>9650000</v>
      </c>
      <c r="U65" s="16">
        <v>70000</v>
      </c>
      <c r="V65" s="16">
        <v>1860000</v>
      </c>
      <c r="W65" s="16">
        <v>0</v>
      </c>
      <c r="X65" s="16">
        <v>0</v>
      </c>
      <c r="Y65" s="16">
        <v>1930000</v>
      </c>
      <c r="Z65" s="16">
        <v>7720000</v>
      </c>
      <c r="AA65" s="16" t="s">
        <v>23</v>
      </c>
      <c r="AB65" s="16" t="s">
        <v>299</v>
      </c>
      <c r="AC65" s="16" t="b">
        <v>1</v>
      </c>
      <c r="AD65" s="16">
        <v>0</v>
      </c>
      <c r="AE65" s="16" t="s">
        <v>23</v>
      </c>
      <c r="AF65" s="16" t="s">
        <v>23</v>
      </c>
      <c r="AG65" s="16" t="s">
        <v>1819</v>
      </c>
      <c r="AH65" s="16">
        <v>46156</v>
      </c>
      <c r="AI65" s="16" t="s">
        <v>588</v>
      </c>
      <c r="AJ65" s="16" t="s">
        <v>98</v>
      </c>
      <c r="AK65" s="16" t="s">
        <v>99</v>
      </c>
      <c r="AL65" s="16" t="s">
        <v>1820</v>
      </c>
      <c r="AM65" s="16" t="s">
        <v>24</v>
      </c>
      <c r="AN65" s="16" t="s">
        <v>958</v>
      </c>
      <c r="AO65" s="16" t="s">
        <v>1664</v>
      </c>
      <c r="AP65" s="16" t="s">
        <v>369</v>
      </c>
      <c r="AQ65" s="16" t="s">
        <v>24</v>
      </c>
      <c r="AR65" s="16" t="s">
        <v>399</v>
      </c>
      <c r="AS65" s="16" t="s">
        <v>301</v>
      </c>
      <c r="AT65" s="16" t="s">
        <v>302</v>
      </c>
      <c r="AU65" s="16" t="s">
        <v>302</v>
      </c>
      <c r="AV65" s="16" t="s">
        <v>1821</v>
      </c>
      <c r="AX65" s="16" t="s">
        <v>344</v>
      </c>
      <c r="AY65" s="16" t="s">
        <v>24</v>
      </c>
      <c r="AZ65" s="16" t="s">
        <v>959</v>
      </c>
      <c r="BA65" s="16" t="s">
        <v>304</v>
      </c>
      <c r="BB65" s="16" t="s">
        <v>1822</v>
      </c>
      <c r="BC65" s="16" t="s">
        <v>23</v>
      </c>
      <c r="BD65" s="16" t="s">
        <v>305</v>
      </c>
      <c r="BE65" s="16" t="s">
        <v>1665</v>
      </c>
      <c r="BF65" s="16" t="s">
        <v>328</v>
      </c>
      <c r="BG65" s="16">
        <v>0</v>
      </c>
      <c r="BH65" s="16">
        <v>53154</v>
      </c>
      <c r="BI65" s="16">
        <v>53221</v>
      </c>
      <c r="BJ65" s="16" t="s">
        <v>25</v>
      </c>
      <c r="BK65" s="16" t="s">
        <v>25</v>
      </c>
      <c r="BL65" s="16" t="s">
        <v>90</v>
      </c>
      <c r="BM65" s="16" t="s">
        <v>100</v>
      </c>
      <c r="BN65" s="16">
        <v>0</v>
      </c>
      <c r="BO65" s="16">
        <v>0</v>
      </c>
      <c r="BP65" s="16" t="s">
        <v>101</v>
      </c>
      <c r="BQ65" s="16" t="s">
        <v>27</v>
      </c>
      <c r="BR65" s="16">
        <v>0</v>
      </c>
      <c r="BS65" s="16">
        <v>0</v>
      </c>
      <c r="BT65" s="16" t="s">
        <v>960</v>
      </c>
      <c r="BU65" s="16">
        <v>0</v>
      </c>
      <c r="BV65" s="16">
        <v>0</v>
      </c>
      <c r="BW65" s="16">
        <v>0</v>
      </c>
      <c r="BX65" s="16" t="s">
        <v>344</v>
      </c>
      <c r="BY65" s="16" t="s">
        <v>461</v>
      </c>
      <c r="BZ65" s="16">
        <v>0</v>
      </c>
      <c r="CA65" s="16" t="s">
        <v>462</v>
      </c>
      <c r="CD65" s="16" t="s">
        <v>1823</v>
      </c>
      <c r="CE65" s="16" t="s">
        <v>1824</v>
      </c>
      <c r="CF65" s="16" t="s">
        <v>961</v>
      </c>
      <c r="CG65" s="16" t="s">
        <v>67</v>
      </c>
      <c r="CH65" s="16" t="s">
        <v>827</v>
      </c>
      <c r="CI65" s="16" t="s">
        <v>336</v>
      </c>
      <c r="CJ65" s="16" t="s">
        <v>468</v>
      </c>
      <c r="CK65" s="16" t="s">
        <v>828</v>
      </c>
      <c r="CL65" s="16" t="s">
        <v>598</v>
      </c>
      <c r="CM65" s="16" t="s">
        <v>962</v>
      </c>
      <c r="CN65" s="16" t="s">
        <v>319</v>
      </c>
      <c r="CO65" s="16" t="s">
        <v>25</v>
      </c>
      <c r="CP65" s="16" t="s">
        <v>312</v>
      </c>
      <c r="CQ65" s="16" t="s">
        <v>23</v>
      </c>
      <c r="CR65" s="16">
        <v>0.3</v>
      </c>
      <c r="CS65" s="16" t="s">
        <v>23</v>
      </c>
      <c r="CT65" s="16" t="s">
        <v>1423</v>
      </c>
      <c r="CU65" s="16" t="s">
        <v>68</v>
      </c>
      <c r="CZ65" s="16" t="s">
        <v>24</v>
      </c>
      <c r="DA65" s="16" t="s">
        <v>24</v>
      </c>
      <c r="DB65" s="16" t="s">
        <v>23</v>
      </c>
      <c r="DC65" s="16" t="s">
        <v>24</v>
      </c>
    </row>
    <row r="66" spans="1:107" x14ac:dyDescent="0.25">
      <c r="A66" s="16" t="s">
        <v>760</v>
      </c>
      <c r="B66" s="16" t="s">
        <v>585</v>
      </c>
      <c r="C66" s="16" t="s">
        <v>398</v>
      </c>
      <c r="D66" s="16" t="s">
        <v>97</v>
      </c>
      <c r="E66" s="16">
        <v>1200</v>
      </c>
      <c r="F66" s="16" t="s">
        <v>603</v>
      </c>
      <c r="G66" s="16" t="s">
        <v>464</v>
      </c>
      <c r="H66" s="16" t="s">
        <v>465</v>
      </c>
      <c r="I66" s="16" t="s">
        <v>31</v>
      </c>
      <c r="J66" s="16" t="s">
        <v>31</v>
      </c>
      <c r="K66" s="16">
        <v>4650000</v>
      </c>
      <c r="L66" s="16">
        <v>2806312</v>
      </c>
      <c r="M66" s="16">
        <v>1</v>
      </c>
      <c r="N66" s="16">
        <v>0</v>
      </c>
      <c r="O66" s="16">
        <v>0</v>
      </c>
      <c r="P66" s="16">
        <v>1</v>
      </c>
      <c r="Q66" s="16">
        <v>2806312</v>
      </c>
      <c r="R66" s="16" t="s">
        <v>333</v>
      </c>
      <c r="S66" s="16">
        <v>1843688</v>
      </c>
      <c r="T66" s="16">
        <v>0</v>
      </c>
      <c r="U66" s="16">
        <v>0</v>
      </c>
      <c r="V66" s="16">
        <v>0</v>
      </c>
      <c r="W66" s="16">
        <v>0</v>
      </c>
      <c r="X66" s="16">
        <v>0</v>
      </c>
      <c r="Y66" s="16">
        <v>0</v>
      </c>
      <c r="Z66" s="16">
        <v>0</v>
      </c>
      <c r="AA66" s="16" t="s">
        <v>23</v>
      </c>
      <c r="AB66" s="16" t="s">
        <v>299</v>
      </c>
      <c r="AC66" s="16" t="b">
        <v>1</v>
      </c>
      <c r="AD66" s="16">
        <v>0</v>
      </c>
      <c r="AE66" s="16" t="s">
        <v>23</v>
      </c>
      <c r="AF66" s="16" t="s">
        <v>23</v>
      </c>
      <c r="AG66" s="16" t="s">
        <v>604</v>
      </c>
      <c r="AH66" s="16">
        <v>46156</v>
      </c>
      <c r="AI66" s="16" t="s">
        <v>588</v>
      </c>
      <c r="AJ66" s="16" t="s">
        <v>107</v>
      </c>
      <c r="AK66" s="16" t="s">
        <v>99</v>
      </c>
      <c r="AL66" s="16" t="s">
        <v>1825</v>
      </c>
      <c r="AM66" s="16" t="s">
        <v>24</v>
      </c>
      <c r="AN66" s="16" t="s">
        <v>595</v>
      </c>
      <c r="AO66" s="16" t="s">
        <v>1715</v>
      </c>
      <c r="AP66" s="16" t="s">
        <v>369</v>
      </c>
      <c r="AQ66" s="16" t="s">
        <v>24</v>
      </c>
      <c r="AR66" s="16" t="s">
        <v>399</v>
      </c>
      <c r="AS66" s="16" t="s">
        <v>301</v>
      </c>
      <c r="AT66" s="16" t="s">
        <v>302</v>
      </c>
      <c r="AU66" s="16" t="s">
        <v>302</v>
      </c>
      <c r="AV66" s="16" t="s">
        <v>955</v>
      </c>
      <c r="AX66" s="16" t="s">
        <v>344</v>
      </c>
      <c r="AY66" s="16" t="s">
        <v>24</v>
      </c>
      <c r="AZ66" s="16" t="s">
        <v>956</v>
      </c>
      <c r="BA66" s="16" t="s">
        <v>304</v>
      </c>
      <c r="BB66" s="16" t="s">
        <v>605</v>
      </c>
      <c r="BC66" s="16" t="s">
        <v>23</v>
      </c>
      <c r="BD66" s="16" t="s">
        <v>305</v>
      </c>
      <c r="BE66" s="16" t="s">
        <v>1665</v>
      </c>
      <c r="BF66" s="16" t="s">
        <v>328</v>
      </c>
      <c r="BG66" s="16">
        <v>0</v>
      </c>
      <c r="BH66" s="16">
        <v>53212</v>
      </c>
      <c r="BI66" s="16" t="s">
        <v>25</v>
      </c>
      <c r="BJ66" s="16" t="s">
        <v>25</v>
      </c>
      <c r="BK66" s="16" t="s">
        <v>25</v>
      </c>
      <c r="BL66" s="16" t="s">
        <v>34</v>
      </c>
      <c r="BM66" s="16">
        <v>0</v>
      </c>
      <c r="BN66" s="16">
        <v>0</v>
      </c>
      <c r="BO66" s="16">
        <v>0</v>
      </c>
      <c r="BP66" s="16" t="s">
        <v>35</v>
      </c>
      <c r="BQ66" s="16">
        <v>0</v>
      </c>
      <c r="BR66" s="16">
        <v>0</v>
      </c>
      <c r="BS66" s="16">
        <v>0</v>
      </c>
      <c r="BT66" s="16" t="s">
        <v>587</v>
      </c>
      <c r="BU66" s="16">
        <v>0</v>
      </c>
      <c r="BV66" s="16">
        <v>0</v>
      </c>
      <c r="BW66" s="16">
        <v>0</v>
      </c>
      <c r="BX66" s="16" t="s">
        <v>344</v>
      </c>
      <c r="BY66" s="16" t="s">
        <v>461</v>
      </c>
      <c r="BZ66" s="16">
        <v>0</v>
      </c>
      <c r="CA66" s="16" t="s">
        <v>462</v>
      </c>
      <c r="CD66" s="16" t="s">
        <v>1826</v>
      </c>
      <c r="CE66" s="16" t="s">
        <v>31</v>
      </c>
      <c r="CF66" s="16" t="s">
        <v>588</v>
      </c>
      <c r="CG66" s="16" t="s">
        <v>67</v>
      </c>
      <c r="CH66" s="16" t="s">
        <v>334</v>
      </c>
      <c r="CI66" s="16" t="s">
        <v>315</v>
      </c>
      <c r="CJ66" s="16" t="s">
        <v>334</v>
      </c>
      <c r="CK66" s="16" t="s">
        <v>382</v>
      </c>
      <c r="CL66" s="16" t="s">
        <v>355</v>
      </c>
      <c r="CM66" s="16" t="s">
        <v>572</v>
      </c>
      <c r="CN66" s="16" t="s">
        <v>319</v>
      </c>
      <c r="CO66" s="16" t="s">
        <v>25</v>
      </c>
      <c r="CP66" s="16" t="s">
        <v>312</v>
      </c>
      <c r="CQ66" s="16" t="s">
        <v>23</v>
      </c>
      <c r="CR66" s="16">
        <v>0.6</v>
      </c>
      <c r="CS66" s="16" t="s">
        <v>24</v>
      </c>
      <c r="CT66" s="16" t="s">
        <v>1423</v>
      </c>
      <c r="CU66" s="16" t="s">
        <v>68</v>
      </c>
      <c r="CZ66" s="16" t="s">
        <v>24</v>
      </c>
      <c r="DA66" s="16" t="s">
        <v>24</v>
      </c>
      <c r="DB66" s="16" t="s">
        <v>23</v>
      </c>
      <c r="DC66" s="16" t="s">
        <v>24</v>
      </c>
    </row>
    <row r="67" spans="1:107" x14ac:dyDescent="0.25">
      <c r="A67" s="16" t="s">
        <v>759</v>
      </c>
      <c r="B67" s="16" t="s">
        <v>585</v>
      </c>
      <c r="C67" s="16" t="s">
        <v>398</v>
      </c>
      <c r="D67" s="16" t="s">
        <v>97</v>
      </c>
      <c r="E67" s="16">
        <v>1200</v>
      </c>
      <c r="F67" s="16" t="s">
        <v>589</v>
      </c>
      <c r="G67" s="16" t="s">
        <v>403</v>
      </c>
      <c r="H67" s="16" t="s">
        <v>404</v>
      </c>
      <c r="I67" s="16" t="s">
        <v>400</v>
      </c>
      <c r="J67" s="16" t="s">
        <v>401</v>
      </c>
      <c r="K67" s="16">
        <v>375000</v>
      </c>
      <c r="L67" s="16">
        <v>75000</v>
      </c>
      <c r="M67" s="16">
        <v>1</v>
      </c>
      <c r="N67" s="16">
        <v>0</v>
      </c>
      <c r="O67" s="16">
        <v>0</v>
      </c>
      <c r="P67" s="16">
        <v>1</v>
      </c>
      <c r="Q67" s="16">
        <v>75000</v>
      </c>
      <c r="R67" s="16" t="s">
        <v>333</v>
      </c>
      <c r="S67" s="16">
        <v>300000</v>
      </c>
      <c r="T67" s="16">
        <v>7955500</v>
      </c>
      <c r="U67" s="16">
        <v>57100</v>
      </c>
      <c r="V67" s="16">
        <v>1534000</v>
      </c>
      <c r="W67" s="16">
        <v>0</v>
      </c>
      <c r="X67" s="16">
        <v>0</v>
      </c>
      <c r="Y67" s="16">
        <v>1591100</v>
      </c>
      <c r="Z67" s="16">
        <v>6364400</v>
      </c>
      <c r="AA67" s="16" t="s">
        <v>23</v>
      </c>
      <c r="AB67" s="16" t="s">
        <v>299</v>
      </c>
      <c r="AC67" s="16" t="b">
        <v>1</v>
      </c>
      <c r="AD67" s="16">
        <v>0</v>
      </c>
      <c r="AE67" s="16" t="s">
        <v>23</v>
      </c>
      <c r="AF67" s="16" t="s">
        <v>23</v>
      </c>
      <c r="AG67" s="16" t="s">
        <v>590</v>
      </c>
      <c r="AH67" s="16">
        <v>46156</v>
      </c>
      <c r="AI67" s="16" t="s">
        <v>588</v>
      </c>
      <c r="AJ67" s="16" t="s">
        <v>98</v>
      </c>
      <c r="AK67" s="16" t="s">
        <v>99</v>
      </c>
      <c r="AL67" s="16" t="s">
        <v>970</v>
      </c>
      <c r="AM67" s="16" t="s">
        <v>24</v>
      </c>
      <c r="AN67" s="16" t="s">
        <v>591</v>
      </c>
      <c r="AO67" s="16" t="s">
        <v>1664</v>
      </c>
      <c r="AP67" s="16" t="s">
        <v>369</v>
      </c>
      <c r="AQ67" s="16" t="s">
        <v>24</v>
      </c>
      <c r="AR67" s="16" t="s">
        <v>399</v>
      </c>
      <c r="AS67" s="16" t="s">
        <v>301</v>
      </c>
      <c r="AT67" s="16" t="s">
        <v>302</v>
      </c>
      <c r="AU67" s="16" t="s">
        <v>302</v>
      </c>
      <c r="AV67" s="16" t="s">
        <v>971</v>
      </c>
      <c r="AX67" s="16" t="s">
        <v>344</v>
      </c>
      <c r="AY67" s="16" t="s">
        <v>24</v>
      </c>
      <c r="AZ67" s="16" t="s">
        <v>972</v>
      </c>
      <c r="BA67" s="16" t="s">
        <v>304</v>
      </c>
      <c r="BB67" s="16" t="s">
        <v>586</v>
      </c>
      <c r="BC67" s="16" t="s">
        <v>23</v>
      </c>
      <c r="BD67" s="16" t="s">
        <v>305</v>
      </c>
      <c r="BE67" s="16" t="s">
        <v>1665</v>
      </c>
      <c r="BF67" s="16" t="s">
        <v>328</v>
      </c>
      <c r="BG67" s="16">
        <v>0</v>
      </c>
      <c r="BH67" s="16">
        <v>53220</v>
      </c>
      <c r="BI67" s="16">
        <v>53219</v>
      </c>
      <c r="BJ67" s="16" t="s">
        <v>25</v>
      </c>
      <c r="BK67" s="16" t="s">
        <v>25</v>
      </c>
      <c r="BL67" s="16" t="s">
        <v>104</v>
      </c>
      <c r="BM67" s="16">
        <v>0</v>
      </c>
      <c r="BN67" s="16">
        <v>0</v>
      </c>
      <c r="BO67" s="16">
        <v>0</v>
      </c>
      <c r="BP67" s="16" t="s">
        <v>102</v>
      </c>
      <c r="BQ67" s="16" t="s">
        <v>27</v>
      </c>
      <c r="BR67" s="16">
        <v>0</v>
      </c>
      <c r="BS67" s="16">
        <v>0</v>
      </c>
      <c r="BT67" s="16" t="s">
        <v>587</v>
      </c>
      <c r="BU67" s="16">
        <v>0</v>
      </c>
      <c r="BV67" s="16">
        <v>0</v>
      </c>
      <c r="BW67" s="16">
        <v>0</v>
      </c>
      <c r="BX67" s="16" t="s">
        <v>344</v>
      </c>
      <c r="BY67" s="16" t="s">
        <v>461</v>
      </c>
      <c r="BZ67" s="16">
        <v>0</v>
      </c>
      <c r="CA67" s="16" t="s">
        <v>462</v>
      </c>
      <c r="CD67" s="16" t="s">
        <v>1827</v>
      </c>
      <c r="CE67" s="16" t="s">
        <v>1828</v>
      </c>
      <c r="CF67" s="16" t="s">
        <v>588</v>
      </c>
      <c r="CG67" s="16" t="s">
        <v>67</v>
      </c>
      <c r="CH67" s="16" t="s">
        <v>472</v>
      </c>
      <c r="CI67" s="16" t="s">
        <v>336</v>
      </c>
      <c r="CJ67" s="16" t="s">
        <v>468</v>
      </c>
      <c r="CK67" s="16" t="s">
        <v>572</v>
      </c>
      <c r="CL67" s="16" t="s">
        <v>598</v>
      </c>
      <c r="CM67" s="16" t="s">
        <v>844</v>
      </c>
      <c r="CN67" s="16" t="s">
        <v>319</v>
      </c>
      <c r="CO67" s="16" t="s">
        <v>25</v>
      </c>
      <c r="CP67" s="16" t="s">
        <v>312</v>
      </c>
      <c r="CQ67" s="16" t="s">
        <v>23</v>
      </c>
      <c r="CR67" s="16">
        <v>0.3</v>
      </c>
      <c r="CS67" s="16" t="s">
        <v>23</v>
      </c>
      <c r="CT67" s="16" t="s">
        <v>1423</v>
      </c>
      <c r="CU67" s="16" t="s">
        <v>68</v>
      </c>
      <c r="CZ67" s="16" t="s">
        <v>24</v>
      </c>
      <c r="DA67" s="16" t="s">
        <v>24</v>
      </c>
      <c r="DB67" s="16" t="s">
        <v>23</v>
      </c>
      <c r="DC67" s="16" t="s">
        <v>24</v>
      </c>
    </row>
    <row r="68" spans="1:107" x14ac:dyDescent="0.25">
      <c r="A68" s="16" t="s">
        <v>2410</v>
      </c>
      <c r="B68" s="16" t="s">
        <v>606</v>
      </c>
      <c r="C68" s="16" t="s">
        <v>402</v>
      </c>
      <c r="D68" s="16" t="s">
        <v>109</v>
      </c>
      <c r="E68" s="16">
        <v>1820</v>
      </c>
      <c r="F68" s="16" t="s">
        <v>2411</v>
      </c>
      <c r="G68" s="16" t="s">
        <v>537</v>
      </c>
      <c r="H68" s="16" t="s">
        <v>538</v>
      </c>
      <c r="I68" s="16" t="s">
        <v>31</v>
      </c>
      <c r="J68" s="16" t="s">
        <v>31</v>
      </c>
      <c r="K68" s="16">
        <v>5185200</v>
      </c>
      <c r="L68" s="16">
        <v>0</v>
      </c>
      <c r="M68" s="16">
        <v>0</v>
      </c>
      <c r="N68" s="16">
        <v>5185200</v>
      </c>
      <c r="O68" s="16">
        <v>2</v>
      </c>
      <c r="P68" s="16">
        <v>2</v>
      </c>
      <c r="Q68" s="16">
        <v>5185200</v>
      </c>
      <c r="R68" s="16" t="s">
        <v>298</v>
      </c>
      <c r="S68" s="16">
        <v>0</v>
      </c>
      <c r="T68" s="16">
        <v>0</v>
      </c>
      <c r="U68" s="16">
        <v>0</v>
      </c>
      <c r="V68" s="16">
        <v>0</v>
      </c>
      <c r="W68" s="16">
        <v>0</v>
      </c>
      <c r="X68" s="16">
        <v>0</v>
      </c>
      <c r="Y68" s="16">
        <v>0</v>
      </c>
      <c r="Z68" s="16">
        <v>0</v>
      </c>
      <c r="AA68" s="16" t="s">
        <v>23</v>
      </c>
      <c r="AB68" s="16" t="s">
        <v>299</v>
      </c>
      <c r="AC68" s="16" t="b">
        <v>1</v>
      </c>
      <c r="AD68" s="16">
        <v>0</v>
      </c>
      <c r="AE68" s="16" t="s">
        <v>23</v>
      </c>
      <c r="AF68" s="16" t="s">
        <v>23</v>
      </c>
      <c r="AG68" s="16" t="s">
        <v>2412</v>
      </c>
      <c r="AH68" s="16">
        <v>45798</v>
      </c>
      <c r="AI68" s="16" t="s">
        <v>2413</v>
      </c>
      <c r="AJ68" s="16" t="s">
        <v>2414</v>
      </c>
      <c r="AK68" s="16" t="s">
        <v>2415</v>
      </c>
      <c r="AL68" s="16" t="s">
        <v>2416</v>
      </c>
      <c r="AM68" s="16" t="s">
        <v>23</v>
      </c>
      <c r="AN68" s="16" t="s">
        <v>2417</v>
      </c>
      <c r="AO68" s="16" t="s">
        <v>2418</v>
      </c>
      <c r="AP68" s="16" t="s">
        <v>327</v>
      </c>
      <c r="AQ68" s="16" t="s">
        <v>24</v>
      </c>
      <c r="AR68" s="16" t="s">
        <v>321</v>
      </c>
      <c r="AS68" s="16" t="s">
        <v>301</v>
      </c>
      <c r="AT68" s="16" t="s">
        <v>302</v>
      </c>
      <c r="AU68" s="16" t="s">
        <v>302</v>
      </c>
      <c r="AV68" s="16" t="s">
        <v>322</v>
      </c>
      <c r="AX68" s="16" t="s">
        <v>344</v>
      </c>
      <c r="AY68" s="16" t="s">
        <v>24</v>
      </c>
      <c r="AZ68" s="16" t="s">
        <v>24</v>
      </c>
      <c r="BA68" s="16" t="s">
        <v>304</v>
      </c>
      <c r="BB68" s="16" t="s">
        <v>2419</v>
      </c>
      <c r="BC68" s="16" t="s">
        <v>24</v>
      </c>
      <c r="BD68" s="16" t="s">
        <v>305</v>
      </c>
      <c r="BE68" s="16" t="s">
        <v>305</v>
      </c>
      <c r="BF68" s="16" t="s">
        <v>328</v>
      </c>
      <c r="BG68" s="16">
        <v>0</v>
      </c>
      <c r="BH68" s="16" t="s">
        <v>54</v>
      </c>
      <c r="BI68" s="16" t="s">
        <v>25</v>
      </c>
      <c r="BJ68" s="16" t="s">
        <v>25</v>
      </c>
      <c r="BK68" s="16" t="s">
        <v>25</v>
      </c>
      <c r="BL68" s="16" t="s">
        <v>55</v>
      </c>
      <c r="BM68" s="16">
        <v>0</v>
      </c>
      <c r="BN68" s="16">
        <v>0</v>
      </c>
      <c r="BO68" s="16">
        <v>0</v>
      </c>
      <c r="BP68" s="16" t="s">
        <v>54</v>
      </c>
      <c r="BQ68" s="16">
        <v>0</v>
      </c>
      <c r="BR68" s="16">
        <v>0</v>
      </c>
      <c r="BS68" s="16">
        <v>0</v>
      </c>
      <c r="BT68" s="16" t="s">
        <v>2420</v>
      </c>
      <c r="BU68" s="16">
        <v>0</v>
      </c>
      <c r="BV68" s="16">
        <v>0</v>
      </c>
      <c r="BW68" s="16">
        <v>0</v>
      </c>
      <c r="BX68" s="16" t="s">
        <v>344</v>
      </c>
      <c r="BY68" s="16" t="s">
        <v>461</v>
      </c>
      <c r="BZ68" s="16">
        <v>0</v>
      </c>
      <c r="CA68" s="16" t="s">
        <v>462</v>
      </c>
      <c r="CD68" s="16" t="s">
        <v>2421</v>
      </c>
      <c r="CE68" s="16" t="s">
        <v>31</v>
      </c>
      <c r="CF68" s="16" t="s">
        <v>37</v>
      </c>
      <c r="CG68" s="16" t="s">
        <v>38</v>
      </c>
      <c r="CH68" s="16" t="s">
        <v>306</v>
      </c>
      <c r="CI68" s="16" t="s">
        <v>326</v>
      </c>
      <c r="CJ68" s="16" t="s">
        <v>324</v>
      </c>
      <c r="CK68" s="16" t="s">
        <v>325</v>
      </c>
      <c r="CL68" s="16" t="s">
        <v>336</v>
      </c>
      <c r="CM68" s="16" t="s">
        <v>334</v>
      </c>
      <c r="CN68" s="16" t="s">
        <v>330</v>
      </c>
      <c r="CO68" s="16" t="s">
        <v>24</v>
      </c>
      <c r="CP68" s="16" t="s">
        <v>312</v>
      </c>
      <c r="CQ68" s="16" t="s">
        <v>24</v>
      </c>
      <c r="CR68" s="16">
        <v>0.9</v>
      </c>
      <c r="CS68" s="16" t="s">
        <v>24</v>
      </c>
      <c r="CT68" s="16" t="s">
        <v>2422</v>
      </c>
      <c r="CU68" s="16" t="s">
        <v>39</v>
      </c>
      <c r="CZ68" s="16" t="s">
        <v>23</v>
      </c>
      <c r="DA68" s="16" t="s">
        <v>24</v>
      </c>
      <c r="DB68" s="16" t="s">
        <v>24</v>
      </c>
      <c r="DC68" s="16" t="s">
        <v>24</v>
      </c>
    </row>
    <row r="69" spans="1:107" x14ac:dyDescent="0.25">
      <c r="A69" s="16" t="s">
        <v>2423</v>
      </c>
      <c r="B69" s="16" t="s">
        <v>606</v>
      </c>
      <c r="C69" s="16" t="s">
        <v>402</v>
      </c>
      <c r="D69" s="16" t="s">
        <v>109</v>
      </c>
      <c r="E69" s="16">
        <v>1820</v>
      </c>
      <c r="F69" s="16" t="s">
        <v>2424</v>
      </c>
      <c r="G69" s="16" t="s">
        <v>845</v>
      </c>
      <c r="H69" s="16" t="s">
        <v>2425</v>
      </c>
      <c r="I69" s="16" t="s">
        <v>31</v>
      </c>
      <c r="J69" s="16" t="s">
        <v>31</v>
      </c>
      <c r="K69" s="16">
        <v>489237</v>
      </c>
      <c r="L69" s="16">
        <v>0</v>
      </c>
      <c r="M69" s="16">
        <v>0</v>
      </c>
      <c r="N69" s="16">
        <v>489237</v>
      </c>
      <c r="O69" s="16">
        <v>2</v>
      </c>
      <c r="P69" s="16">
        <v>2</v>
      </c>
      <c r="Q69" s="16">
        <v>489237</v>
      </c>
      <c r="R69" s="16" t="s">
        <v>298</v>
      </c>
      <c r="S69" s="16">
        <v>0</v>
      </c>
      <c r="T69" s="16">
        <v>0</v>
      </c>
      <c r="U69" s="16">
        <v>0</v>
      </c>
      <c r="V69" s="16">
        <v>0</v>
      </c>
      <c r="W69" s="16">
        <v>0</v>
      </c>
      <c r="X69" s="16">
        <v>0</v>
      </c>
      <c r="Y69" s="16">
        <v>0</v>
      </c>
      <c r="Z69" s="16">
        <v>0</v>
      </c>
      <c r="AA69" s="16" t="s">
        <v>23</v>
      </c>
      <c r="AB69" s="16" t="s">
        <v>299</v>
      </c>
      <c r="AC69" s="16" t="b">
        <v>1</v>
      </c>
      <c r="AD69" s="16">
        <v>44025</v>
      </c>
      <c r="AE69" s="16" t="s">
        <v>23</v>
      </c>
      <c r="AF69" s="16" t="s">
        <v>23</v>
      </c>
      <c r="AG69" s="16" t="s">
        <v>2426</v>
      </c>
      <c r="AH69" s="16" t="s">
        <v>357</v>
      </c>
      <c r="AI69" s="16" t="s">
        <v>2427</v>
      </c>
      <c r="AJ69" s="16">
        <v>4143050012</v>
      </c>
      <c r="AK69" s="16" t="s">
        <v>2428</v>
      </c>
      <c r="AL69" s="16" t="s">
        <v>2429</v>
      </c>
      <c r="AM69" s="16" t="s">
        <v>23</v>
      </c>
      <c r="AN69" s="16" t="s">
        <v>2430</v>
      </c>
      <c r="AO69" s="16" t="s">
        <v>2431</v>
      </c>
      <c r="AP69" s="16" t="s">
        <v>327</v>
      </c>
      <c r="AQ69" s="16" t="s">
        <v>24</v>
      </c>
      <c r="AR69" s="16" t="s">
        <v>321</v>
      </c>
      <c r="AS69" s="16" t="s">
        <v>301</v>
      </c>
      <c r="AT69" s="16" t="s">
        <v>302</v>
      </c>
      <c r="AU69" s="16" t="s">
        <v>302</v>
      </c>
      <c r="AV69" s="16" t="s">
        <v>820</v>
      </c>
      <c r="AX69" s="16" t="s">
        <v>344</v>
      </c>
      <c r="AY69" s="16" t="s">
        <v>24</v>
      </c>
      <c r="AZ69" s="16" t="s">
        <v>24</v>
      </c>
      <c r="BA69" s="16" t="s">
        <v>304</v>
      </c>
      <c r="BB69" s="16" t="s">
        <v>2432</v>
      </c>
      <c r="BC69" s="16" t="s">
        <v>24</v>
      </c>
      <c r="BD69" s="16" t="s">
        <v>305</v>
      </c>
      <c r="BE69" s="16" t="s">
        <v>305</v>
      </c>
      <c r="BF69" s="16" t="s">
        <v>328</v>
      </c>
      <c r="BG69" s="16">
        <v>0</v>
      </c>
      <c r="BH69" s="16">
        <v>53223</v>
      </c>
      <c r="BI69" s="16" t="s">
        <v>25</v>
      </c>
      <c r="BJ69" s="16" t="s">
        <v>25</v>
      </c>
      <c r="BK69" s="16" t="s">
        <v>25</v>
      </c>
      <c r="BL69" s="16" t="s">
        <v>55</v>
      </c>
      <c r="BM69" s="16">
        <v>0</v>
      </c>
      <c r="BN69" s="16">
        <v>0</v>
      </c>
      <c r="BO69" s="16">
        <v>0</v>
      </c>
      <c r="BP69" s="16" t="s">
        <v>54</v>
      </c>
      <c r="BQ69" s="16">
        <v>0</v>
      </c>
      <c r="BR69" s="16">
        <v>0</v>
      </c>
      <c r="BS69" s="16">
        <v>0</v>
      </c>
      <c r="BT69" s="16" t="s">
        <v>2433</v>
      </c>
      <c r="BU69" s="16">
        <v>0</v>
      </c>
      <c r="BV69" s="16">
        <v>0</v>
      </c>
      <c r="BW69" s="16">
        <v>0</v>
      </c>
      <c r="BX69" s="16" t="s">
        <v>344</v>
      </c>
      <c r="BY69" s="16" t="s">
        <v>461</v>
      </c>
      <c r="BZ69" s="16">
        <v>0</v>
      </c>
      <c r="CA69" s="16" t="s">
        <v>462</v>
      </c>
      <c r="CD69" s="16" t="s">
        <v>2434</v>
      </c>
      <c r="CE69" s="16" t="s">
        <v>2435</v>
      </c>
      <c r="CF69" s="16" t="s">
        <v>37</v>
      </c>
      <c r="CG69" s="16" t="s">
        <v>38</v>
      </c>
      <c r="CH69" s="16" t="s">
        <v>306</v>
      </c>
      <c r="CI69" s="16" t="s">
        <v>324</v>
      </c>
      <c r="CJ69" s="16" t="s">
        <v>324</v>
      </c>
      <c r="CK69" s="16" t="s">
        <v>325</v>
      </c>
      <c r="CL69" s="16" t="s">
        <v>336</v>
      </c>
      <c r="CM69" s="16" t="s">
        <v>336</v>
      </c>
      <c r="CN69" s="16" t="s">
        <v>330</v>
      </c>
      <c r="CO69" s="16" t="s">
        <v>24</v>
      </c>
      <c r="CP69" s="16" t="s">
        <v>312</v>
      </c>
      <c r="CQ69" s="16" t="s">
        <v>24</v>
      </c>
      <c r="CR69" s="16" t="s">
        <v>314</v>
      </c>
      <c r="CS69" s="16" t="s">
        <v>24</v>
      </c>
      <c r="CT69" s="16" t="s">
        <v>2387</v>
      </c>
      <c r="CU69" s="16" t="s">
        <v>39</v>
      </c>
      <c r="CZ69" s="16" t="s">
        <v>23</v>
      </c>
      <c r="DA69" s="16" t="s">
        <v>24</v>
      </c>
      <c r="DB69" s="16" t="s">
        <v>24</v>
      </c>
      <c r="DC69" s="16" t="s">
        <v>24</v>
      </c>
    </row>
    <row r="70" spans="1:107" x14ac:dyDescent="0.25">
      <c r="A70" s="16" t="s">
        <v>2436</v>
      </c>
      <c r="B70" s="16" t="s">
        <v>606</v>
      </c>
      <c r="C70" s="16" t="s">
        <v>402</v>
      </c>
      <c r="D70" s="16" t="s">
        <v>109</v>
      </c>
      <c r="E70" s="16">
        <v>1820</v>
      </c>
      <c r="F70" s="16" t="s">
        <v>2437</v>
      </c>
      <c r="G70" s="16" t="s">
        <v>537</v>
      </c>
      <c r="H70" s="16" t="s">
        <v>538</v>
      </c>
      <c r="I70" s="16" t="s">
        <v>31</v>
      </c>
      <c r="J70" s="16" t="s">
        <v>31</v>
      </c>
      <c r="K70" s="16">
        <v>1283600</v>
      </c>
      <c r="L70" s="16">
        <v>0</v>
      </c>
      <c r="M70" s="16">
        <v>0</v>
      </c>
      <c r="N70" s="16">
        <v>1283600</v>
      </c>
      <c r="O70" s="16">
        <v>2</v>
      </c>
      <c r="P70" s="16">
        <v>2</v>
      </c>
      <c r="Q70" s="16">
        <v>1283600</v>
      </c>
      <c r="R70" s="16" t="s">
        <v>298</v>
      </c>
      <c r="S70" s="16">
        <v>0</v>
      </c>
      <c r="T70" s="16">
        <v>0</v>
      </c>
      <c r="U70" s="16">
        <v>0</v>
      </c>
      <c r="V70" s="16">
        <v>0</v>
      </c>
      <c r="W70" s="16">
        <v>0</v>
      </c>
      <c r="X70" s="16">
        <v>0</v>
      </c>
      <c r="Y70" s="16">
        <v>0</v>
      </c>
      <c r="Z70" s="16">
        <v>0</v>
      </c>
      <c r="AA70" s="16" t="s">
        <v>23</v>
      </c>
      <c r="AB70" s="16" t="s">
        <v>299</v>
      </c>
      <c r="AC70" s="16" t="b">
        <v>1</v>
      </c>
      <c r="AD70" s="16">
        <v>83523</v>
      </c>
      <c r="AE70" s="16" t="s">
        <v>23</v>
      </c>
      <c r="AF70" s="16" t="s">
        <v>23</v>
      </c>
      <c r="AG70" s="16" t="s">
        <v>2438</v>
      </c>
      <c r="AH70" s="16">
        <v>45393</v>
      </c>
      <c r="AI70" s="16" t="s">
        <v>2439</v>
      </c>
      <c r="AJ70" s="16" t="s">
        <v>405</v>
      </c>
      <c r="AK70" s="16" t="s">
        <v>406</v>
      </c>
      <c r="AL70" s="16" t="s">
        <v>2440</v>
      </c>
      <c r="AM70" s="16" t="s">
        <v>24</v>
      </c>
      <c r="AN70" s="16" t="s">
        <v>2441</v>
      </c>
      <c r="AO70" s="16" t="s">
        <v>2442</v>
      </c>
      <c r="AP70" s="16" t="s">
        <v>327</v>
      </c>
      <c r="AQ70" s="16" t="s">
        <v>24</v>
      </c>
      <c r="AR70" s="16" t="s">
        <v>2443</v>
      </c>
      <c r="AS70" s="16" t="s">
        <v>301</v>
      </c>
      <c r="AT70" s="16" t="s">
        <v>2444</v>
      </c>
      <c r="AU70" s="16" t="s">
        <v>302</v>
      </c>
      <c r="AV70" s="16" t="s">
        <v>2445</v>
      </c>
      <c r="AX70" s="16" t="s">
        <v>344</v>
      </c>
      <c r="AY70" s="16" t="s">
        <v>24</v>
      </c>
      <c r="AZ70" s="16" t="s">
        <v>24</v>
      </c>
      <c r="BA70" s="16" t="s">
        <v>304</v>
      </c>
      <c r="BB70" s="16" t="s">
        <v>2446</v>
      </c>
      <c r="BC70" s="16" t="s">
        <v>24</v>
      </c>
      <c r="BD70" s="16" t="s">
        <v>305</v>
      </c>
      <c r="BE70" s="16" t="s">
        <v>305</v>
      </c>
      <c r="BF70" s="16" t="s">
        <v>328</v>
      </c>
      <c r="BG70" s="16">
        <v>0</v>
      </c>
      <c r="BH70" s="16" t="s">
        <v>54</v>
      </c>
      <c r="BI70" s="16" t="s">
        <v>25</v>
      </c>
      <c r="BJ70" s="16" t="s">
        <v>25</v>
      </c>
      <c r="BK70" s="16" t="s">
        <v>25</v>
      </c>
      <c r="BL70" s="16" t="s">
        <v>55</v>
      </c>
      <c r="BM70" s="16">
        <v>0</v>
      </c>
      <c r="BN70" s="16">
        <v>0</v>
      </c>
      <c r="BO70" s="16">
        <v>0</v>
      </c>
      <c r="BP70" s="16" t="s">
        <v>54</v>
      </c>
      <c r="BQ70" s="16">
        <v>0</v>
      </c>
      <c r="BR70" s="16">
        <v>0</v>
      </c>
      <c r="BS70" s="16">
        <v>0</v>
      </c>
      <c r="BT70" s="16" t="s">
        <v>607</v>
      </c>
      <c r="BU70" s="16">
        <v>0</v>
      </c>
      <c r="BV70" s="16">
        <v>0</v>
      </c>
      <c r="BW70" s="16">
        <v>0</v>
      </c>
      <c r="BX70" s="16" t="s">
        <v>344</v>
      </c>
      <c r="BY70" s="16" t="s">
        <v>461</v>
      </c>
      <c r="BZ70" s="16">
        <v>0</v>
      </c>
      <c r="CA70" s="16" t="s">
        <v>462</v>
      </c>
      <c r="CD70" s="16" t="s">
        <v>2447</v>
      </c>
      <c r="CE70" s="16" t="s">
        <v>31</v>
      </c>
      <c r="CF70" s="16" t="s">
        <v>37</v>
      </c>
      <c r="CG70" s="16" t="s">
        <v>38</v>
      </c>
      <c r="CH70" s="16" t="s">
        <v>306</v>
      </c>
      <c r="CI70" s="16" t="s">
        <v>326</v>
      </c>
      <c r="CJ70" s="16" t="s">
        <v>326</v>
      </c>
      <c r="CK70" s="16" t="s">
        <v>324</v>
      </c>
      <c r="CL70" s="16" t="s">
        <v>325</v>
      </c>
      <c r="CM70" s="16" t="s">
        <v>336</v>
      </c>
      <c r="CN70" s="16" t="s">
        <v>330</v>
      </c>
      <c r="CO70" s="16" t="s">
        <v>24</v>
      </c>
      <c r="CP70" s="16" t="s">
        <v>312</v>
      </c>
      <c r="CQ70" s="16" t="s">
        <v>24</v>
      </c>
      <c r="CR70" s="16">
        <v>1</v>
      </c>
      <c r="CS70" s="16" t="s">
        <v>24</v>
      </c>
      <c r="CT70" s="16" t="s">
        <v>2422</v>
      </c>
      <c r="CU70" s="16" t="s">
        <v>39</v>
      </c>
      <c r="CZ70" s="16" t="s">
        <v>23</v>
      </c>
      <c r="DA70" s="16" t="s">
        <v>24</v>
      </c>
      <c r="DB70" s="16" t="s">
        <v>24</v>
      </c>
      <c r="DC70" s="16" t="s">
        <v>24</v>
      </c>
    </row>
    <row r="71" spans="1:107" x14ac:dyDescent="0.25">
      <c r="A71" s="16" t="s">
        <v>2448</v>
      </c>
      <c r="B71" s="16" t="s">
        <v>606</v>
      </c>
      <c r="C71" s="16" t="s">
        <v>402</v>
      </c>
      <c r="D71" s="16" t="s">
        <v>109</v>
      </c>
      <c r="E71" s="16">
        <v>1820</v>
      </c>
      <c r="F71" s="16" t="s">
        <v>2449</v>
      </c>
      <c r="G71" s="16" t="s">
        <v>537</v>
      </c>
      <c r="H71" s="16" t="s">
        <v>538</v>
      </c>
      <c r="I71" s="16" t="s">
        <v>31</v>
      </c>
      <c r="J71" s="16" t="s">
        <v>31</v>
      </c>
      <c r="K71" s="16">
        <v>365300</v>
      </c>
      <c r="L71" s="16">
        <v>0</v>
      </c>
      <c r="M71" s="16">
        <v>0</v>
      </c>
      <c r="N71" s="16">
        <v>365300</v>
      </c>
      <c r="O71" s="16">
        <v>2</v>
      </c>
      <c r="P71" s="16">
        <v>2</v>
      </c>
      <c r="Q71" s="16">
        <v>365300</v>
      </c>
      <c r="R71" s="16" t="s">
        <v>298</v>
      </c>
      <c r="S71" s="16">
        <v>0</v>
      </c>
      <c r="T71" s="16">
        <v>0</v>
      </c>
      <c r="U71" s="16">
        <v>0</v>
      </c>
      <c r="V71" s="16">
        <v>0</v>
      </c>
      <c r="W71" s="16">
        <v>0</v>
      </c>
      <c r="X71" s="16">
        <v>0</v>
      </c>
      <c r="Y71" s="16">
        <v>0</v>
      </c>
      <c r="Z71" s="16">
        <v>0</v>
      </c>
      <c r="AA71" s="16" t="s">
        <v>23</v>
      </c>
      <c r="AB71" s="16" t="s">
        <v>299</v>
      </c>
      <c r="AC71" s="16" t="b">
        <v>1</v>
      </c>
      <c r="AD71" s="16">
        <v>11978</v>
      </c>
      <c r="AE71" s="16" t="s">
        <v>23</v>
      </c>
      <c r="AF71" s="16" t="s">
        <v>23</v>
      </c>
      <c r="AG71" s="16" t="s">
        <v>2450</v>
      </c>
      <c r="AH71" s="16">
        <v>45393</v>
      </c>
      <c r="AI71" s="16" t="s">
        <v>761</v>
      </c>
      <c r="AJ71" s="16" t="s">
        <v>405</v>
      </c>
      <c r="AK71" s="16" t="s">
        <v>406</v>
      </c>
      <c r="AL71" s="16" t="s">
        <v>2451</v>
      </c>
      <c r="AM71" s="16" t="s">
        <v>23</v>
      </c>
      <c r="AN71" s="16" t="s">
        <v>2452</v>
      </c>
      <c r="AO71" s="16" t="s">
        <v>2453</v>
      </c>
      <c r="AP71" s="16" t="s">
        <v>327</v>
      </c>
      <c r="AQ71" s="16" t="s">
        <v>24</v>
      </c>
      <c r="AR71" s="16" t="s">
        <v>321</v>
      </c>
      <c r="AS71" s="16" t="s">
        <v>301</v>
      </c>
      <c r="AT71" s="16" t="s">
        <v>302</v>
      </c>
      <c r="AU71" s="16" t="s">
        <v>2454</v>
      </c>
      <c r="AV71" s="16" t="s">
        <v>322</v>
      </c>
      <c r="AX71" s="16" t="s">
        <v>344</v>
      </c>
      <c r="AY71" s="16" t="s">
        <v>24</v>
      </c>
      <c r="AZ71" s="16" t="s">
        <v>24</v>
      </c>
      <c r="BA71" s="16" t="s">
        <v>304</v>
      </c>
      <c r="BB71" s="16" t="s">
        <v>2455</v>
      </c>
      <c r="BC71" s="16" t="s">
        <v>24</v>
      </c>
      <c r="BD71" s="16" t="s">
        <v>305</v>
      </c>
      <c r="BE71" s="16" t="s">
        <v>305</v>
      </c>
      <c r="BF71" s="16" t="s">
        <v>328</v>
      </c>
      <c r="BG71" s="16">
        <v>0</v>
      </c>
      <c r="BH71" s="16" t="s">
        <v>54</v>
      </c>
      <c r="BI71" s="16" t="s">
        <v>25</v>
      </c>
      <c r="BJ71" s="16" t="s">
        <v>25</v>
      </c>
      <c r="BK71" s="16" t="s">
        <v>25</v>
      </c>
      <c r="BL71" s="16" t="s">
        <v>55</v>
      </c>
      <c r="BM71" s="16">
        <v>0</v>
      </c>
      <c r="BN71" s="16">
        <v>0</v>
      </c>
      <c r="BO71" s="16">
        <v>0</v>
      </c>
      <c r="BP71" s="16" t="s">
        <v>54</v>
      </c>
      <c r="BQ71" s="16">
        <v>0</v>
      </c>
      <c r="BR71" s="16">
        <v>0</v>
      </c>
      <c r="BS71" s="16">
        <v>0</v>
      </c>
      <c r="BT71" s="16" t="s">
        <v>607</v>
      </c>
      <c r="BU71" s="16">
        <v>0</v>
      </c>
      <c r="BV71" s="16">
        <v>0</v>
      </c>
      <c r="BW71" s="16">
        <v>0</v>
      </c>
      <c r="BX71" s="16" t="s">
        <v>344</v>
      </c>
      <c r="BY71" s="16" t="s">
        <v>461</v>
      </c>
      <c r="BZ71" s="16">
        <v>0</v>
      </c>
      <c r="CA71" s="16" t="s">
        <v>462</v>
      </c>
      <c r="CD71" s="16" t="s">
        <v>2456</v>
      </c>
      <c r="CE71" s="16" t="s">
        <v>31</v>
      </c>
      <c r="CF71" s="16" t="s">
        <v>2457</v>
      </c>
      <c r="CG71" s="16" t="s">
        <v>38</v>
      </c>
      <c r="CH71" s="16" t="s">
        <v>308</v>
      </c>
      <c r="CI71" s="16" t="s">
        <v>308</v>
      </c>
      <c r="CJ71" s="16" t="s">
        <v>309</v>
      </c>
      <c r="CK71" s="16" t="s">
        <v>309</v>
      </c>
      <c r="CL71" s="16" t="s">
        <v>315</v>
      </c>
      <c r="CM71" s="16" t="s">
        <v>310</v>
      </c>
      <c r="CN71" s="16" t="s">
        <v>330</v>
      </c>
      <c r="CO71" s="16" t="s">
        <v>24</v>
      </c>
      <c r="CP71" s="16" t="s">
        <v>312</v>
      </c>
      <c r="CQ71" s="16" t="s">
        <v>24</v>
      </c>
      <c r="CR71" s="16">
        <v>0.9</v>
      </c>
      <c r="CS71" s="16" t="s">
        <v>24</v>
      </c>
      <c r="CT71" s="16" t="s">
        <v>2422</v>
      </c>
      <c r="CU71" s="16" t="s">
        <v>39</v>
      </c>
      <c r="CZ71" s="16" t="s">
        <v>23</v>
      </c>
      <c r="DA71" s="16" t="s">
        <v>24</v>
      </c>
      <c r="DB71" s="16" t="s">
        <v>24</v>
      </c>
      <c r="DC71" s="16" t="s">
        <v>24</v>
      </c>
    </row>
    <row r="72" spans="1:107" x14ac:dyDescent="0.25">
      <c r="A72" s="16" t="s">
        <v>2458</v>
      </c>
      <c r="B72" s="16" t="s">
        <v>606</v>
      </c>
      <c r="C72" s="16" t="s">
        <v>402</v>
      </c>
      <c r="D72" s="16" t="s">
        <v>109</v>
      </c>
      <c r="E72" s="16">
        <v>1820</v>
      </c>
      <c r="F72" s="16" t="s">
        <v>2459</v>
      </c>
      <c r="G72" s="16" t="s">
        <v>25</v>
      </c>
      <c r="H72" s="16" t="s">
        <v>25</v>
      </c>
      <c r="I72" s="16" t="s">
        <v>31</v>
      </c>
      <c r="J72" s="16" t="s">
        <v>31</v>
      </c>
      <c r="K72" s="16">
        <v>0</v>
      </c>
      <c r="L72" s="16">
        <v>0</v>
      </c>
      <c r="M72" s="16">
        <v>0</v>
      </c>
      <c r="N72" s="16">
        <v>0</v>
      </c>
      <c r="O72" s="16">
        <v>0</v>
      </c>
      <c r="P72" s="16">
        <v>0</v>
      </c>
      <c r="Q72" s="16">
        <v>0</v>
      </c>
      <c r="R72" s="16">
        <v>0</v>
      </c>
      <c r="S72" s="16">
        <v>0</v>
      </c>
      <c r="T72" s="16">
        <v>0</v>
      </c>
      <c r="U72" s="16">
        <v>0</v>
      </c>
      <c r="V72" s="16">
        <v>0</v>
      </c>
      <c r="W72" s="16">
        <v>0</v>
      </c>
      <c r="X72" s="16">
        <v>0</v>
      </c>
      <c r="Y72" s="16">
        <v>0</v>
      </c>
      <c r="Z72" s="16">
        <v>0</v>
      </c>
      <c r="AA72" s="16" t="s">
        <v>23</v>
      </c>
      <c r="AB72" s="16" t="s">
        <v>299</v>
      </c>
      <c r="AC72" s="16" t="b">
        <v>1</v>
      </c>
      <c r="AD72" s="16">
        <v>0</v>
      </c>
      <c r="AE72" s="16" t="s">
        <v>23</v>
      </c>
      <c r="AF72" s="16" t="s">
        <v>23</v>
      </c>
      <c r="AG72" s="16" t="s">
        <v>2460</v>
      </c>
      <c r="AH72" s="16" t="s">
        <v>357</v>
      </c>
      <c r="AI72" s="16" t="s">
        <v>2360</v>
      </c>
      <c r="AJ72" s="16" t="s">
        <v>2361</v>
      </c>
      <c r="AK72" s="16" t="s">
        <v>56</v>
      </c>
      <c r="AL72" s="16" t="s">
        <v>2461</v>
      </c>
      <c r="AM72" s="16" t="s">
        <v>25</v>
      </c>
      <c r="AN72" s="16" t="s">
        <v>25</v>
      </c>
      <c r="AO72" s="16" t="s">
        <v>342</v>
      </c>
      <c r="AP72" s="16" t="s">
        <v>25</v>
      </c>
      <c r="AQ72" s="16" t="s">
        <v>24</v>
      </c>
      <c r="AR72" s="16" t="s">
        <v>321</v>
      </c>
      <c r="AS72" s="16" t="s">
        <v>301</v>
      </c>
      <c r="AT72" s="16" t="s">
        <v>302</v>
      </c>
      <c r="AU72" s="16" t="s">
        <v>302</v>
      </c>
      <c r="AV72" s="16" t="s">
        <v>322</v>
      </c>
      <c r="AX72" s="16" t="s">
        <v>344</v>
      </c>
      <c r="AY72" s="16" t="s">
        <v>24</v>
      </c>
      <c r="AZ72" s="16" t="s">
        <v>24</v>
      </c>
      <c r="BA72" s="16" t="s">
        <v>1218</v>
      </c>
      <c r="BB72" s="16" t="s">
        <v>2364</v>
      </c>
      <c r="BC72" s="16" t="s">
        <v>24</v>
      </c>
      <c r="BD72" s="16" t="s">
        <v>305</v>
      </c>
      <c r="BE72" s="16" t="s">
        <v>305</v>
      </c>
      <c r="BF72" s="16" t="s">
        <v>1219</v>
      </c>
      <c r="BG72" s="16">
        <v>0</v>
      </c>
      <c r="BH72" s="16" t="s">
        <v>25</v>
      </c>
      <c r="BI72" s="16" t="s">
        <v>25</v>
      </c>
      <c r="BJ72" s="16" t="s">
        <v>25</v>
      </c>
      <c r="BK72" s="16" t="s">
        <v>25</v>
      </c>
      <c r="BL72" s="16">
        <v>0</v>
      </c>
      <c r="BM72" s="16">
        <v>0</v>
      </c>
      <c r="BN72" s="16">
        <v>0</v>
      </c>
      <c r="BO72" s="16">
        <v>0</v>
      </c>
      <c r="BP72" s="16">
        <v>0</v>
      </c>
      <c r="BQ72" s="16">
        <v>0</v>
      </c>
      <c r="BR72" s="16">
        <v>0</v>
      </c>
      <c r="BS72" s="16">
        <v>0</v>
      </c>
      <c r="BT72" s="16">
        <v>0</v>
      </c>
      <c r="BU72" s="16">
        <v>0</v>
      </c>
      <c r="BV72" s="16">
        <v>0</v>
      </c>
      <c r="BW72" s="16">
        <v>0</v>
      </c>
      <c r="BX72" s="16" t="s">
        <v>344</v>
      </c>
      <c r="BY72" s="16" t="s">
        <v>461</v>
      </c>
      <c r="BZ72" s="16">
        <v>0</v>
      </c>
      <c r="CA72" s="16" t="s">
        <v>462</v>
      </c>
      <c r="CD72" s="16" t="s">
        <v>2365</v>
      </c>
      <c r="CE72" s="16" t="s">
        <v>2366</v>
      </c>
      <c r="CF72" s="16" t="s">
        <v>1220</v>
      </c>
      <c r="CG72" s="16" t="s">
        <v>110</v>
      </c>
      <c r="CH72" s="16" t="s">
        <v>306</v>
      </c>
      <c r="CI72" s="16" t="s">
        <v>306</v>
      </c>
      <c r="CJ72" s="16" t="s">
        <v>306</v>
      </c>
      <c r="CK72" s="16" t="s">
        <v>306</v>
      </c>
      <c r="CL72" s="16" t="s">
        <v>306</v>
      </c>
      <c r="CM72" s="16" t="s">
        <v>306</v>
      </c>
      <c r="CN72" s="16" t="s">
        <v>344</v>
      </c>
      <c r="CO72" s="16" t="s">
        <v>25</v>
      </c>
      <c r="CP72" s="16" t="s">
        <v>25</v>
      </c>
      <c r="CQ72" s="16" t="s">
        <v>25</v>
      </c>
      <c r="CR72" s="16" t="s">
        <v>25</v>
      </c>
      <c r="CS72" s="16" t="s">
        <v>25</v>
      </c>
      <c r="CT72" s="16" t="s">
        <v>1221</v>
      </c>
      <c r="CU72" s="16" t="s">
        <v>111</v>
      </c>
      <c r="CZ72" s="16" t="s">
        <v>23</v>
      </c>
      <c r="DA72" s="16" t="s">
        <v>24</v>
      </c>
      <c r="DB72" s="16" t="s">
        <v>24</v>
      </c>
      <c r="DC72" s="16" t="s">
        <v>24</v>
      </c>
    </row>
    <row r="73" spans="1:107" x14ac:dyDescent="0.25">
      <c r="A73" s="16" t="s">
        <v>2462</v>
      </c>
      <c r="B73" s="16" t="s">
        <v>606</v>
      </c>
      <c r="C73" s="16" t="s">
        <v>402</v>
      </c>
      <c r="D73" s="16" t="s">
        <v>109</v>
      </c>
      <c r="E73" s="16">
        <v>1820</v>
      </c>
      <c r="F73" s="16" t="s">
        <v>2463</v>
      </c>
      <c r="G73" s="16" t="s">
        <v>562</v>
      </c>
      <c r="H73" s="16" t="s">
        <v>563</v>
      </c>
      <c r="I73" s="16" t="s">
        <v>31</v>
      </c>
      <c r="J73" s="16" t="s">
        <v>31</v>
      </c>
      <c r="K73" s="16">
        <v>1220000</v>
      </c>
      <c r="L73" s="16">
        <v>0</v>
      </c>
      <c r="M73" s="16">
        <v>0</v>
      </c>
      <c r="N73" s="16">
        <v>1220000</v>
      </c>
      <c r="O73" s="16">
        <v>2</v>
      </c>
      <c r="P73" s="16">
        <v>2</v>
      </c>
      <c r="Q73" s="16">
        <v>1220000</v>
      </c>
      <c r="R73" s="16" t="s">
        <v>298</v>
      </c>
      <c r="S73" s="16">
        <v>0</v>
      </c>
      <c r="T73" s="16">
        <v>0</v>
      </c>
      <c r="U73" s="16">
        <v>0</v>
      </c>
      <c r="V73" s="16">
        <v>0</v>
      </c>
      <c r="W73" s="16">
        <v>0</v>
      </c>
      <c r="X73" s="16">
        <v>0</v>
      </c>
      <c r="Y73" s="16">
        <v>0</v>
      </c>
      <c r="Z73" s="16">
        <v>0</v>
      </c>
      <c r="AA73" s="16" t="s">
        <v>23</v>
      </c>
      <c r="AB73" s="16" t="s">
        <v>299</v>
      </c>
      <c r="AC73" s="16" t="b">
        <v>1</v>
      </c>
      <c r="AD73" s="16">
        <v>0</v>
      </c>
      <c r="AE73" s="16" t="s">
        <v>23</v>
      </c>
      <c r="AF73" s="16" t="s">
        <v>23</v>
      </c>
      <c r="AG73" s="16" t="s">
        <v>2464</v>
      </c>
      <c r="AH73" s="16">
        <v>45798</v>
      </c>
      <c r="AI73" s="16" t="s">
        <v>2413</v>
      </c>
      <c r="AJ73" s="16" t="s">
        <v>2414</v>
      </c>
      <c r="AK73" s="16" t="s">
        <v>2415</v>
      </c>
      <c r="AL73" s="16" t="s">
        <v>2465</v>
      </c>
      <c r="AM73" s="16" t="s">
        <v>23</v>
      </c>
      <c r="AN73" s="16" t="s">
        <v>2466</v>
      </c>
      <c r="AO73" s="16" t="s">
        <v>2467</v>
      </c>
      <c r="AP73" s="16" t="s">
        <v>327</v>
      </c>
      <c r="AQ73" s="16" t="s">
        <v>24</v>
      </c>
      <c r="AR73" s="16" t="s">
        <v>321</v>
      </c>
      <c r="AS73" s="16" t="s">
        <v>301</v>
      </c>
      <c r="AT73" s="16" t="s">
        <v>302</v>
      </c>
      <c r="AU73" s="16" t="s">
        <v>302</v>
      </c>
      <c r="AV73" s="16" t="s">
        <v>322</v>
      </c>
      <c r="AX73" s="16" t="s">
        <v>344</v>
      </c>
      <c r="AY73" s="16" t="s">
        <v>24</v>
      </c>
      <c r="AZ73" s="16" t="s">
        <v>24</v>
      </c>
      <c r="BA73" s="16" t="s">
        <v>304</v>
      </c>
      <c r="BB73" s="16" t="s">
        <v>2468</v>
      </c>
      <c r="BC73" s="16" t="s">
        <v>24</v>
      </c>
      <c r="BD73" s="16" t="s">
        <v>305</v>
      </c>
      <c r="BE73" s="16" t="s">
        <v>305</v>
      </c>
      <c r="BF73" s="16" t="s">
        <v>328</v>
      </c>
      <c r="BG73" s="16">
        <v>0</v>
      </c>
      <c r="BH73" s="16" t="s">
        <v>54</v>
      </c>
      <c r="BI73" s="16" t="s">
        <v>25</v>
      </c>
      <c r="BJ73" s="16" t="s">
        <v>25</v>
      </c>
      <c r="BK73" s="16" t="s">
        <v>25</v>
      </c>
      <c r="BL73" s="16" t="s">
        <v>55</v>
      </c>
      <c r="BM73" s="16">
        <v>0</v>
      </c>
      <c r="BN73" s="16">
        <v>0</v>
      </c>
      <c r="BO73" s="16">
        <v>0</v>
      </c>
      <c r="BP73" s="16" t="s">
        <v>54</v>
      </c>
      <c r="BQ73" s="16">
        <v>0</v>
      </c>
      <c r="BR73" s="16">
        <v>0</v>
      </c>
      <c r="BS73" s="16">
        <v>0</v>
      </c>
      <c r="BT73" s="16" t="s">
        <v>2420</v>
      </c>
      <c r="BU73" s="16">
        <v>0</v>
      </c>
      <c r="BV73" s="16">
        <v>0</v>
      </c>
      <c r="BW73" s="16">
        <v>0</v>
      </c>
      <c r="BX73" s="16" t="s">
        <v>344</v>
      </c>
      <c r="BY73" s="16" t="s">
        <v>461</v>
      </c>
      <c r="BZ73" s="16">
        <v>0</v>
      </c>
      <c r="CA73" s="16" t="s">
        <v>462</v>
      </c>
      <c r="CD73" s="16" t="s">
        <v>2469</v>
      </c>
      <c r="CE73" s="16" t="s">
        <v>31</v>
      </c>
      <c r="CF73" s="16" t="s">
        <v>2470</v>
      </c>
      <c r="CG73" s="16" t="s">
        <v>110</v>
      </c>
      <c r="CH73" s="16" t="s">
        <v>326</v>
      </c>
      <c r="CI73" s="16" t="s">
        <v>326</v>
      </c>
      <c r="CJ73" s="16" t="s">
        <v>324</v>
      </c>
      <c r="CK73" s="16" t="s">
        <v>324</v>
      </c>
      <c r="CL73" s="16" t="s">
        <v>325</v>
      </c>
      <c r="CM73" s="16" t="s">
        <v>336</v>
      </c>
      <c r="CN73" s="16" t="s">
        <v>378</v>
      </c>
      <c r="CO73" s="16" t="s">
        <v>25</v>
      </c>
      <c r="CP73" s="16" t="s">
        <v>331</v>
      </c>
      <c r="CQ73" s="16" t="s">
        <v>23</v>
      </c>
      <c r="CR73" s="16">
        <v>1</v>
      </c>
      <c r="CS73" s="16" t="s">
        <v>23</v>
      </c>
      <c r="CT73" s="16" t="s">
        <v>2471</v>
      </c>
      <c r="CU73" s="16" t="s">
        <v>111</v>
      </c>
      <c r="CZ73" s="16" t="s">
        <v>23</v>
      </c>
      <c r="DA73" s="16" t="s">
        <v>24</v>
      </c>
      <c r="DB73" s="16" t="s">
        <v>24</v>
      </c>
      <c r="DC73" s="16" t="s">
        <v>24</v>
      </c>
    </row>
    <row r="74" spans="1:107" x14ac:dyDescent="0.25">
      <c r="A74" s="16" t="s">
        <v>762</v>
      </c>
      <c r="B74" s="16" t="s">
        <v>606</v>
      </c>
      <c r="C74" s="16" t="s">
        <v>402</v>
      </c>
      <c r="D74" s="16" t="s">
        <v>109</v>
      </c>
      <c r="E74" s="16">
        <v>1820</v>
      </c>
      <c r="F74" s="16" t="s">
        <v>112</v>
      </c>
      <c r="G74" s="16" t="s">
        <v>332</v>
      </c>
      <c r="H74" s="16" t="s">
        <v>367</v>
      </c>
      <c r="I74" s="16" t="s">
        <v>31</v>
      </c>
      <c r="J74" s="16" t="s">
        <v>31</v>
      </c>
      <c r="K74" s="16">
        <v>9526952</v>
      </c>
      <c r="L74" s="16">
        <v>0</v>
      </c>
      <c r="M74" s="16">
        <v>0</v>
      </c>
      <c r="N74" s="16">
        <v>9526952</v>
      </c>
      <c r="O74" s="16">
        <v>2</v>
      </c>
      <c r="P74" s="16">
        <v>2</v>
      </c>
      <c r="Q74" s="16">
        <v>9526952</v>
      </c>
      <c r="R74" s="16" t="s">
        <v>298</v>
      </c>
      <c r="S74" s="16">
        <v>0</v>
      </c>
      <c r="T74" s="16">
        <v>0</v>
      </c>
      <c r="U74" s="16">
        <v>0</v>
      </c>
      <c r="V74" s="16">
        <v>0</v>
      </c>
      <c r="W74" s="16">
        <v>0</v>
      </c>
      <c r="X74" s="16">
        <v>0</v>
      </c>
      <c r="Y74" s="16">
        <v>0</v>
      </c>
      <c r="Z74" s="16">
        <v>0</v>
      </c>
      <c r="AA74" s="16" t="s">
        <v>23</v>
      </c>
      <c r="AB74" s="16" t="s">
        <v>299</v>
      </c>
      <c r="AC74" s="16" t="b">
        <v>1</v>
      </c>
      <c r="AD74" s="16">
        <v>159000</v>
      </c>
      <c r="AE74" s="16" t="s">
        <v>23</v>
      </c>
      <c r="AF74" s="16" t="s">
        <v>23</v>
      </c>
      <c r="AG74" s="16" t="s">
        <v>113</v>
      </c>
      <c r="AH74" s="16">
        <v>45393</v>
      </c>
      <c r="AI74" s="16" t="s">
        <v>761</v>
      </c>
      <c r="AJ74" s="16" t="s">
        <v>405</v>
      </c>
      <c r="AK74" s="16" t="s">
        <v>406</v>
      </c>
      <c r="AL74" s="16" t="s">
        <v>1829</v>
      </c>
      <c r="AM74" s="16" t="s">
        <v>23</v>
      </c>
      <c r="AN74" s="16" t="s">
        <v>407</v>
      </c>
      <c r="AO74" s="16" t="s">
        <v>408</v>
      </c>
      <c r="AP74" s="16" t="s">
        <v>327</v>
      </c>
      <c r="AQ74" s="16" t="s">
        <v>24</v>
      </c>
      <c r="AR74" s="16" t="s">
        <v>321</v>
      </c>
      <c r="AS74" s="16" t="s">
        <v>301</v>
      </c>
      <c r="AT74" s="16" t="s">
        <v>302</v>
      </c>
      <c r="AU74" s="16" t="s">
        <v>302</v>
      </c>
      <c r="AV74" s="16" t="s">
        <v>608</v>
      </c>
      <c r="AX74" s="16" t="s">
        <v>344</v>
      </c>
      <c r="AY74" s="16" t="s">
        <v>24</v>
      </c>
      <c r="AZ74" s="16" t="s">
        <v>24</v>
      </c>
      <c r="BA74" s="16" t="s">
        <v>304</v>
      </c>
      <c r="BB74" s="16" t="s">
        <v>609</v>
      </c>
      <c r="BC74" s="16" t="s">
        <v>24</v>
      </c>
      <c r="BD74" s="16" t="s">
        <v>305</v>
      </c>
      <c r="BE74" s="16" t="s">
        <v>305</v>
      </c>
      <c r="BF74" s="16" t="s">
        <v>328</v>
      </c>
      <c r="BG74" s="16">
        <v>0</v>
      </c>
      <c r="BH74" s="16" t="s">
        <v>54</v>
      </c>
      <c r="BI74" s="16" t="s">
        <v>25</v>
      </c>
      <c r="BJ74" s="16" t="s">
        <v>25</v>
      </c>
      <c r="BK74" s="16" t="s">
        <v>25</v>
      </c>
      <c r="BL74" s="16" t="s">
        <v>55</v>
      </c>
      <c r="BM74" s="16">
        <v>0</v>
      </c>
      <c r="BN74" s="16">
        <v>0</v>
      </c>
      <c r="BO74" s="16">
        <v>0</v>
      </c>
      <c r="BP74" s="16" t="s">
        <v>54</v>
      </c>
      <c r="BQ74" s="16">
        <v>0</v>
      </c>
      <c r="BR74" s="16">
        <v>0</v>
      </c>
      <c r="BS74" s="16">
        <v>0</v>
      </c>
      <c r="BT74" s="16" t="s">
        <v>607</v>
      </c>
      <c r="BU74" s="16">
        <v>0</v>
      </c>
      <c r="BV74" s="16">
        <v>0</v>
      </c>
      <c r="BW74" s="16">
        <v>0</v>
      </c>
      <c r="BX74" s="16" t="s">
        <v>344</v>
      </c>
      <c r="BY74" s="16" t="s">
        <v>461</v>
      </c>
      <c r="BZ74" s="16">
        <v>0</v>
      </c>
      <c r="CA74" s="16" t="s">
        <v>462</v>
      </c>
      <c r="CD74" s="16" t="s">
        <v>1830</v>
      </c>
      <c r="CE74" s="16" t="s">
        <v>31</v>
      </c>
      <c r="CF74" s="16" t="s">
        <v>37</v>
      </c>
      <c r="CG74" s="16" t="s">
        <v>38</v>
      </c>
      <c r="CH74" s="16" t="s">
        <v>306</v>
      </c>
      <c r="CI74" s="16" t="s">
        <v>334</v>
      </c>
      <c r="CJ74" s="16" t="s">
        <v>382</v>
      </c>
      <c r="CK74" s="16" t="s">
        <v>472</v>
      </c>
      <c r="CL74" s="16" t="s">
        <v>468</v>
      </c>
      <c r="CM74" s="16" t="s">
        <v>572</v>
      </c>
      <c r="CN74" s="16" t="s">
        <v>409</v>
      </c>
      <c r="CO74" s="16" t="s">
        <v>24</v>
      </c>
      <c r="CP74" s="16" t="s">
        <v>317</v>
      </c>
      <c r="CQ74" s="16" t="s">
        <v>24</v>
      </c>
      <c r="CR74" s="16">
        <v>1</v>
      </c>
      <c r="CS74" s="16" t="s">
        <v>24</v>
      </c>
      <c r="CT74" s="16" t="s">
        <v>1831</v>
      </c>
      <c r="CU74" s="16" t="s">
        <v>39</v>
      </c>
      <c r="CZ74" s="16" t="s">
        <v>24</v>
      </c>
      <c r="DA74" s="16" t="s">
        <v>23</v>
      </c>
      <c r="DB74" s="16" t="s">
        <v>24</v>
      </c>
      <c r="DC74" s="16" t="s">
        <v>24</v>
      </c>
    </row>
    <row r="75" spans="1:107" x14ac:dyDescent="0.25">
      <c r="A75" s="16" t="s">
        <v>2472</v>
      </c>
      <c r="B75" s="16" t="s">
        <v>606</v>
      </c>
      <c r="C75" s="16" t="s">
        <v>402</v>
      </c>
      <c r="D75" s="16" t="s">
        <v>109</v>
      </c>
      <c r="E75" s="16">
        <v>1820</v>
      </c>
      <c r="F75" s="16" t="s">
        <v>2473</v>
      </c>
      <c r="G75" s="16" t="s">
        <v>562</v>
      </c>
      <c r="H75" s="16" t="s">
        <v>563</v>
      </c>
      <c r="I75" s="16" t="s">
        <v>31</v>
      </c>
      <c r="J75" s="16" t="s">
        <v>31</v>
      </c>
      <c r="K75" s="16">
        <v>1271249</v>
      </c>
      <c r="L75" s="16">
        <v>0</v>
      </c>
      <c r="M75" s="16">
        <v>0</v>
      </c>
      <c r="N75" s="16">
        <v>1271249</v>
      </c>
      <c r="O75" s="16">
        <v>2</v>
      </c>
      <c r="P75" s="16">
        <v>2</v>
      </c>
      <c r="Q75" s="16">
        <v>1271249</v>
      </c>
      <c r="R75" s="16" t="s">
        <v>298</v>
      </c>
      <c r="S75" s="16">
        <v>0</v>
      </c>
      <c r="T75" s="16">
        <v>0</v>
      </c>
      <c r="U75" s="16">
        <v>0</v>
      </c>
      <c r="V75" s="16">
        <v>0</v>
      </c>
      <c r="W75" s="16">
        <v>0</v>
      </c>
      <c r="X75" s="16">
        <v>0</v>
      </c>
      <c r="Y75" s="16">
        <v>0</v>
      </c>
      <c r="Z75" s="16">
        <v>0</v>
      </c>
      <c r="AA75" s="16" t="s">
        <v>23</v>
      </c>
      <c r="AB75" s="16" t="s">
        <v>299</v>
      </c>
      <c r="AC75" s="16" t="b">
        <v>1</v>
      </c>
      <c r="AD75" s="16">
        <v>0</v>
      </c>
      <c r="AE75" s="16" t="s">
        <v>23</v>
      </c>
      <c r="AF75" s="16" t="s">
        <v>23</v>
      </c>
      <c r="AG75" s="16" t="s">
        <v>2474</v>
      </c>
      <c r="AH75" s="16">
        <v>45399</v>
      </c>
      <c r="AI75" s="16" t="s">
        <v>2475</v>
      </c>
      <c r="AJ75" s="16">
        <v>4142390560</v>
      </c>
      <c r="AK75" s="16" t="s">
        <v>2476</v>
      </c>
      <c r="AL75" s="16" t="s">
        <v>2477</v>
      </c>
      <c r="AM75" s="16" t="s">
        <v>24</v>
      </c>
      <c r="AN75" s="16" t="s">
        <v>2478</v>
      </c>
      <c r="AO75" s="16" t="s">
        <v>2479</v>
      </c>
      <c r="AP75" s="16" t="s">
        <v>327</v>
      </c>
      <c r="AQ75" s="16" t="s">
        <v>24</v>
      </c>
      <c r="AR75" s="16" t="s">
        <v>321</v>
      </c>
      <c r="AS75" s="16" t="s">
        <v>301</v>
      </c>
      <c r="AT75" s="16" t="s">
        <v>302</v>
      </c>
      <c r="AU75" s="16" t="s">
        <v>302</v>
      </c>
      <c r="AV75" s="16" t="s">
        <v>322</v>
      </c>
      <c r="AX75" s="16" t="s">
        <v>344</v>
      </c>
      <c r="AY75" s="16" t="s">
        <v>24</v>
      </c>
      <c r="AZ75" s="16" t="s">
        <v>24</v>
      </c>
      <c r="BA75" s="16" t="s">
        <v>304</v>
      </c>
      <c r="BB75" s="16" t="s">
        <v>2480</v>
      </c>
      <c r="BC75" s="16" t="s">
        <v>24</v>
      </c>
      <c r="BD75" s="16" t="s">
        <v>305</v>
      </c>
      <c r="BE75" s="16" t="s">
        <v>305</v>
      </c>
      <c r="BF75" s="16" t="s">
        <v>328</v>
      </c>
      <c r="BG75" s="16">
        <v>0</v>
      </c>
      <c r="BH75" s="16" t="s">
        <v>54</v>
      </c>
      <c r="BI75" s="16" t="s">
        <v>25</v>
      </c>
      <c r="BJ75" s="16" t="s">
        <v>25</v>
      </c>
      <c r="BK75" s="16" t="s">
        <v>25</v>
      </c>
      <c r="BL75" s="16" t="s">
        <v>55</v>
      </c>
      <c r="BM75" s="16">
        <v>0</v>
      </c>
      <c r="BN75" s="16">
        <v>0</v>
      </c>
      <c r="BO75" s="16">
        <v>0</v>
      </c>
      <c r="BP75" s="16" t="s">
        <v>54</v>
      </c>
      <c r="BQ75" s="16">
        <v>0</v>
      </c>
      <c r="BR75" s="16">
        <v>0</v>
      </c>
      <c r="BS75" s="16">
        <v>0</v>
      </c>
      <c r="BT75" s="16" t="s">
        <v>2481</v>
      </c>
      <c r="BU75" s="16">
        <v>0</v>
      </c>
      <c r="BV75" s="16">
        <v>0</v>
      </c>
      <c r="BW75" s="16">
        <v>0</v>
      </c>
      <c r="BX75" s="16" t="s">
        <v>344</v>
      </c>
      <c r="BY75" s="16" t="s">
        <v>461</v>
      </c>
      <c r="BZ75" s="16">
        <v>0</v>
      </c>
      <c r="CA75" s="16" t="s">
        <v>462</v>
      </c>
      <c r="CD75" s="16" t="s">
        <v>2482</v>
      </c>
      <c r="CE75" s="16" t="s">
        <v>31</v>
      </c>
      <c r="CF75" s="16" t="s">
        <v>37</v>
      </c>
      <c r="CG75" s="16" t="s">
        <v>38</v>
      </c>
      <c r="CH75" s="16" t="s">
        <v>306</v>
      </c>
      <c r="CI75" s="16" t="s">
        <v>326</v>
      </c>
      <c r="CJ75" s="16" t="s">
        <v>326</v>
      </c>
      <c r="CK75" s="16" t="s">
        <v>324</v>
      </c>
      <c r="CL75" s="16" t="s">
        <v>325</v>
      </c>
      <c r="CM75" s="16" t="s">
        <v>336</v>
      </c>
      <c r="CN75" s="16" t="s">
        <v>330</v>
      </c>
      <c r="CO75" s="16" t="s">
        <v>24</v>
      </c>
      <c r="CP75" s="16" t="s">
        <v>331</v>
      </c>
      <c r="CQ75" s="16" t="s">
        <v>24</v>
      </c>
      <c r="CR75" s="16">
        <v>1</v>
      </c>
      <c r="CS75" s="16" t="s">
        <v>24</v>
      </c>
      <c r="CT75" s="16" t="s">
        <v>2387</v>
      </c>
      <c r="CU75" s="16" t="s">
        <v>39</v>
      </c>
      <c r="CZ75" s="16" t="s">
        <v>23</v>
      </c>
      <c r="DA75" s="16" t="s">
        <v>24</v>
      </c>
      <c r="DB75" s="16" t="s">
        <v>24</v>
      </c>
      <c r="DC75" s="16" t="s">
        <v>24</v>
      </c>
    </row>
    <row r="76" spans="1:107" x14ac:dyDescent="0.25">
      <c r="A76" s="16" t="s">
        <v>2483</v>
      </c>
      <c r="B76" s="16" t="s">
        <v>606</v>
      </c>
      <c r="C76" s="16" t="s">
        <v>402</v>
      </c>
      <c r="D76" s="16" t="s">
        <v>109</v>
      </c>
      <c r="E76" s="16">
        <v>1820</v>
      </c>
      <c r="F76" s="16" t="s">
        <v>2484</v>
      </c>
      <c r="G76" s="16" t="s">
        <v>25</v>
      </c>
      <c r="H76" s="16" t="s">
        <v>25</v>
      </c>
      <c r="I76" s="16" t="s">
        <v>31</v>
      </c>
      <c r="J76" s="16" t="s">
        <v>31</v>
      </c>
      <c r="K76" s="16">
        <v>0</v>
      </c>
      <c r="L76" s="16">
        <v>0</v>
      </c>
      <c r="M76" s="16">
        <v>0</v>
      </c>
      <c r="N76" s="16">
        <v>0</v>
      </c>
      <c r="O76" s="16">
        <v>0</v>
      </c>
      <c r="P76" s="16">
        <v>0</v>
      </c>
      <c r="Q76" s="16">
        <v>0</v>
      </c>
      <c r="R76" s="16">
        <v>0</v>
      </c>
      <c r="S76" s="16">
        <v>0</v>
      </c>
      <c r="T76" s="16">
        <v>0</v>
      </c>
      <c r="U76" s="16">
        <v>0</v>
      </c>
      <c r="V76" s="16">
        <v>0</v>
      </c>
      <c r="W76" s="16">
        <v>0</v>
      </c>
      <c r="X76" s="16">
        <v>0</v>
      </c>
      <c r="Y76" s="16">
        <v>0</v>
      </c>
      <c r="Z76" s="16">
        <v>0</v>
      </c>
      <c r="AA76" s="16" t="s">
        <v>23</v>
      </c>
      <c r="AB76" s="16" t="s">
        <v>299</v>
      </c>
      <c r="AC76" s="16" t="b">
        <v>1</v>
      </c>
      <c r="AD76" s="16">
        <v>0</v>
      </c>
      <c r="AE76" s="16" t="s">
        <v>23</v>
      </c>
      <c r="AF76" s="16" t="s">
        <v>23</v>
      </c>
      <c r="AG76" s="16" t="s">
        <v>2485</v>
      </c>
      <c r="AH76" s="16" t="s">
        <v>357</v>
      </c>
      <c r="AI76" s="16" t="s">
        <v>2360</v>
      </c>
      <c r="AJ76" s="16" t="s">
        <v>2361</v>
      </c>
      <c r="AK76" s="16" t="s">
        <v>56</v>
      </c>
      <c r="AL76" s="16" t="s">
        <v>2391</v>
      </c>
      <c r="AM76" s="16" t="s">
        <v>25</v>
      </c>
      <c r="AN76" s="16" t="s">
        <v>25</v>
      </c>
      <c r="AO76" s="16" t="s">
        <v>342</v>
      </c>
      <c r="AP76" s="16" t="s">
        <v>25</v>
      </c>
      <c r="AQ76" s="16" t="s">
        <v>24</v>
      </c>
      <c r="AR76" s="16" t="s">
        <v>343</v>
      </c>
      <c r="AS76" s="16" t="s">
        <v>301</v>
      </c>
      <c r="AT76" s="16" t="s">
        <v>302</v>
      </c>
      <c r="AU76" s="16" t="s">
        <v>302</v>
      </c>
      <c r="AV76" s="16" t="s">
        <v>820</v>
      </c>
      <c r="AX76" s="16" t="s">
        <v>344</v>
      </c>
      <c r="AY76" s="16" t="s">
        <v>24</v>
      </c>
      <c r="AZ76" s="16" t="s">
        <v>24</v>
      </c>
      <c r="BA76" s="16" t="s">
        <v>1218</v>
      </c>
      <c r="BB76" s="16" t="s">
        <v>2364</v>
      </c>
      <c r="BC76" s="16" t="s">
        <v>24</v>
      </c>
      <c r="BD76" s="16" t="s">
        <v>305</v>
      </c>
      <c r="BE76" s="16" t="s">
        <v>305</v>
      </c>
      <c r="BF76" s="16" t="s">
        <v>1219</v>
      </c>
      <c r="BG76" s="16">
        <v>0</v>
      </c>
      <c r="BH76" s="16" t="s">
        <v>25</v>
      </c>
      <c r="BI76" s="16" t="s">
        <v>25</v>
      </c>
      <c r="BJ76" s="16" t="s">
        <v>25</v>
      </c>
      <c r="BK76" s="16" t="s">
        <v>25</v>
      </c>
      <c r="BL76" s="16">
        <v>0</v>
      </c>
      <c r="BM76" s="16">
        <v>0</v>
      </c>
      <c r="BN76" s="16">
        <v>0</v>
      </c>
      <c r="BO76" s="16">
        <v>0</v>
      </c>
      <c r="BP76" s="16">
        <v>0</v>
      </c>
      <c r="BQ76" s="16">
        <v>0</v>
      </c>
      <c r="BR76" s="16">
        <v>0</v>
      </c>
      <c r="BS76" s="16">
        <v>0</v>
      </c>
      <c r="BT76" s="16">
        <v>0</v>
      </c>
      <c r="BU76" s="16">
        <v>0</v>
      </c>
      <c r="BV76" s="16">
        <v>0</v>
      </c>
      <c r="BW76" s="16">
        <v>0</v>
      </c>
      <c r="BX76" s="16" t="s">
        <v>344</v>
      </c>
      <c r="BY76" s="16" t="s">
        <v>461</v>
      </c>
      <c r="BZ76" s="16">
        <v>0</v>
      </c>
      <c r="CA76" s="16" t="s">
        <v>462</v>
      </c>
      <c r="CD76" s="16" t="s">
        <v>2365</v>
      </c>
      <c r="CE76" s="16" t="s">
        <v>2366</v>
      </c>
      <c r="CF76" s="16" t="s">
        <v>1220</v>
      </c>
      <c r="CG76" s="16" t="s">
        <v>38</v>
      </c>
      <c r="CH76" s="16" t="s">
        <v>306</v>
      </c>
      <c r="CI76" s="16" t="s">
        <v>306</v>
      </c>
      <c r="CJ76" s="16" t="s">
        <v>306</v>
      </c>
      <c r="CK76" s="16" t="s">
        <v>306</v>
      </c>
      <c r="CL76" s="16" t="s">
        <v>306</v>
      </c>
      <c r="CM76" s="16" t="s">
        <v>306</v>
      </c>
      <c r="CN76" s="16" t="s">
        <v>344</v>
      </c>
      <c r="CO76" s="16" t="s">
        <v>25</v>
      </c>
      <c r="CP76" s="16" t="s">
        <v>25</v>
      </c>
      <c r="CQ76" s="16">
        <v>0</v>
      </c>
      <c r="CR76" s="16" t="s">
        <v>25</v>
      </c>
      <c r="CS76" s="16">
        <v>0</v>
      </c>
      <c r="CT76" s="16" t="s">
        <v>1221</v>
      </c>
      <c r="CU76" s="16" t="s">
        <v>39</v>
      </c>
      <c r="CZ76" s="16" t="s">
        <v>23</v>
      </c>
      <c r="DA76" s="16" t="s">
        <v>24</v>
      </c>
      <c r="DB76" s="16" t="s">
        <v>24</v>
      </c>
      <c r="DC76" s="16" t="s">
        <v>24</v>
      </c>
    </row>
    <row r="77" spans="1:107" x14ac:dyDescent="0.25">
      <c r="A77" s="16" t="s">
        <v>2486</v>
      </c>
      <c r="B77" s="16" t="s">
        <v>606</v>
      </c>
      <c r="C77" s="16" t="s">
        <v>402</v>
      </c>
      <c r="D77" s="16" t="s">
        <v>109</v>
      </c>
      <c r="E77" s="16">
        <v>1820</v>
      </c>
      <c r="F77" s="16" t="s">
        <v>2487</v>
      </c>
      <c r="G77" s="16" t="s">
        <v>25</v>
      </c>
      <c r="H77" s="16" t="s">
        <v>25</v>
      </c>
      <c r="I77" s="16" t="s">
        <v>31</v>
      </c>
      <c r="J77" s="16" t="s">
        <v>31</v>
      </c>
      <c r="K77" s="16">
        <v>0</v>
      </c>
      <c r="L77" s="16">
        <v>0</v>
      </c>
      <c r="M77" s="16">
        <v>0</v>
      </c>
      <c r="N77" s="16">
        <v>0</v>
      </c>
      <c r="O77" s="16">
        <v>0</v>
      </c>
      <c r="P77" s="16">
        <v>0</v>
      </c>
      <c r="Q77" s="16">
        <v>0</v>
      </c>
      <c r="R77" s="16">
        <v>0</v>
      </c>
      <c r="S77" s="16">
        <v>0</v>
      </c>
      <c r="T77" s="16">
        <v>0</v>
      </c>
      <c r="U77" s="16">
        <v>0</v>
      </c>
      <c r="V77" s="16">
        <v>0</v>
      </c>
      <c r="W77" s="16">
        <v>0</v>
      </c>
      <c r="X77" s="16">
        <v>0</v>
      </c>
      <c r="Y77" s="16">
        <v>0</v>
      </c>
      <c r="Z77" s="16">
        <v>0</v>
      </c>
      <c r="AA77" s="16" t="s">
        <v>23</v>
      </c>
      <c r="AB77" s="16" t="s">
        <v>299</v>
      </c>
      <c r="AC77" s="16" t="b">
        <v>1</v>
      </c>
      <c r="AD77" s="16">
        <v>0</v>
      </c>
      <c r="AE77" s="16" t="s">
        <v>23</v>
      </c>
      <c r="AF77" s="16" t="s">
        <v>23</v>
      </c>
      <c r="AG77" s="16" t="s">
        <v>2488</v>
      </c>
      <c r="AH77" s="16" t="s">
        <v>357</v>
      </c>
      <c r="AI77" s="16" t="s">
        <v>2360</v>
      </c>
      <c r="AJ77" s="16" t="s">
        <v>2361</v>
      </c>
      <c r="AK77" s="16" t="s">
        <v>56</v>
      </c>
      <c r="AL77" s="16" t="s">
        <v>2391</v>
      </c>
      <c r="AM77" s="16" t="s">
        <v>25</v>
      </c>
      <c r="AN77" s="16" t="s">
        <v>25</v>
      </c>
      <c r="AO77" s="16" t="s">
        <v>342</v>
      </c>
      <c r="AP77" s="16" t="s">
        <v>25</v>
      </c>
      <c r="AQ77" s="16" t="s">
        <v>24</v>
      </c>
      <c r="AR77" s="16" t="s">
        <v>343</v>
      </c>
      <c r="AS77" s="16" t="s">
        <v>301</v>
      </c>
      <c r="AT77" s="16" t="s">
        <v>302</v>
      </c>
      <c r="AU77" s="16" t="s">
        <v>302</v>
      </c>
      <c r="AV77" s="16" t="s">
        <v>820</v>
      </c>
      <c r="AX77" s="16" t="s">
        <v>344</v>
      </c>
      <c r="AY77" s="16" t="s">
        <v>24</v>
      </c>
      <c r="AZ77" s="16" t="s">
        <v>24</v>
      </c>
      <c r="BA77" s="16" t="s">
        <v>1218</v>
      </c>
      <c r="BB77" s="16" t="s">
        <v>2364</v>
      </c>
      <c r="BC77" s="16" t="s">
        <v>24</v>
      </c>
      <c r="BD77" s="16" t="s">
        <v>305</v>
      </c>
      <c r="BE77" s="16" t="s">
        <v>305</v>
      </c>
      <c r="BF77" s="16" t="s">
        <v>1219</v>
      </c>
      <c r="BG77" s="16">
        <v>0</v>
      </c>
      <c r="BH77" s="16" t="s">
        <v>25</v>
      </c>
      <c r="BI77" s="16" t="s">
        <v>25</v>
      </c>
      <c r="BJ77" s="16" t="s">
        <v>25</v>
      </c>
      <c r="BK77" s="16" t="s">
        <v>25</v>
      </c>
      <c r="BL77" s="16">
        <v>0</v>
      </c>
      <c r="BM77" s="16">
        <v>0</v>
      </c>
      <c r="BN77" s="16">
        <v>0</v>
      </c>
      <c r="BO77" s="16">
        <v>0</v>
      </c>
      <c r="BP77" s="16">
        <v>0</v>
      </c>
      <c r="BQ77" s="16">
        <v>0</v>
      </c>
      <c r="BR77" s="16">
        <v>0</v>
      </c>
      <c r="BS77" s="16">
        <v>0</v>
      </c>
      <c r="BT77" s="16">
        <v>0</v>
      </c>
      <c r="BU77" s="16">
        <v>0</v>
      </c>
      <c r="BV77" s="16">
        <v>0</v>
      </c>
      <c r="BW77" s="16">
        <v>0</v>
      </c>
      <c r="BX77" s="16" t="s">
        <v>344</v>
      </c>
      <c r="BY77" s="16" t="s">
        <v>461</v>
      </c>
      <c r="BZ77" s="16">
        <v>0</v>
      </c>
      <c r="CA77" s="16" t="s">
        <v>462</v>
      </c>
      <c r="CD77" s="16" t="s">
        <v>2365</v>
      </c>
      <c r="CE77" s="16" t="s">
        <v>2366</v>
      </c>
      <c r="CF77" s="16" t="s">
        <v>1220</v>
      </c>
      <c r="CG77" s="16" t="s">
        <v>38</v>
      </c>
      <c r="CH77" s="16" t="s">
        <v>306</v>
      </c>
      <c r="CI77" s="16" t="s">
        <v>306</v>
      </c>
      <c r="CJ77" s="16" t="s">
        <v>306</v>
      </c>
      <c r="CK77" s="16" t="s">
        <v>306</v>
      </c>
      <c r="CL77" s="16" t="s">
        <v>306</v>
      </c>
      <c r="CM77" s="16" t="s">
        <v>306</v>
      </c>
      <c r="CN77" s="16" t="s">
        <v>344</v>
      </c>
      <c r="CO77" s="16" t="s">
        <v>25</v>
      </c>
      <c r="CP77" s="16" t="s">
        <v>25</v>
      </c>
      <c r="CQ77" s="16">
        <v>0</v>
      </c>
      <c r="CR77" s="16" t="s">
        <v>25</v>
      </c>
      <c r="CS77" s="16">
        <v>0</v>
      </c>
      <c r="CT77" s="16" t="s">
        <v>1221</v>
      </c>
      <c r="CU77" s="16" t="s">
        <v>39</v>
      </c>
      <c r="CZ77" s="16" t="s">
        <v>23</v>
      </c>
      <c r="DA77" s="16" t="s">
        <v>24</v>
      </c>
      <c r="DB77" s="16" t="s">
        <v>24</v>
      </c>
      <c r="DC77" s="16" t="s">
        <v>24</v>
      </c>
    </row>
    <row r="78" spans="1:107" x14ac:dyDescent="0.25">
      <c r="A78" s="16" t="s">
        <v>2489</v>
      </c>
      <c r="B78" s="16" t="s">
        <v>606</v>
      </c>
      <c r="C78" s="16" t="s">
        <v>402</v>
      </c>
      <c r="D78" s="16" t="s">
        <v>109</v>
      </c>
      <c r="E78" s="16">
        <v>1820</v>
      </c>
      <c r="F78" s="16" t="s">
        <v>2490</v>
      </c>
      <c r="G78" s="16" t="s">
        <v>25</v>
      </c>
      <c r="H78" s="16" t="s">
        <v>25</v>
      </c>
      <c r="I78" s="16" t="s">
        <v>31</v>
      </c>
      <c r="J78" s="16" t="s">
        <v>31</v>
      </c>
      <c r="K78" s="16">
        <v>0</v>
      </c>
      <c r="L78" s="16">
        <v>0</v>
      </c>
      <c r="M78" s="16">
        <v>0</v>
      </c>
      <c r="N78" s="16">
        <v>0</v>
      </c>
      <c r="O78" s="16">
        <v>0</v>
      </c>
      <c r="P78" s="16">
        <v>0</v>
      </c>
      <c r="Q78" s="16">
        <v>0</v>
      </c>
      <c r="R78" s="16">
        <v>0</v>
      </c>
      <c r="S78" s="16">
        <v>0</v>
      </c>
      <c r="T78" s="16">
        <v>0</v>
      </c>
      <c r="U78" s="16">
        <v>0</v>
      </c>
      <c r="V78" s="16">
        <v>0</v>
      </c>
      <c r="W78" s="16">
        <v>0</v>
      </c>
      <c r="X78" s="16">
        <v>0</v>
      </c>
      <c r="Y78" s="16">
        <v>0</v>
      </c>
      <c r="Z78" s="16">
        <v>0</v>
      </c>
      <c r="AA78" s="16" t="s">
        <v>23</v>
      </c>
      <c r="AB78" s="16" t="s">
        <v>299</v>
      </c>
      <c r="AC78" s="16" t="b">
        <v>1</v>
      </c>
      <c r="AD78" s="16">
        <v>0</v>
      </c>
      <c r="AE78" s="16" t="s">
        <v>23</v>
      </c>
      <c r="AF78" s="16" t="s">
        <v>23</v>
      </c>
      <c r="AG78" s="16" t="s">
        <v>2491</v>
      </c>
      <c r="AH78" s="16" t="s">
        <v>357</v>
      </c>
      <c r="AI78" s="16" t="s">
        <v>2360</v>
      </c>
      <c r="AJ78" s="16" t="s">
        <v>2361</v>
      </c>
      <c r="AK78" s="16" t="s">
        <v>56</v>
      </c>
      <c r="AL78" s="16" t="s">
        <v>2391</v>
      </c>
      <c r="AM78" s="16" t="s">
        <v>25</v>
      </c>
      <c r="AN78" s="16" t="s">
        <v>25</v>
      </c>
      <c r="AO78" s="16" t="s">
        <v>342</v>
      </c>
      <c r="AP78" s="16" t="s">
        <v>25</v>
      </c>
      <c r="AQ78" s="16" t="s">
        <v>24</v>
      </c>
      <c r="AR78" s="16" t="s">
        <v>343</v>
      </c>
      <c r="AS78" s="16" t="s">
        <v>301</v>
      </c>
      <c r="AT78" s="16" t="s">
        <v>302</v>
      </c>
      <c r="AU78" s="16" t="s">
        <v>302</v>
      </c>
      <c r="AV78" s="16" t="s">
        <v>820</v>
      </c>
      <c r="AX78" s="16" t="s">
        <v>344</v>
      </c>
      <c r="AY78" s="16" t="s">
        <v>24</v>
      </c>
      <c r="AZ78" s="16" t="s">
        <v>24</v>
      </c>
      <c r="BA78" s="16" t="s">
        <v>1218</v>
      </c>
      <c r="BB78" s="16" t="s">
        <v>2364</v>
      </c>
      <c r="BC78" s="16" t="s">
        <v>24</v>
      </c>
      <c r="BD78" s="16" t="s">
        <v>305</v>
      </c>
      <c r="BE78" s="16" t="s">
        <v>305</v>
      </c>
      <c r="BF78" s="16" t="s">
        <v>1219</v>
      </c>
      <c r="BG78" s="16">
        <v>0</v>
      </c>
      <c r="BH78" s="16" t="s">
        <v>25</v>
      </c>
      <c r="BI78" s="16" t="s">
        <v>25</v>
      </c>
      <c r="BJ78" s="16" t="s">
        <v>25</v>
      </c>
      <c r="BK78" s="16" t="s">
        <v>25</v>
      </c>
      <c r="BL78" s="16">
        <v>0</v>
      </c>
      <c r="BM78" s="16">
        <v>0</v>
      </c>
      <c r="BN78" s="16">
        <v>0</v>
      </c>
      <c r="BO78" s="16">
        <v>0</v>
      </c>
      <c r="BP78" s="16">
        <v>0</v>
      </c>
      <c r="BQ78" s="16">
        <v>0</v>
      </c>
      <c r="BR78" s="16">
        <v>0</v>
      </c>
      <c r="BS78" s="16">
        <v>0</v>
      </c>
      <c r="BT78" s="16">
        <v>0</v>
      </c>
      <c r="BU78" s="16">
        <v>0</v>
      </c>
      <c r="BV78" s="16">
        <v>0</v>
      </c>
      <c r="BW78" s="16">
        <v>0</v>
      </c>
      <c r="BX78" s="16" t="s">
        <v>344</v>
      </c>
      <c r="BY78" s="16" t="s">
        <v>461</v>
      </c>
      <c r="BZ78" s="16">
        <v>0</v>
      </c>
      <c r="CA78" s="16" t="s">
        <v>462</v>
      </c>
      <c r="CD78" s="16" t="s">
        <v>2365</v>
      </c>
      <c r="CE78" s="16" t="s">
        <v>2366</v>
      </c>
      <c r="CF78" s="16" t="s">
        <v>1220</v>
      </c>
      <c r="CG78" s="16" t="s">
        <v>38</v>
      </c>
      <c r="CH78" s="16" t="s">
        <v>306</v>
      </c>
      <c r="CI78" s="16" t="s">
        <v>306</v>
      </c>
      <c r="CJ78" s="16" t="s">
        <v>306</v>
      </c>
      <c r="CK78" s="16" t="s">
        <v>306</v>
      </c>
      <c r="CL78" s="16" t="s">
        <v>306</v>
      </c>
      <c r="CM78" s="16" t="s">
        <v>306</v>
      </c>
      <c r="CN78" s="16" t="s">
        <v>344</v>
      </c>
      <c r="CO78" s="16" t="s">
        <v>25</v>
      </c>
      <c r="CP78" s="16" t="s">
        <v>25</v>
      </c>
      <c r="CQ78" s="16">
        <v>0</v>
      </c>
      <c r="CR78" s="16" t="s">
        <v>25</v>
      </c>
      <c r="CS78" s="16">
        <v>0</v>
      </c>
      <c r="CT78" s="16" t="s">
        <v>1221</v>
      </c>
      <c r="CU78" s="16" t="s">
        <v>39</v>
      </c>
      <c r="CZ78" s="16" t="s">
        <v>23</v>
      </c>
      <c r="DA78" s="16" t="s">
        <v>24</v>
      </c>
      <c r="DB78" s="16" t="s">
        <v>24</v>
      </c>
      <c r="DC78" s="16" t="s">
        <v>24</v>
      </c>
    </row>
    <row r="79" spans="1:107" x14ac:dyDescent="0.25">
      <c r="A79" s="16" t="s">
        <v>2492</v>
      </c>
      <c r="B79" s="16" t="s">
        <v>606</v>
      </c>
      <c r="C79" s="16" t="s">
        <v>402</v>
      </c>
      <c r="D79" s="16" t="s">
        <v>109</v>
      </c>
      <c r="E79" s="16">
        <v>1820</v>
      </c>
      <c r="F79" s="16" t="s">
        <v>2493</v>
      </c>
      <c r="G79" s="16" t="s">
        <v>25</v>
      </c>
      <c r="H79" s="16" t="s">
        <v>25</v>
      </c>
      <c r="I79" s="16" t="s">
        <v>31</v>
      </c>
      <c r="J79" s="16" t="s">
        <v>31</v>
      </c>
      <c r="K79" s="16">
        <v>0</v>
      </c>
      <c r="L79" s="16">
        <v>0</v>
      </c>
      <c r="M79" s="16">
        <v>0</v>
      </c>
      <c r="N79" s="16">
        <v>0</v>
      </c>
      <c r="O79" s="16">
        <v>0</v>
      </c>
      <c r="P79" s="16">
        <v>0</v>
      </c>
      <c r="Q79" s="16">
        <v>0</v>
      </c>
      <c r="R79" s="16">
        <v>0</v>
      </c>
      <c r="S79" s="16">
        <v>0</v>
      </c>
      <c r="T79" s="16">
        <v>0</v>
      </c>
      <c r="U79" s="16">
        <v>0</v>
      </c>
      <c r="V79" s="16">
        <v>0</v>
      </c>
      <c r="W79" s="16">
        <v>0</v>
      </c>
      <c r="X79" s="16">
        <v>0</v>
      </c>
      <c r="Y79" s="16">
        <v>0</v>
      </c>
      <c r="Z79" s="16">
        <v>0</v>
      </c>
      <c r="AA79" s="16" t="s">
        <v>23</v>
      </c>
      <c r="AB79" s="16" t="s">
        <v>299</v>
      </c>
      <c r="AC79" s="16" t="b">
        <v>1</v>
      </c>
      <c r="AD79" s="16">
        <v>0</v>
      </c>
      <c r="AE79" s="16" t="s">
        <v>23</v>
      </c>
      <c r="AF79" s="16" t="s">
        <v>23</v>
      </c>
      <c r="AG79" s="16" t="s">
        <v>2494</v>
      </c>
      <c r="AH79" s="16" t="s">
        <v>357</v>
      </c>
      <c r="AI79" s="16" t="s">
        <v>2360</v>
      </c>
      <c r="AJ79" s="16" t="s">
        <v>2361</v>
      </c>
      <c r="AK79" s="16" t="s">
        <v>56</v>
      </c>
      <c r="AL79" s="16" t="s">
        <v>2495</v>
      </c>
      <c r="AM79" s="16" t="s">
        <v>25</v>
      </c>
      <c r="AN79" s="16" t="s">
        <v>25</v>
      </c>
      <c r="AO79" s="16" t="s">
        <v>342</v>
      </c>
      <c r="AP79" s="16" t="s">
        <v>25</v>
      </c>
      <c r="AQ79" s="16" t="s">
        <v>24</v>
      </c>
      <c r="AR79" s="16" t="s">
        <v>343</v>
      </c>
      <c r="AS79" s="16" t="s">
        <v>301</v>
      </c>
      <c r="AT79" s="16" t="s">
        <v>302</v>
      </c>
      <c r="AU79" s="16" t="s">
        <v>302</v>
      </c>
      <c r="AV79" s="16" t="s">
        <v>820</v>
      </c>
      <c r="AX79" s="16" t="s">
        <v>344</v>
      </c>
      <c r="AY79" s="16" t="s">
        <v>24</v>
      </c>
      <c r="AZ79" s="16" t="s">
        <v>24</v>
      </c>
      <c r="BA79" s="16" t="s">
        <v>1218</v>
      </c>
      <c r="BB79" s="16" t="s">
        <v>2364</v>
      </c>
      <c r="BC79" s="16" t="s">
        <v>24</v>
      </c>
      <c r="BD79" s="16" t="s">
        <v>305</v>
      </c>
      <c r="BE79" s="16" t="s">
        <v>305</v>
      </c>
      <c r="BF79" s="16" t="s">
        <v>1219</v>
      </c>
      <c r="BG79" s="16">
        <v>0</v>
      </c>
      <c r="BH79" s="16" t="s">
        <v>25</v>
      </c>
      <c r="BI79" s="16" t="s">
        <v>25</v>
      </c>
      <c r="BJ79" s="16" t="s">
        <v>25</v>
      </c>
      <c r="BK79" s="16" t="s">
        <v>25</v>
      </c>
      <c r="BL79" s="16">
        <v>0</v>
      </c>
      <c r="BM79" s="16">
        <v>0</v>
      </c>
      <c r="BN79" s="16">
        <v>0</v>
      </c>
      <c r="BO79" s="16">
        <v>0</v>
      </c>
      <c r="BP79" s="16">
        <v>0</v>
      </c>
      <c r="BQ79" s="16">
        <v>0</v>
      </c>
      <c r="BR79" s="16">
        <v>0</v>
      </c>
      <c r="BS79" s="16">
        <v>0</v>
      </c>
      <c r="BT79" s="16">
        <v>0</v>
      </c>
      <c r="BU79" s="16">
        <v>0</v>
      </c>
      <c r="BV79" s="16">
        <v>0</v>
      </c>
      <c r="BW79" s="16">
        <v>0</v>
      </c>
      <c r="BX79" s="16" t="s">
        <v>344</v>
      </c>
      <c r="BY79" s="16" t="s">
        <v>461</v>
      </c>
      <c r="BZ79" s="16">
        <v>0</v>
      </c>
      <c r="CA79" s="16" t="s">
        <v>462</v>
      </c>
      <c r="CD79" s="16" t="s">
        <v>2365</v>
      </c>
      <c r="CE79" s="16" t="s">
        <v>2366</v>
      </c>
      <c r="CF79" s="16" t="s">
        <v>1220</v>
      </c>
      <c r="CG79" s="16" t="s">
        <v>110</v>
      </c>
      <c r="CH79" s="16" t="s">
        <v>306</v>
      </c>
      <c r="CI79" s="16" t="s">
        <v>306</v>
      </c>
      <c r="CJ79" s="16" t="s">
        <v>306</v>
      </c>
      <c r="CK79" s="16" t="s">
        <v>306</v>
      </c>
      <c r="CL79" s="16" t="s">
        <v>306</v>
      </c>
      <c r="CM79" s="16" t="s">
        <v>306</v>
      </c>
      <c r="CN79" s="16" t="s">
        <v>344</v>
      </c>
      <c r="CO79" s="16" t="s">
        <v>25</v>
      </c>
      <c r="CP79" s="16" t="s">
        <v>25</v>
      </c>
      <c r="CQ79" s="16" t="s">
        <v>25</v>
      </c>
      <c r="CR79" s="16" t="s">
        <v>25</v>
      </c>
      <c r="CS79" s="16" t="s">
        <v>25</v>
      </c>
      <c r="CT79" s="16" t="s">
        <v>1221</v>
      </c>
      <c r="CU79" s="16" t="s">
        <v>111</v>
      </c>
      <c r="CZ79" s="16" t="s">
        <v>23</v>
      </c>
      <c r="DA79" s="16" t="s">
        <v>24</v>
      </c>
      <c r="DB79" s="16" t="s">
        <v>24</v>
      </c>
      <c r="DC79" s="16" t="s">
        <v>24</v>
      </c>
    </row>
    <row r="80" spans="1:107" x14ac:dyDescent="0.25">
      <c r="A80" s="16" t="s">
        <v>2496</v>
      </c>
      <c r="B80" s="16" t="s">
        <v>606</v>
      </c>
      <c r="C80" s="16" t="s">
        <v>402</v>
      </c>
      <c r="D80" s="16" t="s">
        <v>109</v>
      </c>
      <c r="E80" s="16">
        <v>1820</v>
      </c>
      <c r="F80" s="16" t="s">
        <v>2497</v>
      </c>
      <c r="G80" s="16" t="s">
        <v>25</v>
      </c>
      <c r="H80" s="16" t="s">
        <v>25</v>
      </c>
      <c r="I80" s="16" t="s">
        <v>31</v>
      </c>
      <c r="J80" s="16" t="s">
        <v>31</v>
      </c>
      <c r="K80" s="16">
        <v>0</v>
      </c>
      <c r="L80" s="16">
        <v>0</v>
      </c>
      <c r="M80" s="16">
        <v>0</v>
      </c>
      <c r="N80" s="16">
        <v>0</v>
      </c>
      <c r="O80" s="16">
        <v>0</v>
      </c>
      <c r="P80" s="16">
        <v>0</v>
      </c>
      <c r="Q80" s="16">
        <v>0</v>
      </c>
      <c r="R80" s="16">
        <v>0</v>
      </c>
      <c r="S80" s="16">
        <v>0</v>
      </c>
      <c r="T80" s="16">
        <v>0</v>
      </c>
      <c r="U80" s="16">
        <v>0</v>
      </c>
      <c r="V80" s="16">
        <v>0</v>
      </c>
      <c r="W80" s="16">
        <v>0</v>
      </c>
      <c r="X80" s="16">
        <v>0</v>
      </c>
      <c r="Y80" s="16">
        <v>0</v>
      </c>
      <c r="Z80" s="16">
        <v>0</v>
      </c>
      <c r="AA80" s="16" t="s">
        <v>23</v>
      </c>
      <c r="AB80" s="16" t="s">
        <v>299</v>
      </c>
      <c r="AC80" s="16" t="b">
        <v>1</v>
      </c>
      <c r="AD80" s="16">
        <v>0</v>
      </c>
      <c r="AE80" s="16" t="s">
        <v>23</v>
      </c>
      <c r="AF80" s="16" t="s">
        <v>23</v>
      </c>
      <c r="AG80" s="16" t="s">
        <v>2498</v>
      </c>
      <c r="AH80" s="16" t="s">
        <v>357</v>
      </c>
      <c r="AI80" s="16" t="s">
        <v>2360</v>
      </c>
      <c r="AJ80" s="16" t="s">
        <v>2361</v>
      </c>
      <c r="AK80" s="16" t="s">
        <v>56</v>
      </c>
      <c r="AL80" s="16" t="s">
        <v>2499</v>
      </c>
      <c r="AM80" s="16" t="s">
        <v>25</v>
      </c>
      <c r="AN80" s="16" t="s">
        <v>25</v>
      </c>
      <c r="AO80" s="16" t="s">
        <v>342</v>
      </c>
      <c r="AP80" s="16" t="s">
        <v>25</v>
      </c>
      <c r="AQ80" s="16" t="s">
        <v>24</v>
      </c>
      <c r="AR80" s="16" t="s">
        <v>343</v>
      </c>
      <c r="AS80" s="16" t="s">
        <v>301</v>
      </c>
      <c r="AT80" s="16" t="s">
        <v>302</v>
      </c>
      <c r="AU80" s="16" t="s">
        <v>302</v>
      </c>
      <c r="AV80" s="16" t="s">
        <v>820</v>
      </c>
      <c r="AX80" s="16" t="s">
        <v>344</v>
      </c>
      <c r="AY80" s="16" t="s">
        <v>24</v>
      </c>
      <c r="AZ80" s="16" t="s">
        <v>24</v>
      </c>
      <c r="BA80" s="16" t="s">
        <v>1218</v>
      </c>
      <c r="BB80" s="16" t="s">
        <v>2364</v>
      </c>
      <c r="BC80" s="16" t="s">
        <v>24</v>
      </c>
      <c r="BD80" s="16" t="s">
        <v>305</v>
      </c>
      <c r="BE80" s="16" t="s">
        <v>305</v>
      </c>
      <c r="BF80" s="16" t="s">
        <v>1219</v>
      </c>
      <c r="BG80" s="16">
        <v>0</v>
      </c>
      <c r="BH80" s="16" t="s">
        <v>25</v>
      </c>
      <c r="BI80" s="16" t="s">
        <v>25</v>
      </c>
      <c r="BJ80" s="16" t="s">
        <v>25</v>
      </c>
      <c r="BK80" s="16" t="s">
        <v>25</v>
      </c>
      <c r="BL80" s="16">
        <v>0</v>
      </c>
      <c r="BM80" s="16">
        <v>0</v>
      </c>
      <c r="BN80" s="16">
        <v>0</v>
      </c>
      <c r="BO80" s="16">
        <v>0</v>
      </c>
      <c r="BP80" s="16">
        <v>0</v>
      </c>
      <c r="BQ80" s="16">
        <v>0</v>
      </c>
      <c r="BR80" s="16">
        <v>0</v>
      </c>
      <c r="BS80" s="16">
        <v>0</v>
      </c>
      <c r="BT80" s="16">
        <v>0</v>
      </c>
      <c r="BU80" s="16">
        <v>0</v>
      </c>
      <c r="BV80" s="16">
        <v>0</v>
      </c>
      <c r="BW80" s="16">
        <v>0</v>
      </c>
      <c r="BX80" s="16" t="s">
        <v>344</v>
      </c>
      <c r="BY80" s="16" t="s">
        <v>461</v>
      </c>
      <c r="BZ80" s="16">
        <v>0</v>
      </c>
      <c r="CA80" s="16" t="s">
        <v>462</v>
      </c>
      <c r="CD80" s="16" t="s">
        <v>2365</v>
      </c>
      <c r="CE80" s="16" t="s">
        <v>2366</v>
      </c>
      <c r="CF80" s="16" t="s">
        <v>1220</v>
      </c>
      <c r="CG80" s="16" t="s">
        <v>38</v>
      </c>
      <c r="CH80" s="16" t="s">
        <v>306</v>
      </c>
      <c r="CI80" s="16" t="s">
        <v>306</v>
      </c>
      <c r="CJ80" s="16" t="s">
        <v>306</v>
      </c>
      <c r="CK80" s="16" t="s">
        <v>306</v>
      </c>
      <c r="CL80" s="16" t="s">
        <v>306</v>
      </c>
      <c r="CM80" s="16" t="s">
        <v>306</v>
      </c>
      <c r="CN80" s="16" t="s">
        <v>344</v>
      </c>
      <c r="CO80" s="16" t="s">
        <v>25</v>
      </c>
      <c r="CP80" s="16" t="s">
        <v>25</v>
      </c>
      <c r="CQ80" s="16">
        <v>0</v>
      </c>
      <c r="CR80" s="16" t="s">
        <v>25</v>
      </c>
      <c r="CS80" s="16">
        <v>0</v>
      </c>
      <c r="CT80" s="16" t="s">
        <v>1221</v>
      </c>
      <c r="CU80" s="16" t="s">
        <v>39</v>
      </c>
      <c r="CZ80" s="16" t="s">
        <v>23</v>
      </c>
      <c r="DA80" s="16" t="s">
        <v>24</v>
      </c>
      <c r="DB80" s="16" t="s">
        <v>24</v>
      </c>
      <c r="DC80" s="16" t="s">
        <v>24</v>
      </c>
    </row>
    <row r="81" spans="1:107" x14ac:dyDescent="0.25">
      <c r="A81" s="16" t="s">
        <v>1832</v>
      </c>
      <c r="B81" s="16" t="s">
        <v>610</v>
      </c>
      <c r="C81" s="16" t="s">
        <v>410</v>
      </c>
      <c r="D81" s="16" t="s">
        <v>114</v>
      </c>
      <c r="E81" s="16">
        <v>1451</v>
      </c>
      <c r="F81" s="16" t="s">
        <v>1833</v>
      </c>
      <c r="G81" s="16" t="s">
        <v>464</v>
      </c>
      <c r="H81" s="16" t="s">
        <v>465</v>
      </c>
      <c r="I81" s="16" t="s">
        <v>31</v>
      </c>
      <c r="J81" s="16" t="s">
        <v>31</v>
      </c>
      <c r="K81" s="16">
        <v>755000</v>
      </c>
      <c r="L81" s="16">
        <v>0</v>
      </c>
      <c r="M81" s="16">
        <v>0</v>
      </c>
      <c r="N81" s="16">
        <v>755000</v>
      </c>
      <c r="O81" s="16">
        <v>2</v>
      </c>
      <c r="P81" s="16">
        <v>2</v>
      </c>
      <c r="Q81" s="16">
        <v>755000</v>
      </c>
      <c r="R81" s="16" t="s">
        <v>298</v>
      </c>
      <c r="S81" s="16">
        <v>0</v>
      </c>
      <c r="T81" s="16">
        <v>0</v>
      </c>
      <c r="U81" s="16">
        <v>0</v>
      </c>
      <c r="V81" s="16">
        <v>0</v>
      </c>
      <c r="W81" s="16">
        <v>0</v>
      </c>
      <c r="X81" s="16">
        <v>0</v>
      </c>
      <c r="Y81" s="16">
        <v>0</v>
      </c>
      <c r="Z81" s="16">
        <v>0</v>
      </c>
      <c r="AA81" s="16" t="s">
        <v>23</v>
      </c>
      <c r="AB81" s="16" t="s">
        <v>299</v>
      </c>
      <c r="AC81" s="16" t="b">
        <v>1</v>
      </c>
      <c r="AD81" s="16">
        <v>0</v>
      </c>
      <c r="AE81" s="16" t="s">
        <v>23</v>
      </c>
      <c r="AF81" s="16" t="s">
        <v>23</v>
      </c>
      <c r="AG81" s="16" t="s">
        <v>1834</v>
      </c>
      <c r="AH81" s="16">
        <v>46077</v>
      </c>
      <c r="AI81" s="16" t="s">
        <v>1835</v>
      </c>
      <c r="AJ81" s="16" t="s">
        <v>1228</v>
      </c>
      <c r="AK81" s="16" t="s">
        <v>1836</v>
      </c>
      <c r="AL81" s="16" t="s">
        <v>1837</v>
      </c>
      <c r="AM81" s="16" t="s">
        <v>24</v>
      </c>
      <c r="AN81" s="16" t="s">
        <v>411</v>
      </c>
      <c r="AO81" s="16" t="s">
        <v>611</v>
      </c>
      <c r="AP81" s="16" t="s">
        <v>300</v>
      </c>
      <c r="AQ81" s="16" t="s">
        <v>24</v>
      </c>
      <c r="AR81" s="16" t="s">
        <v>612</v>
      </c>
      <c r="AS81" s="16" t="s">
        <v>301</v>
      </c>
      <c r="AT81" s="16" t="s">
        <v>302</v>
      </c>
      <c r="AU81" s="16" t="s">
        <v>302</v>
      </c>
      <c r="AV81" s="16" t="s">
        <v>322</v>
      </c>
      <c r="AX81" s="16" t="s">
        <v>303</v>
      </c>
      <c r="AY81" s="16" t="s">
        <v>24</v>
      </c>
      <c r="AZ81" s="16" t="s">
        <v>412</v>
      </c>
      <c r="BA81" s="16" t="s">
        <v>304</v>
      </c>
      <c r="BB81" s="16" t="s">
        <v>613</v>
      </c>
      <c r="BC81" s="16" t="s">
        <v>24</v>
      </c>
      <c r="BD81" s="16" t="s">
        <v>305</v>
      </c>
      <c r="BE81" s="16" t="s">
        <v>614</v>
      </c>
      <c r="BF81" s="16" t="s">
        <v>328</v>
      </c>
      <c r="BG81" s="16">
        <v>0</v>
      </c>
      <c r="BH81" s="16">
        <v>53202</v>
      </c>
      <c r="BI81" s="16" t="s">
        <v>25</v>
      </c>
      <c r="BJ81" s="16" t="s">
        <v>25</v>
      </c>
      <c r="BK81" s="16" t="s">
        <v>25</v>
      </c>
      <c r="BL81" s="16" t="s">
        <v>26</v>
      </c>
      <c r="BM81" s="16">
        <v>0</v>
      </c>
      <c r="BN81" s="16">
        <v>0</v>
      </c>
      <c r="BO81" s="16">
        <v>0</v>
      </c>
      <c r="BP81" s="16" t="s">
        <v>27</v>
      </c>
      <c r="BQ81" s="16">
        <v>0</v>
      </c>
      <c r="BR81" s="16">
        <v>0</v>
      </c>
      <c r="BS81" s="16">
        <v>0</v>
      </c>
      <c r="BT81" s="16" t="s">
        <v>115</v>
      </c>
      <c r="BU81" s="16">
        <v>0</v>
      </c>
      <c r="BV81" s="16">
        <v>0</v>
      </c>
      <c r="BW81" s="16">
        <v>0</v>
      </c>
      <c r="BX81" s="16" t="s">
        <v>344</v>
      </c>
      <c r="BY81" s="16" t="s">
        <v>461</v>
      </c>
      <c r="BZ81" s="16">
        <v>0</v>
      </c>
      <c r="CA81" s="16" t="s">
        <v>462</v>
      </c>
      <c r="CD81" s="16" t="s">
        <v>1838</v>
      </c>
      <c r="CE81" s="16" t="s">
        <v>1839</v>
      </c>
      <c r="CF81" s="16" t="s">
        <v>615</v>
      </c>
      <c r="CG81" s="16" t="s">
        <v>110</v>
      </c>
      <c r="CH81" s="16" t="s">
        <v>306</v>
      </c>
      <c r="CI81" s="16" t="s">
        <v>306</v>
      </c>
      <c r="CJ81" s="16" t="s">
        <v>336</v>
      </c>
      <c r="CK81" s="16" t="s">
        <v>334</v>
      </c>
      <c r="CL81" s="16" t="s">
        <v>382</v>
      </c>
      <c r="CM81" s="16" t="s">
        <v>346</v>
      </c>
      <c r="CN81" s="16" t="s">
        <v>319</v>
      </c>
      <c r="CO81" s="16" t="s">
        <v>25</v>
      </c>
      <c r="CP81" s="16" t="s">
        <v>331</v>
      </c>
      <c r="CQ81" s="16" t="s">
        <v>24</v>
      </c>
      <c r="CR81" s="16" t="s">
        <v>314</v>
      </c>
      <c r="CS81" s="16" t="s">
        <v>24</v>
      </c>
      <c r="CT81" s="16" t="s">
        <v>1840</v>
      </c>
      <c r="CU81" s="16" t="s">
        <v>111</v>
      </c>
      <c r="CZ81" s="16" t="s">
        <v>24</v>
      </c>
      <c r="DA81" s="16" t="s">
        <v>24</v>
      </c>
      <c r="DB81" s="16" t="s">
        <v>23</v>
      </c>
      <c r="DC81" s="16" t="s">
        <v>24</v>
      </c>
    </row>
    <row r="82" spans="1:107" x14ac:dyDescent="0.25">
      <c r="A82" s="16" t="s">
        <v>1021</v>
      </c>
      <c r="B82" s="16" t="s">
        <v>616</v>
      </c>
      <c r="C82" s="16" t="s">
        <v>413</v>
      </c>
      <c r="D82" s="16" t="s">
        <v>116</v>
      </c>
      <c r="E82" s="16">
        <v>1750</v>
      </c>
      <c r="F82" s="16" t="s">
        <v>1022</v>
      </c>
      <c r="G82" s="16" t="s">
        <v>332</v>
      </c>
      <c r="H82" s="16" t="s">
        <v>367</v>
      </c>
      <c r="I82" s="16" t="s">
        <v>31</v>
      </c>
      <c r="J82" s="16" t="s">
        <v>31</v>
      </c>
      <c r="K82" s="16">
        <v>467817</v>
      </c>
      <c r="L82" s="16">
        <v>0</v>
      </c>
      <c r="M82" s="16">
        <v>0</v>
      </c>
      <c r="N82" s="16">
        <v>467817</v>
      </c>
      <c r="O82" s="16">
        <v>2</v>
      </c>
      <c r="P82" s="16">
        <v>2</v>
      </c>
      <c r="Q82" s="16">
        <v>467817</v>
      </c>
      <c r="R82" s="16" t="s">
        <v>298</v>
      </c>
      <c r="S82" s="16">
        <v>0</v>
      </c>
      <c r="T82" s="16">
        <v>0</v>
      </c>
      <c r="U82" s="16">
        <v>0</v>
      </c>
      <c r="V82" s="16">
        <v>0</v>
      </c>
      <c r="W82" s="16">
        <v>0</v>
      </c>
      <c r="X82" s="16">
        <v>0</v>
      </c>
      <c r="Y82" s="16">
        <v>0</v>
      </c>
      <c r="Z82" s="16">
        <v>0</v>
      </c>
      <c r="AA82" s="16" t="s">
        <v>23</v>
      </c>
      <c r="AB82" s="16" t="s">
        <v>299</v>
      </c>
      <c r="AC82" s="16" t="b">
        <v>1</v>
      </c>
      <c r="AD82" s="16">
        <v>1200</v>
      </c>
      <c r="AE82" s="16" t="s">
        <v>23</v>
      </c>
      <c r="AF82" s="16" t="s">
        <v>23</v>
      </c>
      <c r="AG82" s="16" t="s">
        <v>1023</v>
      </c>
      <c r="AH82" s="16">
        <v>46098</v>
      </c>
      <c r="AI82" s="16" t="s">
        <v>1024</v>
      </c>
      <c r="AJ82" s="16" t="s">
        <v>1025</v>
      </c>
      <c r="AK82" s="16" t="s">
        <v>1026</v>
      </c>
      <c r="AL82" s="16" t="s">
        <v>1841</v>
      </c>
      <c r="AM82" s="16" t="s">
        <v>24</v>
      </c>
      <c r="AN82" s="16" t="s">
        <v>25</v>
      </c>
      <c r="AO82" s="16" t="s">
        <v>320</v>
      </c>
      <c r="AP82" s="16" t="s">
        <v>368</v>
      </c>
      <c r="AQ82" s="16" t="s">
        <v>1027</v>
      </c>
      <c r="AR82" s="16" t="s">
        <v>321</v>
      </c>
      <c r="AS82" s="16" t="s">
        <v>301</v>
      </c>
      <c r="AT82" s="16" t="s">
        <v>302</v>
      </c>
      <c r="AU82" s="16" t="s">
        <v>302</v>
      </c>
      <c r="AV82" s="16" t="s">
        <v>322</v>
      </c>
      <c r="AX82" s="16" t="s">
        <v>323</v>
      </c>
      <c r="AY82" s="16" t="s">
        <v>24</v>
      </c>
      <c r="AZ82" s="16" t="s">
        <v>24</v>
      </c>
      <c r="BA82" s="16" t="s">
        <v>304</v>
      </c>
      <c r="BB82" s="16" t="s">
        <v>1028</v>
      </c>
      <c r="BC82" s="16" t="s">
        <v>24</v>
      </c>
      <c r="BD82" s="16" t="s">
        <v>305</v>
      </c>
      <c r="BE82" s="16" t="s">
        <v>1842</v>
      </c>
      <c r="BF82" s="16" t="s">
        <v>328</v>
      </c>
      <c r="BG82" s="16">
        <v>0</v>
      </c>
      <c r="BH82" s="16">
        <v>53233</v>
      </c>
      <c r="BI82" s="16" t="s">
        <v>25</v>
      </c>
      <c r="BJ82" s="16" t="s">
        <v>25</v>
      </c>
      <c r="BK82" s="16" t="s">
        <v>25</v>
      </c>
      <c r="BL82" s="16" t="s">
        <v>90</v>
      </c>
      <c r="BM82" s="16">
        <v>0</v>
      </c>
      <c r="BN82" s="16">
        <v>0</v>
      </c>
      <c r="BO82" s="16">
        <v>0</v>
      </c>
      <c r="BP82" s="16" t="s">
        <v>27</v>
      </c>
      <c r="BQ82" s="16">
        <v>0</v>
      </c>
      <c r="BR82" s="16">
        <v>0</v>
      </c>
      <c r="BS82" s="16">
        <v>0</v>
      </c>
      <c r="BT82" s="16" t="s">
        <v>1029</v>
      </c>
      <c r="BU82" s="16">
        <v>0</v>
      </c>
      <c r="BV82" s="16">
        <v>0</v>
      </c>
      <c r="BW82" s="16">
        <v>0</v>
      </c>
      <c r="BX82" s="16" t="s">
        <v>344</v>
      </c>
      <c r="BY82" s="16">
        <v>0</v>
      </c>
      <c r="BZ82" s="16">
        <v>0</v>
      </c>
      <c r="CA82" s="16" t="s">
        <v>630</v>
      </c>
      <c r="CD82" s="16" t="s">
        <v>1030</v>
      </c>
      <c r="CE82" s="16" t="s">
        <v>46</v>
      </c>
      <c r="CF82" s="16" t="s">
        <v>1843</v>
      </c>
      <c r="CG82" s="16" t="s">
        <v>29</v>
      </c>
      <c r="CH82" s="16" t="s">
        <v>306</v>
      </c>
      <c r="CI82" s="16" t="s">
        <v>334</v>
      </c>
      <c r="CJ82" s="16" t="s">
        <v>382</v>
      </c>
      <c r="CK82" s="16" t="s">
        <v>346</v>
      </c>
      <c r="CL82" s="16" t="s">
        <v>355</v>
      </c>
      <c r="CM82" s="16" t="s">
        <v>355</v>
      </c>
      <c r="CN82" s="16" t="s">
        <v>316</v>
      </c>
      <c r="CO82" s="16" t="s">
        <v>24</v>
      </c>
      <c r="CP82" s="16" t="s">
        <v>312</v>
      </c>
      <c r="CQ82" s="16" t="s">
        <v>313</v>
      </c>
      <c r="CR82" s="16" t="s">
        <v>314</v>
      </c>
      <c r="CS82" s="16" t="s">
        <v>24</v>
      </c>
      <c r="CT82" s="16" t="s">
        <v>1485</v>
      </c>
      <c r="CU82" s="16" t="s">
        <v>30</v>
      </c>
      <c r="CZ82" s="16" t="s">
        <v>24</v>
      </c>
      <c r="DA82" s="16" t="s">
        <v>23</v>
      </c>
      <c r="DB82" s="16" t="s">
        <v>24</v>
      </c>
      <c r="DC82" s="16" t="s">
        <v>24</v>
      </c>
    </row>
    <row r="83" spans="1:107" x14ac:dyDescent="0.25">
      <c r="A83" s="16" t="s">
        <v>1015</v>
      </c>
      <c r="B83" s="16" t="s">
        <v>616</v>
      </c>
      <c r="C83" s="16" t="s">
        <v>413</v>
      </c>
      <c r="D83" s="16" t="s">
        <v>116</v>
      </c>
      <c r="E83" s="16">
        <v>1750</v>
      </c>
      <c r="F83" s="16" t="s">
        <v>1016</v>
      </c>
      <c r="G83" s="16" t="s">
        <v>332</v>
      </c>
      <c r="H83" s="16" t="s">
        <v>367</v>
      </c>
      <c r="I83" s="16" t="s">
        <v>464</v>
      </c>
      <c r="J83" s="16" t="s">
        <v>465</v>
      </c>
      <c r="K83" s="16">
        <v>728402</v>
      </c>
      <c r="L83" s="16">
        <v>0</v>
      </c>
      <c r="M83" s="16">
        <v>0</v>
      </c>
      <c r="N83" s="16">
        <v>728402</v>
      </c>
      <c r="O83" s="16">
        <v>2</v>
      </c>
      <c r="P83" s="16">
        <v>2</v>
      </c>
      <c r="Q83" s="16">
        <v>728402</v>
      </c>
      <c r="R83" s="16" t="s">
        <v>298</v>
      </c>
      <c r="S83" s="16">
        <v>0</v>
      </c>
      <c r="T83" s="16">
        <v>600000</v>
      </c>
      <c r="U83" s="16">
        <v>600000</v>
      </c>
      <c r="V83" s="16">
        <v>0</v>
      </c>
      <c r="W83" s="16">
        <v>0</v>
      </c>
      <c r="X83" s="16">
        <v>0</v>
      </c>
      <c r="Y83" s="16">
        <v>600000</v>
      </c>
      <c r="Z83" s="16">
        <v>0</v>
      </c>
      <c r="AA83" s="16" t="s">
        <v>23</v>
      </c>
      <c r="AB83" s="16" t="s">
        <v>299</v>
      </c>
      <c r="AC83" s="16" t="b">
        <v>1</v>
      </c>
      <c r="AD83" s="16">
        <v>0</v>
      </c>
      <c r="AE83" s="16" t="s">
        <v>23</v>
      </c>
      <c r="AF83" s="16" t="s">
        <v>23</v>
      </c>
      <c r="AG83" s="16" t="s">
        <v>1017</v>
      </c>
      <c r="AH83" s="16">
        <v>46092</v>
      </c>
      <c r="AI83" s="16" t="s">
        <v>1013</v>
      </c>
      <c r="AJ83" s="16" t="s">
        <v>1018</v>
      </c>
      <c r="AK83" s="16" t="s">
        <v>1014</v>
      </c>
      <c r="AL83" s="16" t="s">
        <v>1844</v>
      </c>
      <c r="AM83" s="16" t="s">
        <v>23</v>
      </c>
      <c r="AN83" s="16" t="s">
        <v>1019</v>
      </c>
      <c r="AO83" s="16" t="s">
        <v>320</v>
      </c>
      <c r="AP83" s="16" t="s">
        <v>340</v>
      </c>
      <c r="AQ83" s="16" t="s">
        <v>24</v>
      </c>
      <c r="AR83" s="16" t="s">
        <v>321</v>
      </c>
      <c r="AS83" s="16" t="s">
        <v>301</v>
      </c>
      <c r="AT83" s="16" t="s">
        <v>1845</v>
      </c>
      <c r="AU83" s="16" t="s">
        <v>302</v>
      </c>
      <c r="AV83" s="16" t="s">
        <v>322</v>
      </c>
      <c r="AX83" s="16" t="s">
        <v>323</v>
      </c>
      <c r="AY83" s="16" t="s">
        <v>24</v>
      </c>
      <c r="AZ83" s="16" t="s">
        <v>24</v>
      </c>
      <c r="BA83" s="16" t="s">
        <v>304</v>
      </c>
      <c r="BB83" s="16" t="s">
        <v>1846</v>
      </c>
      <c r="BC83" s="16" t="s">
        <v>23</v>
      </c>
      <c r="BD83" s="16" t="s">
        <v>305</v>
      </c>
      <c r="BE83" s="16" t="s">
        <v>1847</v>
      </c>
      <c r="BF83" s="16" t="s">
        <v>328</v>
      </c>
      <c r="BG83" s="16">
        <v>0</v>
      </c>
      <c r="BH83" s="16">
        <v>53233</v>
      </c>
      <c r="BI83" s="16" t="s">
        <v>25</v>
      </c>
      <c r="BJ83" s="16" t="s">
        <v>25</v>
      </c>
      <c r="BK83" s="16" t="s">
        <v>25</v>
      </c>
      <c r="BL83" s="16" t="s">
        <v>41</v>
      </c>
      <c r="BM83" s="16">
        <v>0</v>
      </c>
      <c r="BN83" s="16">
        <v>0</v>
      </c>
      <c r="BO83" s="16">
        <v>0</v>
      </c>
      <c r="BP83" s="16" t="s">
        <v>27</v>
      </c>
      <c r="BQ83" s="16">
        <v>0</v>
      </c>
      <c r="BR83" s="16">
        <v>0</v>
      </c>
      <c r="BS83" s="16">
        <v>0</v>
      </c>
      <c r="BT83" s="16" t="s">
        <v>1020</v>
      </c>
      <c r="BU83" s="16">
        <v>0</v>
      </c>
      <c r="BV83" s="16">
        <v>0</v>
      </c>
      <c r="BW83" s="16">
        <v>0</v>
      </c>
      <c r="BX83" s="16" t="s">
        <v>344</v>
      </c>
      <c r="BY83" s="16">
        <v>0</v>
      </c>
      <c r="BZ83" s="16">
        <v>0</v>
      </c>
      <c r="CA83" s="16" t="s">
        <v>630</v>
      </c>
      <c r="CD83" s="16" t="s">
        <v>1848</v>
      </c>
      <c r="CE83" s="16" t="s">
        <v>1849</v>
      </c>
      <c r="CF83" s="16" t="s">
        <v>1850</v>
      </c>
      <c r="CG83" s="16" t="s">
        <v>29</v>
      </c>
      <c r="CH83" s="16" t="s">
        <v>306</v>
      </c>
      <c r="CI83" s="16" t="s">
        <v>326</v>
      </c>
      <c r="CJ83" s="16" t="s">
        <v>324</v>
      </c>
      <c r="CK83" s="16" t="s">
        <v>382</v>
      </c>
      <c r="CL83" s="16" t="s">
        <v>355</v>
      </c>
      <c r="CM83" s="16" t="s">
        <v>472</v>
      </c>
      <c r="CN83" s="16" t="s">
        <v>366</v>
      </c>
      <c r="CO83" s="16" t="s">
        <v>24</v>
      </c>
      <c r="CP83" s="16" t="s">
        <v>312</v>
      </c>
      <c r="CQ83" s="16" t="s">
        <v>313</v>
      </c>
      <c r="CR83" s="16">
        <v>0.9</v>
      </c>
      <c r="CS83" s="16" t="s">
        <v>24</v>
      </c>
      <c r="CT83" s="16" t="s">
        <v>1262</v>
      </c>
      <c r="CU83" s="16" t="s">
        <v>30</v>
      </c>
      <c r="CZ83" s="16" t="s">
        <v>24</v>
      </c>
      <c r="DA83" s="16" t="s">
        <v>23</v>
      </c>
      <c r="DB83" s="16" t="s">
        <v>24</v>
      </c>
      <c r="DC83" s="16" t="s">
        <v>24</v>
      </c>
    </row>
    <row r="84" spans="1:107" x14ac:dyDescent="0.25">
      <c r="A84" s="16" t="s">
        <v>1039</v>
      </c>
      <c r="B84" s="16" t="s">
        <v>616</v>
      </c>
      <c r="C84" s="16" t="s">
        <v>413</v>
      </c>
      <c r="D84" s="16" t="s">
        <v>116</v>
      </c>
      <c r="E84" s="16">
        <v>1750</v>
      </c>
      <c r="F84" s="16" t="s">
        <v>1040</v>
      </c>
      <c r="G84" s="16" t="s">
        <v>296</v>
      </c>
      <c r="H84" s="16" t="s">
        <v>297</v>
      </c>
      <c r="I84" s="16" t="s">
        <v>464</v>
      </c>
      <c r="J84" s="16" t="s">
        <v>465</v>
      </c>
      <c r="K84" s="16">
        <v>125920</v>
      </c>
      <c r="L84" s="16">
        <v>0</v>
      </c>
      <c r="M84" s="16">
        <v>0</v>
      </c>
      <c r="N84" s="16">
        <v>125920</v>
      </c>
      <c r="O84" s="16">
        <v>2</v>
      </c>
      <c r="P84" s="16">
        <v>2</v>
      </c>
      <c r="Q84" s="16">
        <v>125920</v>
      </c>
      <c r="R84" s="16" t="s">
        <v>298</v>
      </c>
      <c r="S84" s="16">
        <v>0</v>
      </c>
      <c r="T84" s="16">
        <v>649630</v>
      </c>
      <c r="U84" s="16">
        <v>0</v>
      </c>
      <c r="V84" s="16">
        <v>649630</v>
      </c>
      <c r="W84" s="16">
        <v>0</v>
      </c>
      <c r="X84" s="16">
        <v>0</v>
      </c>
      <c r="Y84" s="16">
        <v>649630</v>
      </c>
      <c r="Z84" s="16">
        <v>0</v>
      </c>
      <c r="AA84" s="16" t="s">
        <v>23</v>
      </c>
      <c r="AB84" s="16" t="s">
        <v>299</v>
      </c>
      <c r="AC84" s="16" t="b">
        <v>1</v>
      </c>
      <c r="AD84" s="16">
        <v>0</v>
      </c>
      <c r="AE84" s="16" t="s">
        <v>23</v>
      </c>
      <c r="AF84" s="16" t="s">
        <v>23</v>
      </c>
      <c r="AG84" s="16" t="s">
        <v>1041</v>
      </c>
      <c r="AH84" s="16">
        <v>46098</v>
      </c>
      <c r="AI84" s="16" t="s">
        <v>1034</v>
      </c>
      <c r="AJ84" s="16" t="s">
        <v>1042</v>
      </c>
      <c r="AK84" s="16" t="s">
        <v>1014</v>
      </c>
      <c r="AL84" s="16" t="s">
        <v>1851</v>
      </c>
      <c r="AM84" s="16" t="s">
        <v>24</v>
      </c>
      <c r="AN84" s="16" t="s">
        <v>1043</v>
      </c>
      <c r="AO84" s="16" t="s">
        <v>320</v>
      </c>
      <c r="AP84" s="16" t="s">
        <v>368</v>
      </c>
      <c r="AQ84" s="16" t="s">
        <v>24</v>
      </c>
      <c r="AR84" s="16" t="s">
        <v>321</v>
      </c>
      <c r="AS84" s="16" t="s">
        <v>301</v>
      </c>
      <c r="AT84" s="16" t="s">
        <v>302</v>
      </c>
      <c r="AU84" s="16" t="s">
        <v>1044</v>
      </c>
      <c r="AV84" s="16" t="s">
        <v>322</v>
      </c>
      <c r="AX84" s="16" t="s">
        <v>323</v>
      </c>
      <c r="AY84" s="16" t="s">
        <v>24</v>
      </c>
      <c r="AZ84" s="16" t="s">
        <v>24</v>
      </c>
      <c r="BA84" s="16" t="s">
        <v>304</v>
      </c>
      <c r="BB84" s="16" t="s">
        <v>1852</v>
      </c>
      <c r="BC84" s="16" t="s">
        <v>24</v>
      </c>
      <c r="BD84" s="16" t="s">
        <v>305</v>
      </c>
      <c r="BE84" s="16" t="s">
        <v>1853</v>
      </c>
      <c r="BF84" s="16" t="s">
        <v>328</v>
      </c>
      <c r="BG84" s="16">
        <v>0</v>
      </c>
      <c r="BH84" s="16">
        <v>53233</v>
      </c>
      <c r="BI84" s="16" t="s">
        <v>25</v>
      </c>
      <c r="BJ84" s="16" t="s">
        <v>25</v>
      </c>
      <c r="BK84" s="16" t="s">
        <v>25</v>
      </c>
      <c r="BL84" s="16" t="s">
        <v>90</v>
      </c>
      <c r="BM84" s="16">
        <v>0</v>
      </c>
      <c r="BN84" s="16">
        <v>0</v>
      </c>
      <c r="BO84" s="16">
        <v>0</v>
      </c>
      <c r="BP84" s="16" t="s">
        <v>27</v>
      </c>
      <c r="BQ84" s="16">
        <v>0</v>
      </c>
      <c r="BR84" s="16">
        <v>0</v>
      </c>
      <c r="BS84" s="16">
        <v>0</v>
      </c>
      <c r="BT84" s="16" t="s">
        <v>1045</v>
      </c>
      <c r="BU84" s="16">
        <v>0</v>
      </c>
      <c r="BV84" s="16">
        <v>0</v>
      </c>
      <c r="BW84" s="16">
        <v>0</v>
      </c>
      <c r="BX84" s="16" t="s">
        <v>344</v>
      </c>
      <c r="BY84" s="16">
        <v>0</v>
      </c>
      <c r="BZ84" s="16">
        <v>0</v>
      </c>
      <c r="CA84" s="16" t="s">
        <v>630</v>
      </c>
      <c r="CD84" s="16" t="s">
        <v>1046</v>
      </c>
      <c r="CE84" s="16" t="s">
        <v>1047</v>
      </c>
      <c r="CF84" s="16" t="s">
        <v>876</v>
      </c>
      <c r="CG84" s="16" t="s">
        <v>29</v>
      </c>
      <c r="CH84" s="16" t="s">
        <v>306</v>
      </c>
      <c r="CI84" s="16" t="s">
        <v>334</v>
      </c>
      <c r="CJ84" s="16" t="s">
        <v>346</v>
      </c>
      <c r="CK84" s="16" t="s">
        <v>828</v>
      </c>
      <c r="CL84" s="16" t="s">
        <v>825</v>
      </c>
      <c r="CM84" s="16" t="s">
        <v>598</v>
      </c>
      <c r="CN84" s="16" t="s">
        <v>316</v>
      </c>
      <c r="CO84" s="16" t="s">
        <v>24</v>
      </c>
      <c r="CP84" s="16" t="s">
        <v>317</v>
      </c>
      <c r="CQ84" s="16" t="s">
        <v>313</v>
      </c>
      <c r="CR84" s="16" t="s">
        <v>314</v>
      </c>
      <c r="CS84" s="16" t="s">
        <v>23</v>
      </c>
      <c r="CT84" s="16" t="s">
        <v>1423</v>
      </c>
      <c r="CU84" s="16" t="s">
        <v>30</v>
      </c>
      <c r="CZ84" s="16" t="s">
        <v>24</v>
      </c>
      <c r="DA84" s="16" t="s">
        <v>23</v>
      </c>
      <c r="DB84" s="16" t="s">
        <v>24</v>
      </c>
      <c r="DC84" s="16" t="s">
        <v>24</v>
      </c>
    </row>
    <row r="85" spans="1:107" x14ac:dyDescent="0.25">
      <c r="A85" s="16" t="s">
        <v>1002</v>
      </c>
      <c r="B85" s="16" t="s">
        <v>616</v>
      </c>
      <c r="C85" s="16" t="s">
        <v>413</v>
      </c>
      <c r="D85" s="16" t="s">
        <v>116</v>
      </c>
      <c r="E85" s="16">
        <v>1750</v>
      </c>
      <c r="F85" s="16" t="s">
        <v>1003</v>
      </c>
      <c r="G85" s="16" t="s">
        <v>332</v>
      </c>
      <c r="H85" s="16" t="s">
        <v>367</v>
      </c>
      <c r="I85" s="16" t="s">
        <v>31</v>
      </c>
      <c r="J85" s="16" t="s">
        <v>31</v>
      </c>
      <c r="K85" s="16">
        <v>469683</v>
      </c>
      <c r="L85" s="16">
        <v>0</v>
      </c>
      <c r="M85" s="16">
        <v>0</v>
      </c>
      <c r="N85" s="16">
        <v>469683</v>
      </c>
      <c r="O85" s="16">
        <v>2</v>
      </c>
      <c r="P85" s="16">
        <v>2</v>
      </c>
      <c r="Q85" s="16">
        <v>469683</v>
      </c>
      <c r="R85" s="16" t="s">
        <v>298</v>
      </c>
      <c r="S85" s="16">
        <v>0</v>
      </c>
      <c r="T85" s="16">
        <v>0</v>
      </c>
      <c r="U85" s="16">
        <v>0</v>
      </c>
      <c r="V85" s="16">
        <v>0</v>
      </c>
      <c r="W85" s="16">
        <v>0</v>
      </c>
      <c r="X85" s="16">
        <v>0</v>
      </c>
      <c r="Y85" s="16">
        <v>0</v>
      </c>
      <c r="Z85" s="16">
        <v>0</v>
      </c>
      <c r="AA85" s="16" t="s">
        <v>23</v>
      </c>
      <c r="AB85" s="16" t="s">
        <v>299</v>
      </c>
      <c r="AC85" s="16" t="b">
        <v>1</v>
      </c>
      <c r="AD85" s="16">
        <v>0</v>
      </c>
      <c r="AE85" s="16" t="s">
        <v>23</v>
      </c>
      <c r="AF85" s="16" t="s">
        <v>23</v>
      </c>
      <c r="AG85" s="16" t="s">
        <v>1004</v>
      </c>
      <c r="AH85" s="16">
        <v>46098</v>
      </c>
      <c r="AI85" s="16" t="s">
        <v>1005</v>
      </c>
      <c r="AJ85" s="16" t="s">
        <v>1006</v>
      </c>
      <c r="AK85" s="16" t="s">
        <v>56</v>
      </c>
      <c r="AL85" s="16" t="s">
        <v>1007</v>
      </c>
      <c r="AM85" s="16" t="s">
        <v>24</v>
      </c>
      <c r="AN85" s="16" t="s">
        <v>25</v>
      </c>
      <c r="AO85" s="16" t="s">
        <v>320</v>
      </c>
      <c r="AP85" s="16" t="s">
        <v>368</v>
      </c>
      <c r="AQ85" s="16" t="s">
        <v>24</v>
      </c>
      <c r="AR85" s="16" t="s">
        <v>321</v>
      </c>
      <c r="AS85" s="16" t="s">
        <v>301</v>
      </c>
      <c r="AT85" s="16" t="s">
        <v>302</v>
      </c>
      <c r="AU85" s="16" t="s">
        <v>1854</v>
      </c>
      <c r="AV85" s="16" t="s">
        <v>322</v>
      </c>
      <c r="AX85" s="16" t="s">
        <v>323</v>
      </c>
      <c r="AY85" s="16" t="s">
        <v>24</v>
      </c>
      <c r="AZ85" s="16" t="s">
        <v>24</v>
      </c>
      <c r="BA85" s="16" t="s">
        <v>1008</v>
      </c>
      <c r="BB85" s="16" t="s">
        <v>1009</v>
      </c>
      <c r="BC85" s="16" t="s">
        <v>24</v>
      </c>
      <c r="BD85" s="16" t="s">
        <v>305</v>
      </c>
      <c r="BE85" s="16" t="s">
        <v>1853</v>
      </c>
      <c r="BF85" s="16" t="s">
        <v>1010</v>
      </c>
      <c r="BG85" s="16">
        <v>0</v>
      </c>
      <c r="BH85" s="16">
        <v>53233</v>
      </c>
      <c r="BI85" s="16" t="s">
        <v>25</v>
      </c>
      <c r="BJ85" s="16" t="s">
        <v>25</v>
      </c>
      <c r="BK85" s="16" t="s">
        <v>25</v>
      </c>
      <c r="BL85" s="16" t="s">
        <v>90</v>
      </c>
      <c r="BM85" s="16">
        <v>0</v>
      </c>
      <c r="BN85" s="16">
        <v>0</v>
      </c>
      <c r="BO85" s="16">
        <v>0</v>
      </c>
      <c r="BP85" s="16" t="s">
        <v>27</v>
      </c>
      <c r="BQ85" s="16">
        <v>0</v>
      </c>
      <c r="BR85" s="16">
        <v>0</v>
      </c>
      <c r="BS85" s="16">
        <v>0</v>
      </c>
      <c r="BT85" s="16" t="s">
        <v>1011</v>
      </c>
      <c r="BU85" s="16">
        <v>0</v>
      </c>
      <c r="BV85" s="16">
        <v>0</v>
      </c>
      <c r="BW85" s="16">
        <v>0</v>
      </c>
      <c r="BX85" s="16" t="s">
        <v>344</v>
      </c>
      <c r="BY85" s="16">
        <v>0</v>
      </c>
      <c r="BZ85" s="16">
        <v>0</v>
      </c>
      <c r="CA85" s="16" t="s">
        <v>630</v>
      </c>
      <c r="CD85" s="16" t="s">
        <v>1012</v>
      </c>
      <c r="CE85" s="16" t="s">
        <v>46</v>
      </c>
      <c r="CF85" s="16" t="s">
        <v>1843</v>
      </c>
      <c r="CG85" s="16" t="s">
        <v>29</v>
      </c>
      <c r="CH85" s="16" t="s">
        <v>306</v>
      </c>
      <c r="CI85" s="16" t="s">
        <v>334</v>
      </c>
      <c r="CJ85" s="16" t="s">
        <v>382</v>
      </c>
      <c r="CK85" s="16" t="s">
        <v>346</v>
      </c>
      <c r="CL85" s="16" t="s">
        <v>355</v>
      </c>
      <c r="CM85" s="16" t="s">
        <v>472</v>
      </c>
      <c r="CN85" s="16" t="s">
        <v>330</v>
      </c>
      <c r="CO85" s="16" t="s">
        <v>24</v>
      </c>
      <c r="CP85" s="16" t="s">
        <v>331</v>
      </c>
      <c r="CQ85" s="16" t="s">
        <v>313</v>
      </c>
      <c r="CR85" s="16">
        <v>0.9</v>
      </c>
      <c r="CS85" s="16" t="s">
        <v>24</v>
      </c>
      <c r="CT85" s="16" t="s">
        <v>1262</v>
      </c>
      <c r="CU85" s="16" t="s">
        <v>30</v>
      </c>
      <c r="CZ85" s="16" t="s">
        <v>24</v>
      </c>
      <c r="DA85" s="16" t="s">
        <v>23</v>
      </c>
      <c r="DB85" s="16" t="s">
        <v>24</v>
      </c>
      <c r="DC85" s="16" t="s">
        <v>24</v>
      </c>
    </row>
    <row r="86" spans="1:107" x14ac:dyDescent="0.25">
      <c r="A86" s="16" t="s">
        <v>988</v>
      </c>
      <c r="B86" s="16" t="s">
        <v>616</v>
      </c>
      <c r="C86" s="16" t="s">
        <v>413</v>
      </c>
      <c r="D86" s="16" t="s">
        <v>116</v>
      </c>
      <c r="E86" s="16">
        <v>1830</v>
      </c>
      <c r="F86" s="16" t="s">
        <v>989</v>
      </c>
      <c r="G86" s="16" t="s">
        <v>296</v>
      </c>
      <c r="H86" s="16" t="s">
        <v>297</v>
      </c>
      <c r="I86" s="16" t="s">
        <v>464</v>
      </c>
      <c r="J86" s="16" t="s">
        <v>465</v>
      </c>
      <c r="K86" s="16">
        <v>561000</v>
      </c>
      <c r="L86" s="16">
        <v>0</v>
      </c>
      <c r="M86" s="16">
        <v>0</v>
      </c>
      <c r="N86" s="16">
        <v>561000</v>
      </c>
      <c r="O86" s="16">
        <v>2</v>
      </c>
      <c r="P86" s="16">
        <v>2</v>
      </c>
      <c r="Q86" s="16">
        <v>561000</v>
      </c>
      <c r="R86" s="16" t="s">
        <v>298</v>
      </c>
      <c r="S86" s="16">
        <v>0</v>
      </c>
      <c r="T86" s="16">
        <v>6120000</v>
      </c>
      <c r="U86" s="16">
        <v>0</v>
      </c>
      <c r="V86" s="16">
        <v>6120000</v>
      </c>
      <c r="W86" s="16">
        <v>0</v>
      </c>
      <c r="X86" s="16">
        <v>0</v>
      </c>
      <c r="Y86" s="16">
        <v>6120000</v>
      </c>
      <c r="Z86" s="16">
        <v>0</v>
      </c>
      <c r="AA86" s="16" t="s">
        <v>23</v>
      </c>
      <c r="AB86" s="16" t="s">
        <v>299</v>
      </c>
      <c r="AC86" s="16" t="b">
        <v>1</v>
      </c>
      <c r="AD86" s="16">
        <v>0</v>
      </c>
      <c r="AE86" s="16" t="s">
        <v>23</v>
      </c>
      <c r="AF86" s="16" t="s">
        <v>23</v>
      </c>
      <c r="AG86" s="16" t="s">
        <v>627</v>
      </c>
      <c r="AH86" s="16">
        <v>46087</v>
      </c>
      <c r="AI86" s="16" t="s">
        <v>1855</v>
      </c>
      <c r="AJ86" s="16" t="s">
        <v>1856</v>
      </c>
      <c r="AK86" s="16" t="s">
        <v>128</v>
      </c>
      <c r="AL86" s="16" t="s">
        <v>1857</v>
      </c>
      <c r="AM86" s="16" t="s">
        <v>24</v>
      </c>
      <c r="AN86" s="16" t="s">
        <v>628</v>
      </c>
      <c r="AO86" s="16" t="s">
        <v>1858</v>
      </c>
      <c r="AP86" s="16" t="s">
        <v>340</v>
      </c>
      <c r="AQ86" s="16" t="s">
        <v>24</v>
      </c>
      <c r="AR86" s="16" t="s">
        <v>321</v>
      </c>
      <c r="AS86" s="16" t="s">
        <v>301</v>
      </c>
      <c r="AT86" s="16" t="s">
        <v>1859</v>
      </c>
      <c r="AU86" s="16" t="s">
        <v>302</v>
      </c>
      <c r="AV86" s="16" t="s">
        <v>322</v>
      </c>
      <c r="AX86" s="16" t="s">
        <v>323</v>
      </c>
      <c r="AY86" s="16" t="s">
        <v>24</v>
      </c>
      <c r="AZ86" s="16" t="s">
        <v>24</v>
      </c>
      <c r="BA86" s="16" t="s">
        <v>304</v>
      </c>
      <c r="BB86" s="16" t="s">
        <v>990</v>
      </c>
      <c r="BC86" s="16" t="s">
        <v>24</v>
      </c>
      <c r="BD86" s="16" t="s">
        <v>305</v>
      </c>
      <c r="BE86" s="16" t="s">
        <v>1853</v>
      </c>
      <c r="BF86" s="16" t="s">
        <v>328</v>
      </c>
      <c r="BG86" s="16">
        <v>0</v>
      </c>
      <c r="BH86" s="16">
        <v>53233</v>
      </c>
      <c r="BI86" s="16" t="s">
        <v>25</v>
      </c>
      <c r="BJ86" s="16" t="s">
        <v>25</v>
      </c>
      <c r="BK86" s="16" t="s">
        <v>25</v>
      </c>
      <c r="BL86" s="16" t="s">
        <v>90</v>
      </c>
      <c r="BM86" s="16">
        <v>0</v>
      </c>
      <c r="BN86" s="16">
        <v>0</v>
      </c>
      <c r="BO86" s="16">
        <v>0</v>
      </c>
      <c r="BP86" s="16" t="s">
        <v>27</v>
      </c>
      <c r="BQ86" s="16">
        <v>0</v>
      </c>
      <c r="BR86" s="16">
        <v>0</v>
      </c>
      <c r="BS86" s="16">
        <v>0</v>
      </c>
      <c r="BT86" s="16" t="s">
        <v>629</v>
      </c>
      <c r="BU86" s="16">
        <v>0</v>
      </c>
      <c r="BV86" s="16">
        <v>0</v>
      </c>
      <c r="BW86" s="16">
        <v>0</v>
      </c>
      <c r="BX86" s="16" t="s">
        <v>344</v>
      </c>
      <c r="BY86" s="16">
        <v>0</v>
      </c>
      <c r="BZ86" s="16">
        <v>0</v>
      </c>
      <c r="CA86" s="16" t="s">
        <v>630</v>
      </c>
      <c r="CD86" s="16" t="s">
        <v>631</v>
      </c>
      <c r="CE86" s="16" t="s">
        <v>138</v>
      </c>
      <c r="CF86" s="16" t="s">
        <v>509</v>
      </c>
      <c r="CG86" s="16" t="s">
        <v>29</v>
      </c>
      <c r="CH86" s="16" t="s">
        <v>306</v>
      </c>
      <c r="CI86" s="16" t="s">
        <v>334</v>
      </c>
      <c r="CJ86" s="16" t="s">
        <v>382</v>
      </c>
      <c r="CK86" s="16" t="s">
        <v>828</v>
      </c>
      <c r="CL86" s="16" t="s">
        <v>825</v>
      </c>
      <c r="CM86" s="16" t="s">
        <v>598</v>
      </c>
      <c r="CN86" s="16" t="s">
        <v>319</v>
      </c>
      <c r="CO86" s="16" t="s">
        <v>24</v>
      </c>
      <c r="CP86" s="16" t="s">
        <v>317</v>
      </c>
      <c r="CQ86" s="16" t="s">
        <v>313</v>
      </c>
      <c r="CR86" s="16" t="s">
        <v>314</v>
      </c>
      <c r="CS86" s="16" t="s">
        <v>23</v>
      </c>
      <c r="CT86" s="16" t="s">
        <v>1518</v>
      </c>
      <c r="CU86" s="16" t="s">
        <v>30</v>
      </c>
      <c r="CZ86" s="16" t="s">
        <v>24</v>
      </c>
      <c r="DA86" s="16" t="s">
        <v>23</v>
      </c>
      <c r="DB86" s="16" t="s">
        <v>24</v>
      </c>
      <c r="DC86" s="16" t="s">
        <v>24</v>
      </c>
    </row>
    <row r="87" spans="1:107" x14ac:dyDescent="0.25">
      <c r="A87" s="16" t="s">
        <v>765</v>
      </c>
      <c r="B87" s="16" t="s">
        <v>616</v>
      </c>
      <c r="C87" s="16" t="s">
        <v>413</v>
      </c>
      <c r="D87" s="16" t="s">
        <v>116</v>
      </c>
      <c r="E87" s="16">
        <v>1830</v>
      </c>
      <c r="F87" s="16" t="s">
        <v>117</v>
      </c>
      <c r="G87" s="16" t="s">
        <v>537</v>
      </c>
      <c r="H87" s="16" t="s">
        <v>538</v>
      </c>
      <c r="I87" s="16" t="s">
        <v>31</v>
      </c>
      <c r="J87" s="16" t="s">
        <v>31</v>
      </c>
      <c r="K87" s="16">
        <v>510600</v>
      </c>
      <c r="L87" s="16">
        <v>510600</v>
      </c>
      <c r="M87" s="16">
        <v>1</v>
      </c>
      <c r="N87" s="16">
        <v>0</v>
      </c>
      <c r="O87" s="16">
        <v>0</v>
      </c>
      <c r="P87" s="16">
        <v>1</v>
      </c>
      <c r="Q87" s="16">
        <v>510600</v>
      </c>
      <c r="R87" s="16" t="s">
        <v>333</v>
      </c>
      <c r="S87" s="16">
        <v>0</v>
      </c>
      <c r="T87" s="16">
        <v>0</v>
      </c>
      <c r="U87" s="16">
        <v>0</v>
      </c>
      <c r="V87" s="16">
        <v>0</v>
      </c>
      <c r="W87" s="16">
        <v>0</v>
      </c>
      <c r="X87" s="16">
        <v>0</v>
      </c>
      <c r="Y87" s="16">
        <v>0</v>
      </c>
      <c r="Z87" s="16">
        <v>0</v>
      </c>
      <c r="AA87" s="16" t="s">
        <v>23</v>
      </c>
      <c r="AB87" s="16" t="s">
        <v>299</v>
      </c>
      <c r="AC87" s="16" t="b">
        <v>1</v>
      </c>
      <c r="AD87" s="16">
        <v>7200</v>
      </c>
      <c r="AE87" s="16" t="s">
        <v>23</v>
      </c>
      <c r="AF87" s="16" t="s">
        <v>23</v>
      </c>
      <c r="AG87" s="16" t="s">
        <v>118</v>
      </c>
      <c r="AH87" s="16">
        <v>46098</v>
      </c>
      <c r="AI87" s="16" t="s">
        <v>766</v>
      </c>
      <c r="AJ87" s="16" t="s">
        <v>119</v>
      </c>
      <c r="AK87" s="16" t="s">
        <v>632</v>
      </c>
      <c r="AL87" s="16" t="s">
        <v>1860</v>
      </c>
      <c r="AM87" s="16" t="s">
        <v>23</v>
      </c>
      <c r="AN87" s="16" t="s">
        <v>414</v>
      </c>
      <c r="AO87" s="16" t="s">
        <v>633</v>
      </c>
      <c r="AP87" s="16" t="s">
        <v>327</v>
      </c>
      <c r="AQ87" s="16" t="s">
        <v>24</v>
      </c>
      <c r="AR87" s="16" t="s">
        <v>321</v>
      </c>
      <c r="AS87" s="16" t="s">
        <v>301</v>
      </c>
      <c r="AT87" s="16" t="s">
        <v>1861</v>
      </c>
      <c r="AU87" s="16" t="s">
        <v>302</v>
      </c>
      <c r="AV87" s="16" t="s">
        <v>322</v>
      </c>
      <c r="AX87" s="16" t="s">
        <v>344</v>
      </c>
      <c r="AY87" s="16" t="s">
        <v>24</v>
      </c>
      <c r="AZ87" s="16" t="s">
        <v>24</v>
      </c>
      <c r="BA87" s="16" t="s">
        <v>304</v>
      </c>
      <c r="BB87" s="16" t="s">
        <v>1862</v>
      </c>
      <c r="BC87" s="16" t="s">
        <v>24</v>
      </c>
      <c r="BD87" s="16" t="s">
        <v>305</v>
      </c>
      <c r="BE87" s="16" t="s">
        <v>1863</v>
      </c>
      <c r="BF87" s="16" t="s">
        <v>328</v>
      </c>
      <c r="BG87" s="16">
        <v>0</v>
      </c>
      <c r="BH87" s="16">
        <v>53211</v>
      </c>
      <c r="BI87" s="16" t="s">
        <v>25</v>
      </c>
      <c r="BJ87" s="16" t="s">
        <v>25</v>
      </c>
      <c r="BK87" s="16" t="s">
        <v>25</v>
      </c>
      <c r="BL87" s="16" t="s">
        <v>26</v>
      </c>
      <c r="BM87" s="16">
        <v>0</v>
      </c>
      <c r="BN87" s="16">
        <v>0</v>
      </c>
      <c r="BO87" s="16">
        <v>0</v>
      </c>
      <c r="BP87" s="16" t="s">
        <v>27</v>
      </c>
      <c r="BQ87" s="16">
        <v>0</v>
      </c>
      <c r="BR87" s="16">
        <v>0</v>
      </c>
      <c r="BS87" s="16">
        <v>0</v>
      </c>
      <c r="BT87" s="16" t="s">
        <v>120</v>
      </c>
      <c r="BU87" s="16" t="s">
        <v>415</v>
      </c>
      <c r="BV87" s="16">
        <v>0</v>
      </c>
      <c r="BW87" s="16">
        <v>0</v>
      </c>
      <c r="BX87" s="16" t="s">
        <v>344</v>
      </c>
      <c r="BY87" s="16">
        <v>0</v>
      </c>
      <c r="BZ87" s="16">
        <v>0</v>
      </c>
      <c r="CA87" s="16" t="s">
        <v>630</v>
      </c>
      <c r="CD87" s="16" t="s">
        <v>737</v>
      </c>
      <c r="CE87" s="16" t="s">
        <v>31</v>
      </c>
      <c r="CF87" s="16" t="s">
        <v>37</v>
      </c>
      <c r="CG87" s="16" t="s">
        <v>38</v>
      </c>
      <c r="CH87" s="16" t="s">
        <v>980</v>
      </c>
      <c r="CI87" s="16" t="s">
        <v>334</v>
      </c>
      <c r="CJ87" s="16" t="s">
        <v>382</v>
      </c>
      <c r="CK87" s="16" t="s">
        <v>382</v>
      </c>
      <c r="CL87" s="16" t="s">
        <v>355</v>
      </c>
      <c r="CM87" s="16" t="s">
        <v>472</v>
      </c>
      <c r="CN87" s="16" t="s">
        <v>330</v>
      </c>
      <c r="CO87" s="16" t="s">
        <v>23</v>
      </c>
      <c r="CP87" s="16" t="s">
        <v>312</v>
      </c>
      <c r="CQ87" s="16" t="s">
        <v>24</v>
      </c>
      <c r="CR87" s="16">
        <v>0.9</v>
      </c>
      <c r="CS87" s="16" t="s">
        <v>24</v>
      </c>
      <c r="CT87" s="16" t="s">
        <v>1831</v>
      </c>
      <c r="CU87" s="16" t="s">
        <v>39</v>
      </c>
      <c r="CZ87" s="16" t="s">
        <v>24</v>
      </c>
      <c r="DA87" s="16" t="s">
        <v>23</v>
      </c>
      <c r="DB87" s="16" t="s">
        <v>24</v>
      </c>
      <c r="DC87" s="16" t="s">
        <v>24</v>
      </c>
    </row>
    <row r="88" spans="1:107" x14ac:dyDescent="0.25">
      <c r="A88" s="16" t="s">
        <v>767</v>
      </c>
      <c r="B88" s="16" t="s">
        <v>616</v>
      </c>
      <c r="C88" s="16" t="s">
        <v>413</v>
      </c>
      <c r="D88" s="16" t="s">
        <v>116</v>
      </c>
      <c r="E88" s="16">
        <v>1830</v>
      </c>
      <c r="F88" s="16" t="s">
        <v>121</v>
      </c>
      <c r="G88" s="16" t="s">
        <v>332</v>
      </c>
      <c r="H88" s="16" t="s">
        <v>367</v>
      </c>
      <c r="I88" s="16" t="s">
        <v>31</v>
      </c>
      <c r="J88" s="16" t="s">
        <v>31</v>
      </c>
      <c r="K88" s="16">
        <v>496143</v>
      </c>
      <c r="L88" s="16">
        <v>0</v>
      </c>
      <c r="M88" s="16">
        <v>0</v>
      </c>
      <c r="N88" s="16">
        <v>496143</v>
      </c>
      <c r="O88" s="16">
        <v>2</v>
      </c>
      <c r="P88" s="16">
        <v>2</v>
      </c>
      <c r="Q88" s="16">
        <v>496143</v>
      </c>
      <c r="R88" s="16" t="s">
        <v>298</v>
      </c>
      <c r="S88" s="16">
        <v>0</v>
      </c>
      <c r="T88" s="16">
        <v>0</v>
      </c>
      <c r="U88" s="16">
        <v>0</v>
      </c>
      <c r="V88" s="16">
        <v>0</v>
      </c>
      <c r="W88" s="16">
        <v>0</v>
      </c>
      <c r="X88" s="16">
        <v>0</v>
      </c>
      <c r="Y88" s="16">
        <v>0</v>
      </c>
      <c r="Z88" s="16">
        <v>0</v>
      </c>
      <c r="AA88" s="16" t="s">
        <v>23</v>
      </c>
      <c r="AB88" s="16" t="s">
        <v>299</v>
      </c>
      <c r="AC88" s="16" t="b">
        <v>1</v>
      </c>
      <c r="AD88" s="16">
        <v>3500</v>
      </c>
      <c r="AE88" s="16" t="s">
        <v>418</v>
      </c>
      <c r="AF88" s="16" t="s">
        <v>23</v>
      </c>
      <c r="AG88" s="16" t="s">
        <v>122</v>
      </c>
      <c r="AH88" s="16">
        <v>45740</v>
      </c>
      <c r="AI88" s="16" t="s">
        <v>768</v>
      </c>
      <c r="AJ88" s="16" t="s">
        <v>123</v>
      </c>
      <c r="AK88" s="16" t="s">
        <v>124</v>
      </c>
      <c r="AL88" s="16" t="s">
        <v>1864</v>
      </c>
      <c r="AM88" s="16" t="s">
        <v>24</v>
      </c>
      <c r="AN88" s="16" t="s">
        <v>1865</v>
      </c>
      <c r="AO88" s="16" t="s">
        <v>416</v>
      </c>
      <c r="AP88" s="16" t="s">
        <v>327</v>
      </c>
      <c r="AQ88" s="16" t="s">
        <v>24</v>
      </c>
      <c r="AR88" s="16" t="s">
        <v>321</v>
      </c>
      <c r="AS88" s="16" t="s">
        <v>417</v>
      </c>
      <c r="AT88" s="16" t="s">
        <v>302</v>
      </c>
      <c r="AU88" s="16" t="s">
        <v>302</v>
      </c>
      <c r="AV88" s="16" t="s">
        <v>322</v>
      </c>
      <c r="AX88" s="16" t="s">
        <v>303</v>
      </c>
      <c r="AY88" s="16" t="s">
        <v>24</v>
      </c>
      <c r="AZ88" s="16" t="s">
        <v>24</v>
      </c>
      <c r="BA88" s="16" t="s">
        <v>304</v>
      </c>
      <c r="BB88" s="16" t="s">
        <v>622</v>
      </c>
      <c r="BC88" s="16" t="s">
        <v>24</v>
      </c>
      <c r="BD88" s="16" t="s">
        <v>305</v>
      </c>
      <c r="BE88" s="16" t="s">
        <v>1866</v>
      </c>
      <c r="BF88" s="16" t="s">
        <v>328</v>
      </c>
      <c r="BG88" s="16">
        <v>0</v>
      </c>
      <c r="BH88" s="16">
        <v>53132</v>
      </c>
      <c r="BI88" s="16" t="s">
        <v>25</v>
      </c>
      <c r="BJ88" s="16" t="s">
        <v>25</v>
      </c>
      <c r="BK88" s="16" t="s">
        <v>25</v>
      </c>
      <c r="BL88" s="16" t="s">
        <v>34</v>
      </c>
      <c r="BM88" s="16">
        <v>0</v>
      </c>
      <c r="BN88" s="16">
        <v>0</v>
      </c>
      <c r="BO88" s="16">
        <v>0</v>
      </c>
      <c r="BP88" s="16" t="s">
        <v>35</v>
      </c>
      <c r="BQ88" s="16">
        <v>0</v>
      </c>
      <c r="BR88" s="16">
        <v>0</v>
      </c>
      <c r="BS88" s="16">
        <v>0</v>
      </c>
      <c r="BT88" s="16" t="s">
        <v>634</v>
      </c>
      <c r="BU88" s="16">
        <v>0</v>
      </c>
      <c r="BV88" s="16">
        <v>0</v>
      </c>
      <c r="BW88" s="16">
        <v>0</v>
      </c>
      <c r="BX88" s="16" t="s">
        <v>344</v>
      </c>
      <c r="BY88" s="16">
        <v>0</v>
      </c>
      <c r="BZ88" s="16">
        <v>0</v>
      </c>
      <c r="CA88" s="16" t="s">
        <v>630</v>
      </c>
      <c r="CD88" s="16" t="s">
        <v>979</v>
      </c>
      <c r="CE88" s="16" t="s">
        <v>31</v>
      </c>
      <c r="CF88" s="16" t="s">
        <v>635</v>
      </c>
      <c r="CG88" s="16" t="s">
        <v>29</v>
      </c>
      <c r="CH88" s="16" t="s">
        <v>306</v>
      </c>
      <c r="CI88" s="16" t="s">
        <v>382</v>
      </c>
      <c r="CJ88" s="16" t="s">
        <v>382</v>
      </c>
      <c r="CK88" s="16" t="s">
        <v>346</v>
      </c>
      <c r="CL88" s="16" t="s">
        <v>355</v>
      </c>
      <c r="CM88" s="16" t="s">
        <v>472</v>
      </c>
      <c r="CN88" s="16" t="s">
        <v>636</v>
      </c>
      <c r="CO88" s="16" t="s">
        <v>24</v>
      </c>
      <c r="CP88" s="16" t="s">
        <v>317</v>
      </c>
      <c r="CQ88" s="16" t="s">
        <v>313</v>
      </c>
      <c r="CR88" s="16" t="s">
        <v>314</v>
      </c>
      <c r="CS88" s="16" t="s">
        <v>24</v>
      </c>
      <c r="CT88" s="16" t="s">
        <v>1529</v>
      </c>
      <c r="CU88" s="16" t="s">
        <v>30</v>
      </c>
      <c r="CZ88" s="16" t="s">
        <v>24</v>
      </c>
      <c r="DA88" s="16" t="s">
        <v>23</v>
      </c>
      <c r="DB88" s="16" t="s">
        <v>24</v>
      </c>
      <c r="DC88" s="16" t="s">
        <v>24</v>
      </c>
    </row>
    <row r="89" spans="1:107" x14ac:dyDescent="0.25">
      <c r="A89" s="16" t="s">
        <v>769</v>
      </c>
      <c r="B89" s="16" t="s">
        <v>616</v>
      </c>
      <c r="C89" s="16" t="s">
        <v>413</v>
      </c>
      <c r="D89" s="16" t="s">
        <v>116</v>
      </c>
      <c r="E89" s="16">
        <v>1830</v>
      </c>
      <c r="F89" s="16" t="s">
        <v>125</v>
      </c>
      <c r="G89" s="16" t="s">
        <v>296</v>
      </c>
      <c r="H89" s="16" t="s">
        <v>297</v>
      </c>
      <c r="I89" s="16" t="s">
        <v>464</v>
      </c>
      <c r="J89" s="16" t="s">
        <v>465</v>
      </c>
      <c r="K89" s="16">
        <v>100610</v>
      </c>
      <c r="L89" s="16">
        <v>0</v>
      </c>
      <c r="M89" s="16">
        <v>0</v>
      </c>
      <c r="N89" s="16">
        <v>100610</v>
      </c>
      <c r="O89" s="16">
        <v>2</v>
      </c>
      <c r="P89" s="16">
        <v>2</v>
      </c>
      <c r="Q89" s="16">
        <v>100610</v>
      </c>
      <c r="R89" s="16" t="s">
        <v>298</v>
      </c>
      <c r="S89" s="16">
        <v>0</v>
      </c>
      <c r="T89" s="16">
        <v>1101110</v>
      </c>
      <c r="U89" s="16">
        <v>0</v>
      </c>
      <c r="V89" s="16">
        <v>1101110</v>
      </c>
      <c r="W89" s="16">
        <v>0</v>
      </c>
      <c r="X89" s="16">
        <v>0</v>
      </c>
      <c r="Y89" s="16">
        <v>1101110</v>
      </c>
      <c r="Z89" s="16">
        <v>0</v>
      </c>
      <c r="AA89" s="16" t="s">
        <v>23</v>
      </c>
      <c r="AB89" s="16" t="s">
        <v>299</v>
      </c>
      <c r="AC89" s="16" t="b">
        <v>1</v>
      </c>
      <c r="AD89" s="16">
        <v>0</v>
      </c>
      <c r="AE89" s="16" t="s">
        <v>23</v>
      </c>
      <c r="AF89" s="16" t="s">
        <v>23</v>
      </c>
      <c r="AG89" s="16" t="s">
        <v>637</v>
      </c>
      <c r="AH89" s="16">
        <v>46098</v>
      </c>
      <c r="AI89" s="16" t="s">
        <v>768</v>
      </c>
      <c r="AJ89" s="16" t="s">
        <v>126</v>
      </c>
      <c r="AK89" s="16" t="s">
        <v>124</v>
      </c>
      <c r="AL89" s="16" t="s">
        <v>1867</v>
      </c>
      <c r="AM89" s="16" t="s">
        <v>24</v>
      </c>
      <c r="AN89" s="16" t="s">
        <v>422</v>
      </c>
      <c r="AO89" s="16" t="s">
        <v>981</v>
      </c>
      <c r="AP89" s="16" t="s">
        <v>300</v>
      </c>
      <c r="AQ89" s="16" t="s">
        <v>638</v>
      </c>
      <c r="AR89" s="16" t="s">
        <v>335</v>
      </c>
      <c r="AS89" s="16" t="s">
        <v>301</v>
      </c>
      <c r="AT89" s="16" t="s">
        <v>639</v>
      </c>
      <c r="AU89" s="16" t="s">
        <v>302</v>
      </c>
      <c r="AV89" s="16" t="s">
        <v>322</v>
      </c>
      <c r="AX89" s="16" t="s">
        <v>303</v>
      </c>
      <c r="AY89" s="16" t="s">
        <v>24</v>
      </c>
      <c r="AZ89" s="16" t="s">
        <v>24</v>
      </c>
      <c r="BA89" s="16" t="s">
        <v>304</v>
      </c>
      <c r="BB89" s="16" t="s">
        <v>622</v>
      </c>
      <c r="BC89" s="16" t="s">
        <v>24</v>
      </c>
      <c r="BD89" s="16" t="s">
        <v>305</v>
      </c>
      <c r="BE89" s="16" t="s">
        <v>1853</v>
      </c>
      <c r="BF89" s="16" t="s">
        <v>982</v>
      </c>
      <c r="BG89" s="16">
        <v>0</v>
      </c>
      <c r="BH89" s="16">
        <v>53132</v>
      </c>
      <c r="BI89" s="16" t="s">
        <v>25</v>
      </c>
      <c r="BJ89" s="16" t="s">
        <v>25</v>
      </c>
      <c r="BK89" s="16" t="s">
        <v>25</v>
      </c>
      <c r="BL89" s="16" t="s">
        <v>34</v>
      </c>
      <c r="BM89" s="16">
        <v>0</v>
      </c>
      <c r="BN89" s="16">
        <v>0</v>
      </c>
      <c r="BO89" s="16">
        <v>0</v>
      </c>
      <c r="BP89" s="16" t="s">
        <v>35</v>
      </c>
      <c r="BQ89" s="16">
        <v>0</v>
      </c>
      <c r="BR89" s="16">
        <v>0</v>
      </c>
      <c r="BS89" s="16">
        <v>0</v>
      </c>
      <c r="BT89" s="16" t="s">
        <v>634</v>
      </c>
      <c r="BU89" s="16">
        <v>0</v>
      </c>
      <c r="BV89" s="16">
        <v>0</v>
      </c>
      <c r="BW89" s="16">
        <v>0</v>
      </c>
      <c r="BX89" s="16" t="s">
        <v>501</v>
      </c>
      <c r="BY89" s="16" t="s">
        <v>640</v>
      </c>
      <c r="BZ89" s="16">
        <v>1</v>
      </c>
      <c r="CA89" s="16" t="s">
        <v>641</v>
      </c>
      <c r="CD89" s="16" t="s">
        <v>983</v>
      </c>
      <c r="CE89" s="16" t="s">
        <v>127</v>
      </c>
      <c r="CF89" s="16" t="s">
        <v>642</v>
      </c>
      <c r="CG89" s="16" t="s">
        <v>29</v>
      </c>
      <c r="CH89" s="16" t="s">
        <v>306</v>
      </c>
      <c r="CI89" s="16" t="s">
        <v>382</v>
      </c>
      <c r="CJ89" s="16" t="s">
        <v>355</v>
      </c>
      <c r="CK89" s="16" t="s">
        <v>572</v>
      </c>
      <c r="CL89" s="16" t="s">
        <v>598</v>
      </c>
      <c r="CM89" s="16" t="s">
        <v>1427</v>
      </c>
      <c r="CN89" s="16" t="s">
        <v>316</v>
      </c>
      <c r="CO89" s="16" t="s">
        <v>24</v>
      </c>
      <c r="CP89" s="16" t="s">
        <v>317</v>
      </c>
      <c r="CQ89" s="16" t="s">
        <v>313</v>
      </c>
      <c r="CR89" s="16" t="s">
        <v>314</v>
      </c>
      <c r="CS89" s="16" t="s">
        <v>23</v>
      </c>
      <c r="CT89" s="16" t="s">
        <v>878</v>
      </c>
      <c r="CU89" s="16" t="s">
        <v>30</v>
      </c>
      <c r="CZ89" s="16" t="s">
        <v>24</v>
      </c>
      <c r="DA89" s="16" t="s">
        <v>23</v>
      </c>
      <c r="DB89" s="16" t="s">
        <v>24</v>
      </c>
      <c r="DC89" s="16" t="s">
        <v>24</v>
      </c>
    </row>
    <row r="90" spans="1:107" x14ac:dyDescent="0.25">
      <c r="A90" s="16" t="s">
        <v>1868</v>
      </c>
      <c r="B90" s="16" t="s">
        <v>616</v>
      </c>
      <c r="C90" s="16" t="s">
        <v>413</v>
      </c>
      <c r="D90" s="16" t="s">
        <v>116</v>
      </c>
      <c r="E90" s="16">
        <v>1830</v>
      </c>
      <c r="F90" s="16" t="s">
        <v>1869</v>
      </c>
      <c r="G90" s="16" t="s">
        <v>464</v>
      </c>
      <c r="H90" s="16" t="s">
        <v>465</v>
      </c>
      <c r="I90" s="16" t="s">
        <v>31</v>
      </c>
      <c r="J90" s="16" t="s">
        <v>31</v>
      </c>
      <c r="K90" s="16">
        <v>198568</v>
      </c>
      <c r="L90" s="16">
        <v>198568</v>
      </c>
      <c r="M90" s="16">
        <v>1</v>
      </c>
      <c r="N90" s="16">
        <v>0</v>
      </c>
      <c r="O90" s="16">
        <v>0</v>
      </c>
      <c r="P90" s="16">
        <v>1</v>
      </c>
      <c r="Q90" s="16">
        <v>198568</v>
      </c>
      <c r="R90" s="16" t="s">
        <v>333</v>
      </c>
      <c r="S90" s="16">
        <v>0</v>
      </c>
      <c r="T90" s="16">
        <v>0</v>
      </c>
      <c r="U90" s="16">
        <v>0</v>
      </c>
      <c r="V90" s="16">
        <v>0</v>
      </c>
      <c r="W90" s="16">
        <v>0</v>
      </c>
      <c r="X90" s="16">
        <v>0</v>
      </c>
      <c r="Y90" s="16">
        <v>0</v>
      </c>
      <c r="Z90" s="16">
        <v>0</v>
      </c>
      <c r="AA90" s="16" t="s">
        <v>23</v>
      </c>
      <c r="AB90" s="16" t="s">
        <v>299</v>
      </c>
      <c r="AC90" s="16" t="b">
        <v>1</v>
      </c>
      <c r="AD90" s="16">
        <v>0</v>
      </c>
      <c r="AE90" s="16" t="s">
        <v>23</v>
      </c>
      <c r="AF90" s="16" t="s">
        <v>23</v>
      </c>
      <c r="AG90" s="16" t="s">
        <v>1870</v>
      </c>
      <c r="AH90" s="16">
        <v>46098</v>
      </c>
      <c r="AI90" s="16" t="s">
        <v>1871</v>
      </c>
      <c r="AJ90" s="16" t="s">
        <v>132</v>
      </c>
      <c r="AK90" s="16" t="s">
        <v>1872</v>
      </c>
      <c r="AL90" s="16" t="s">
        <v>1873</v>
      </c>
      <c r="AM90" s="16" t="s">
        <v>24</v>
      </c>
      <c r="AN90" s="16" t="s">
        <v>1874</v>
      </c>
      <c r="AO90" s="16" t="s">
        <v>320</v>
      </c>
      <c r="AP90" s="16" t="s">
        <v>369</v>
      </c>
      <c r="AQ90" s="16" t="s">
        <v>24</v>
      </c>
      <c r="AR90" s="16" t="s">
        <v>321</v>
      </c>
      <c r="AS90" s="16" t="s">
        <v>301</v>
      </c>
      <c r="AT90" s="16" t="s">
        <v>1875</v>
      </c>
      <c r="AU90" s="16" t="s">
        <v>302</v>
      </c>
      <c r="AV90" s="16" t="s">
        <v>322</v>
      </c>
      <c r="AX90" s="16" t="s">
        <v>344</v>
      </c>
      <c r="AY90" s="16" t="s">
        <v>24</v>
      </c>
      <c r="AZ90" s="16" t="s">
        <v>24</v>
      </c>
      <c r="BA90" s="16" t="s">
        <v>304</v>
      </c>
      <c r="BB90" s="16" t="s">
        <v>1876</v>
      </c>
      <c r="BC90" s="16" t="s">
        <v>24</v>
      </c>
      <c r="BD90" s="16" t="s">
        <v>305</v>
      </c>
      <c r="BE90" s="16" t="s">
        <v>305</v>
      </c>
      <c r="BF90" s="16" t="s">
        <v>328</v>
      </c>
      <c r="BG90" s="16">
        <v>0</v>
      </c>
      <c r="BH90" s="16" t="s">
        <v>54</v>
      </c>
      <c r="BI90" s="16" t="s">
        <v>25</v>
      </c>
      <c r="BJ90" s="16" t="s">
        <v>25</v>
      </c>
      <c r="BK90" s="16" t="s">
        <v>25</v>
      </c>
      <c r="BL90" s="16" t="s">
        <v>55</v>
      </c>
      <c r="BM90" s="16">
        <v>0</v>
      </c>
      <c r="BN90" s="16">
        <v>0</v>
      </c>
      <c r="BO90" s="16">
        <v>0</v>
      </c>
      <c r="BP90" s="16" t="s">
        <v>54</v>
      </c>
      <c r="BQ90" s="16">
        <v>0</v>
      </c>
      <c r="BR90" s="16">
        <v>0</v>
      </c>
      <c r="BS90" s="16">
        <v>0</v>
      </c>
      <c r="BT90" s="16">
        <v>0</v>
      </c>
      <c r="BU90" s="16">
        <v>0</v>
      </c>
      <c r="BV90" s="16">
        <v>0</v>
      </c>
      <c r="BW90" s="16">
        <v>0</v>
      </c>
      <c r="BX90" s="16" t="s">
        <v>344</v>
      </c>
      <c r="BY90" s="16" t="s">
        <v>461</v>
      </c>
      <c r="BZ90" s="16">
        <v>0</v>
      </c>
      <c r="CA90" s="16" t="s">
        <v>462</v>
      </c>
      <c r="CD90" s="16" t="s">
        <v>1877</v>
      </c>
      <c r="CE90" s="16" t="s">
        <v>46</v>
      </c>
      <c r="CF90" s="16" t="s">
        <v>140</v>
      </c>
      <c r="CG90" s="16" t="s">
        <v>110</v>
      </c>
      <c r="CH90" s="16" t="s">
        <v>306</v>
      </c>
      <c r="CI90" s="16" t="s">
        <v>306</v>
      </c>
      <c r="CJ90" s="16" t="s">
        <v>334</v>
      </c>
      <c r="CK90" s="16" t="s">
        <v>382</v>
      </c>
      <c r="CL90" s="16" t="s">
        <v>346</v>
      </c>
      <c r="CM90" s="16" t="s">
        <v>306</v>
      </c>
      <c r="CN90" s="16" t="s">
        <v>409</v>
      </c>
      <c r="CO90" s="16" t="s">
        <v>25</v>
      </c>
      <c r="CP90" s="16" t="s">
        <v>331</v>
      </c>
      <c r="CQ90" s="16" t="s">
        <v>24</v>
      </c>
      <c r="CR90" s="16">
        <v>1</v>
      </c>
      <c r="CS90" s="16" t="s">
        <v>24</v>
      </c>
      <c r="CT90" s="16" t="s">
        <v>1878</v>
      </c>
      <c r="CU90" s="16" t="s">
        <v>111</v>
      </c>
      <c r="CZ90" s="16" t="s">
        <v>24</v>
      </c>
      <c r="DA90" s="16" t="s">
        <v>24</v>
      </c>
      <c r="DB90" s="16" t="s">
        <v>24</v>
      </c>
      <c r="DC90" s="16" t="s">
        <v>24</v>
      </c>
    </row>
    <row r="91" spans="1:107" x14ac:dyDescent="0.25">
      <c r="A91" s="16" t="s">
        <v>770</v>
      </c>
      <c r="B91" s="16" t="s">
        <v>616</v>
      </c>
      <c r="C91" s="16" t="s">
        <v>413</v>
      </c>
      <c r="D91" s="16" t="s">
        <v>116</v>
      </c>
      <c r="E91" s="16">
        <v>1830</v>
      </c>
      <c r="F91" s="16" t="s">
        <v>130</v>
      </c>
      <c r="G91" s="16" t="s">
        <v>537</v>
      </c>
      <c r="H91" s="16" t="s">
        <v>538</v>
      </c>
      <c r="I91" s="16" t="s">
        <v>31</v>
      </c>
      <c r="J91" s="16" t="s">
        <v>31</v>
      </c>
      <c r="K91" s="16">
        <v>266858</v>
      </c>
      <c r="L91" s="16">
        <v>266858</v>
      </c>
      <c r="M91" s="16">
        <v>1</v>
      </c>
      <c r="N91" s="16">
        <v>0</v>
      </c>
      <c r="O91" s="16">
        <v>0</v>
      </c>
      <c r="P91" s="16">
        <v>1</v>
      </c>
      <c r="Q91" s="16">
        <v>266858</v>
      </c>
      <c r="R91" s="16" t="s">
        <v>333</v>
      </c>
      <c r="S91" s="16">
        <v>0</v>
      </c>
      <c r="T91" s="16">
        <v>0</v>
      </c>
      <c r="U91" s="16">
        <v>0</v>
      </c>
      <c r="V91" s="16">
        <v>0</v>
      </c>
      <c r="W91" s="16">
        <v>0</v>
      </c>
      <c r="X91" s="16">
        <v>0</v>
      </c>
      <c r="Y91" s="16">
        <v>0</v>
      </c>
      <c r="Z91" s="16">
        <v>0</v>
      </c>
      <c r="AA91" s="16" t="s">
        <v>23</v>
      </c>
      <c r="AB91" s="16" t="s">
        <v>299</v>
      </c>
      <c r="AC91" s="16" t="b">
        <v>1</v>
      </c>
      <c r="AD91" s="16">
        <v>8640</v>
      </c>
      <c r="AE91" s="16" t="s">
        <v>23</v>
      </c>
      <c r="AF91" s="16" t="s">
        <v>23</v>
      </c>
      <c r="AG91" s="16" t="s">
        <v>131</v>
      </c>
      <c r="AH91" s="16">
        <v>46098</v>
      </c>
      <c r="AI91" s="16" t="s">
        <v>771</v>
      </c>
      <c r="AJ91" s="16" t="s">
        <v>132</v>
      </c>
      <c r="AK91" s="16" t="s">
        <v>133</v>
      </c>
      <c r="AL91" s="16" t="s">
        <v>1879</v>
      </c>
      <c r="AM91" s="16" t="s">
        <v>24</v>
      </c>
      <c r="AN91" s="16" t="s">
        <v>422</v>
      </c>
      <c r="AO91" s="16" t="s">
        <v>423</v>
      </c>
      <c r="AP91" s="16" t="s">
        <v>327</v>
      </c>
      <c r="AQ91" s="16" t="s">
        <v>24</v>
      </c>
      <c r="AR91" s="16" t="s">
        <v>321</v>
      </c>
      <c r="AS91" s="16" t="s">
        <v>301</v>
      </c>
      <c r="AT91" s="16" t="s">
        <v>424</v>
      </c>
      <c r="AU91" s="16" t="s">
        <v>302</v>
      </c>
      <c r="AV91" s="16" t="s">
        <v>322</v>
      </c>
      <c r="AX91" s="16" t="s">
        <v>344</v>
      </c>
      <c r="AY91" s="16" t="s">
        <v>24</v>
      </c>
      <c r="AZ91" s="16" t="s">
        <v>24</v>
      </c>
      <c r="BA91" s="16" t="s">
        <v>304</v>
      </c>
      <c r="BB91" s="16" t="s">
        <v>643</v>
      </c>
      <c r="BC91" s="16" t="s">
        <v>24</v>
      </c>
      <c r="BD91" s="16" t="s">
        <v>305</v>
      </c>
      <c r="BE91" s="16" t="s">
        <v>1880</v>
      </c>
      <c r="BF91" s="16" t="s">
        <v>328</v>
      </c>
      <c r="BG91" s="16">
        <v>0</v>
      </c>
      <c r="BH91" s="16" t="s">
        <v>54</v>
      </c>
      <c r="BI91" s="16" t="s">
        <v>25</v>
      </c>
      <c r="BJ91" s="16" t="s">
        <v>25</v>
      </c>
      <c r="BK91" s="16" t="s">
        <v>25</v>
      </c>
      <c r="BL91" s="16" t="s">
        <v>55</v>
      </c>
      <c r="BM91" s="16">
        <v>0</v>
      </c>
      <c r="BN91" s="16">
        <v>0</v>
      </c>
      <c r="BO91" s="16">
        <v>0</v>
      </c>
      <c r="BP91" s="16" t="s">
        <v>54</v>
      </c>
      <c r="BQ91" s="16">
        <v>0</v>
      </c>
      <c r="BR91" s="16">
        <v>0</v>
      </c>
      <c r="BS91" s="16">
        <v>0</v>
      </c>
      <c r="BT91" s="16">
        <v>0</v>
      </c>
      <c r="BU91" s="16">
        <v>0</v>
      </c>
      <c r="BV91" s="16">
        <v>0</v>
      </c>
      <c r="BW91" s="16">
        <v>0</v>
      </c>
      <c r="BX91" s="16" t="s">
        <v>344</v>
      </c>
      <c r="BY91" s="16" t="s">
        <v>461</v>
      </c>
      <c r="BZ91" s="16">
        <v>0</v>
      </c>
      <c r="CA91" s="16" t="s">
        <v>462</v>
      </c>
      <c r="CD91" s="16" t="s">
        <v>644</v>
      </c>
      <c r="CE91" s="16" t="s">
        <v>31</v>
      </c>
      <c r="CF91" s="16" t="s">
        <v>37</v>
      </c>
      <c r="CG91" s="16" t="s">
        <v>38</v>
      </c>
      <c r="CH91" s="16" t="s">
        <v>1881</v>
      </c>
      <c r="CI91" s="16" t="s">
        <v>334</v>
      </c>
      <c r="CJ91" s="16" t="s">
        <v>334</v>
      </c>
      <c r="CK91" s="16" t="s">
        <v>382</v>
      </c>
      <c r="CL91" s="16" t="s">
        <v>382</v>
      </c>
      <c r="CM91" s="16" t="s">
        <v>382</v>
      </c>
      <c r="CN91" s="16" t="s">
        <v>330</v>
      </c>
      <c r="CO91" s="16" t="s">
        <v>23</v>
      </c>
      <c r="CP91" s="16" t="s">
        <v>331</v>
      </c>
      <c r="CQ91" s="16" t="s">
        <v>24</v>
      </c>
      <c r="CR91" s="16">
        <v>1</v>
      </c>
      <c r="CS91" s="16" t="s">
        <v>24</v>
      </c>
      <c r="CT91" s="16" t="s">
        <v>1831</v>
      </c>
      <c r="CU91" s="16" t="s">
        <v>39</v>
      </c>
      <c r="CZ91" s="16" t="s">
        <v>24</v>
      </c>
      <c r="DA91" s="16" t="s">
        <v>23</v>
      </c>
      <c r="DB91" s="16" t="s">
        <v>24</v>
      </c>
      <c r="DC91" s="16" t="s">
        <v>24</v>
      </c>
    </row>
    <row r="92" spans="1:107" x14ac:dyDescent="0.25">
      <c r="A92" s="16" t="s">
        <v>772</v>
      </c>
      <c r="B92" s="16" t="s">
        <v>616</v>
      </c>
      <c r="C92" s="16" t="s">
        <v>413</v>
      </c>
      <c r="D92" s="16" t="s">
        <v>116</v>
      </c>
      <c r="E92" s="16">
        <v>1830</v>
      </c>
      <c r="F92" s="16" t="s">
        <v>134</v>
      </c>
      <c r="G92" s="16" t="s">
        <v>296</v>
      </c>
      <c r="H92" s="16" t="s">
        <v>297</v>
      </c>
      <c r="I92" s="16" t="s">
        <v>464</v>
      </c>
      <c r="J92" s="16" t="s">
        <v>465</v>
      </c>
      <c r="K92" s="16">
        <v>201470</v>
      </c>
      <c r="L92" s="16">
        <v>201470</v>
      </c>
      <c r="M92" s="16">
        <v>1</v>
      </c>
      <c r="N92" s="16">
        <v>0</v>
      </c>
      <c r="O92" s="16">
        <v>0</v>
      </c>
      <c r="P92" s="16">
        <v>1</v>
      </c>
      <c r="Q92" s="16">
        <v>201470</v>
      </c>
      <c r="R92" s="16" t="s">
        <v>333</v>
      </c>
      <c r="S92" s="16">
        <v>0</v>
      </c>
      <c r="T92" s="16">
        <v>1400000</v>
      </c>
      <c r="U92" s="16">
        <v>0</v>
      </c>
      <c r="V92" s="16">
        <v>1400000</v>
      </c>
      <c r="W92" s="16">
        <v>0</v>
      </c>
      <c r="X92" s="16">
        <v>0</v>
      </c>
      <c r="Y92" s="16">
        <v>1400000</v>
      </c>
      <c r="Z92" s="16">
        <v>0</v>
      </c>
      <c r="AA92" s="16" t="s">
        <v>23</v>
      </c>
      <c r="AB92" s="16" t="s">
        <v>299</v>
      </c>
      <c r="AC92" s="16" t="b">
        <v>1</v>
      </c>
      <c r="AD92" s="16">
        <v>0</v>
      </c>
      <c r="AE92" s="16" t="s">
        <v>23</v>
      </c>
      <c r="AF92" s="16" t="s">
        <v>23</v>
      </c>
      <c r="AG92" s="16" t="s">
        <v>135</v>
      </c>
      <c r="AH92" s="16">
        <v>46098</v>
      </c>
      <c r="AI92" s="16" t="s">
        <v>773</v>
      </c>
      <c r="AJ92" s="16" t="s">
        <v>136</v>
      </c>
      <c r="AK92" s="16" t="s">
        <v>124</v>
      </c>
      <c r="AL92" s="16" t="s">
        <v>1882</v>
      </c>
      <c r="AM92" s="16" t="s">
        <v>23</v>
      </c>
      <c r="AN92" s="16" t="s">
        <v>1883</v>
      </c>
      <c r="AO92" s="16" t="s">
        <v>425</v>
      </c>
      <c r="AP92" s="16" t="s">
        <v>368</v>
      </c>
      <c r="AQ92" s="16" t="s">
        <v>645</v>
      </c>
      <c r="AR92" s="16" t="s">
        <v>426</v>
      </c>
      <c r="AS92" s="16" t="s">
        <v>301</v>
      </c>
      <c r="AT92" s="16" t="s">
        <v>1884</v>
      </c>
      <c r="AU92" s="16" t="s">
        <v>302</v>
      </c>
      <c r="AV92" s="16" t="s">
        <v>322</v>
      </c>
      <c r="AX92" s="16" t="s">
        <v>344</v>
      </c>
      <c r="AY92" s="16" t="s">
        <v>24</v>
      </c>
      <c r="AZ92" s="16" t="s">
        <v>24</v>
      </c>
      <c r="BA92" s="16" t="s">
        <v>304</v>
      </c>
      <c r="BB92" s="16" t="s">
        <v>1885</v>
      </c>
      <c r="BC92" s="16" t="s">
        <v>24</v>
      </c>
      <c r="BD92" s="16" t="s">
        <v>305</v>
      </c>
      <c r="BE92" s="16" t="s">
        <v>1880</v>
      </c>
      <c r="BF92" s="16" t="s">
        <v>328</v>
      </c>
      <c r="BG92" s="16">
        <v>0</v>
      </c>
      <c r="BH92" s="16">
        <v>53132</v>
      </c>
      <c r="BI92" s="16" t="s">
        <v>25</v>
      </c>
      <c r="BJ92" s="16" t="s">
        <v>25</v>
      </c>
      <c r="BK92" s="16" t="s">
        <v>25</v>
      </c>
      <c r="BL92" s="16" t="s">
        <v>34</v>
      </c>
      <c r="BM92" s="16">
        <v>0</v>
      </c>
      <c r="BN92" s="16">
        <v>0</v>
      </c>
      <c r="BO92" s="16">
        <v>0</v>
      </c>
      <c r="BP92" s="16" t="s">
        <v>35</v>
      </c>
      <c r="BQ92" s="16">
        <v>0</v>
      </c>
      <c r="BR92" s="16">
        <v>0</v>
      </c>
      <c r="BS92" s="16">
        <v>0</v>
      </c>
      <c r="BT92" s="16" t="s">
        <v>646</v>
      </c>
      <c r="BU92" s="16">
        <v>0</v>
      </c>
      <c r="BV92" s="16">
        <v>0</v>
      </c>
      <c r="BW92" s="16">
        <v>0</v>
      </c>
      <c r="BX92" s="16" t="s">
        <v>344</v>
      </c>
      <c r="BY92" s="16" t="s">
        <v>461</v>
      </c>
      <c r="BZ92" s="16">
        <v>0</v>
      </c>
      <c r="CA92" s="16" t="s">
        <v>462</v>
      </c>
      <c r="CD92" s="16" t="s">
        <v>137</v>
      </c>
      <c r="CE92" s="16" t="s">
        <v>138</v>
      </c>
      <c r="CF92" s="16" t="s">
        <v>647</v>
      </c>
      <c r="CG92" s="16" t="s">
        <v>29</v>
      </c>
      <c r="CH92" s="16" t="s">
        <v>306</v>
      </c>
      <c r="CI92" s="16" t="s">
        <v>382</v>
      </c>
      <c r="CJ92" s="16" t="s">
        <v>355</v>
      </c>
      <c r="CK92" s="16" t="s">
        <v>828</v>
      </c>
      <c r="CL92" s="16" t="s">
        <v>825</v>
      </c>
      <c r="CM92" s="16" t="s">
        <v>598</v>
      </c>
      <c r="CN92" s="16" t="s">
        <v>319</v>
      </c>
      <c r="CO92" s="16" t="s">
        <v>24</v>
      </c>
      <c r="CP92" s="16" t="s">
        <v>317</v>
      </c>
      <c r="CQ92" s="16" t="s">
        <v>313</v>
      </c>
      <c r="CR92" s="16" t="s">
        <v>314</v>
      </c>
      <c r="CS92" s="16" t="s">
        <v>23</v>
      </c>
      <c r="CT92" s="16" t="s">
        <v>984</v>
      </c>
      <c r="CU92" s="16" t="s">
        <v>30</v>
      </c>
      <c r="CZ92" s="16" t="s">
        <v>24</v>
      </c>
      <c r="DA92" s="16" t="s">
        <v>23</v>
      </c>
      <c r="DB92" s="16" t="s">
        <v>24</v>
      </c>
      <c r="DC92" s="16" t="s">
        <v>24</v>
      </c>
    </row>
    <row r="93" spans="1:107" x14ac:dyDescent="0.25">
      <c r="A93" s="16" t="s">
        <v>763</v>
      </c>
      <c r="B93" s="16" t="s">
        <v>616</v>
      </c>
      <c r="C93" s="16" t="s">
        <v>413</v>
      </c>
      <c r="D93" s="16" t="s">
        <v>116</v>
      </c>
      <c r="E93" s="16">
        <v>1830</v>
      </c>
      <c r="F93" s="16" t="s">
        <v>617</v>
      </c>
      <c r="G93" s="16" t="s">
        <v>464</v>
      </c>
      <c r="H93" s="16" t="s">
        <v>465</v>
      </c>
      <c r="I93" s="16" t="s">
        <v>31</v>
      </c>
      <c r="J93" s="16" t="s">
        <v>31</v>
      </c>
      <c r="K93" s="16">
        <v>2433800</v>
      </c>
      <c r="L93" s="16">
        <v>2433800</v>
      </c>
      <c r="M93" s="16">
        <v>1</v>
      </c>
      <c r="N93" s="16">
        <v>0</v>
      </c>
      <c r="O93" s="16">
        <v>0</v>
      </c>
      <c r="P93" s="16">
        <v>1</v>
      </c>
      <c r="Q93" s="16">
        <v>2433800</v>
      </c>
      <c r="R93" s="16" t="s">
        <v>333</v>
      </c>
      <c r="S93" s="16">
        <v>0</v>
      </c>
      <c r="T93" s="16">
        <v>0</v>
      </c>
      <c r="U93" s="16">
        <v>0</v>
      </c>
      <c r="V93" s="16">
        <v>0</v>
      </c>
      <c r="W93" s="16">
        <v>0</v>
      </c>
      <c r="X93" s="16">
        <v>0</v>
      </c>
      <c r="Y93" s="16">
        <v>0</v>
      </c>
      <c r="Z93" s="16">
        <v>0</v>
      </c>
      <c r="AA93" s="16" t="s">
        <v>23</v>
      </c>
      <c r="AB93" s="16" t="s">
        <v>299</v>
      </c>
      <c r="AC93" s="16" t="b">
        <v>1</v>
      </c>
      <c r="AD93" s="16">
        <v>0</v>
      </c>
      <c r="AE93" s="16" t="s">
        <v>23</v>
      </c>
      <c r="AF93" s="16" t="s">
        <v>23</v>
      </c>
      <c r="AG93" s="16" t="s">
        <v>129</v>
      </c>
      <c r="AH93" s="16">
        <v>46098</v>
      </c>
      <c r="AI93" s="16" t="s">
        <v>764</v>
      </c>
      <c r="AJ93" s="16" t="s">
        <v>618</v>
      </c>
      <c r="AK93" s="16" t="s">
        <v>619</v>
      </c>
      <c r="AL93" s="16" t="s">
        <v>1886</v>
      </c>
      <c r="AM93" s="16" t="s">
        <v>24</v>
      </c>
      <c r="AN93" s="16" t="s">
        <v>985</v>
      </c>
      <c r="AO93" s="16" t="s">
        <v>419</v>
      </c>
      <c r="AP93" s="16" t="s">
        <v>620</v>
      </c>
      <c r="AQ93" s="16" t="s">
        <v>986</v>
      </c>
      <c r="AR93" s="16" t="s">
        <v>621</v>
      </c>
      <c r="AS93" s="16" t="s">
        <v>301</v>
      </c>
      <c r="AT93" s="16" t="s">
        <v>1887</v>
      </c>
      <c r="AU93" s="16" t="s">
        <v>302</v>
      </c>
      <c r="AV93" s="16" t="s">
        <v>322</v>
      </c>
      <c r="AX93" s="16" t="s">
        <v>303</v>
      </c>
      <c r="AY93" s="16" t="s">
        <v>24</v>
      </c>
      <c r="AZ93" s="16" t="s">
        <v>24</v>
      </c>
      <c r="BA93" s="16" t="s">
        <v>304</v>
      </c>
      <c r="BB93" s="16" t="s">
        <v>1888</v>
      </c>
      <c r="BC93" s="16" t="s">
        <v>23</v>
      </c>
      <c r="BD93" s="16" t="s">
        <v>305</v>
      </c>
      <c r="BE93" s="16" t="s">
        <v>1880</v>
      </c>
      <c r="BF93" s="16" t="s">
        <v>1889</v>
      </c>
      <c r="BG93" s="16">
        <v>0</v>
      </c>
      <c r="BH93" s="16">
        <v>53132</v>
      </c>
      <c r="BI93" s="16" t="s">
        <v>25</v>
      </c>
      <c r="BJ93" s="16" t="s">
        <v>25</v>
      </c>
      <c r="BK93" s="16" t="s">
        <v>25</v>
      </c>
      <c r="BL93" s="16" t="s">
        <v>34</v>
      </c>
      <c r="BM93" s="16">
        <v>0</v>
      </c>
      <c r="BN93" s="16">
        <v>0</v>
      </c>
      <c r="BO93" s="16">
        <v>0</v>
      </c>
      <c r="BP93" s="16" t="s">
        <v>35</v>
      </c>
      <c r="BQ93" s="16">
        <v>0</v>
      </c>
      <c r="BR93" s="16">
        <v>0</v>
      </c>
      <c r="BS93" s="16">
        <v>0</v>
      </c>
      <c r="BT93" s="16" t="s">
        <v>623</v>
      </c>
      <c r="BU93" s="16">
        <v>0</v>
      </c>
      <c r="BV93" s="16">
        <v>0</v>
      </c>
      <c r="BW93" s="16">
        <v>0</v>
      </c>
      <c r="BX93" s="16" t="s">
        <v>501</v>
      </c>
      <c r="BY93" s="16" t="s">
        <v>624</v>
      </c>
      <c r="BZ93" s="16">
        <v>1</v>
      </c>
      <c r="CA93" s="16" t="s">
        <v>625</v>
      </c>
      <c r="CD93" s="16" t="s">
        <v>987</v>
      </c>
      <c r="CE93" s="16" t="s">
        <v>46</v>
      </c>
      <c r="CF93" s="16" t="s">
        <v>626</v>
      </c>
      <c r="CG93" s="16" t="s">
        <v>29</v>
      </c>
      <c r="CH93" s="16" t="s">
        <v>306</v>
      </c>
      <c r="CI93" s="16" t="s">
        <v>421</v>
      </c>
      <c r="CJ93" s="16" t="s">
        <v>421</v>
      </c>
      <c r="CK93" s="16" t="s">
        <v>334</v>
      </c>
      <c r="CL93" s="16" t="s">
        <v>355</v>
      </c>
      <c r="CM93" s="16" t="s">
        <v>355</v>
      </c>
      <c r="CN93" s="16" t="s">
        <v>316</v>
      </c>
      <c r="CO93" s="16" t="s">
        <v>24</v>
      </c>
      <c r="CP93" s="16" t="s">
        <v>331</v>
      </c>
      <c r="CQ93" s="16" t="s">
        <v>313</v>
      </c>
      <c r="CR93" s="16">
        <v>1</v>
      </c>
      <c r="CS93" s="16" t="s">
        <v>24</v>
      </c>
      <c r="CT93" s="16" t="s">
        <v>1518</v>
      </c>
      <c r="CU93" s="16" t="s">
        <v>30</v>
      </c>
      <c r="CZ93" s="16" t="s">
        <v>24</v>
      </c>
      <c r="DA93" s="16" t="s">
        <v>23</v>
      </c>
      <c r="DB93" s="16" t="s">
        <v>24</v>
      </c>
      <c r="DC93" s="16" t="s">
        <v>24</v>
      </c>
    </row>
    <row r="94" spans="1:107" x14ac:dyDescent="0.25">
      <c r="A94" s="16" t="s">
        <v>774</v>
      </c>
      <c r="B94" s="16" t="s">
        <v>616</v>
      </c>
      <c r="C94" s="16" t="s">
        <v>413</v>
      </c>
      <c r="D94" s="16" t="s">
        <v>116</v>
      </c>
      <c r="E94" s="16">
        <v>1830</v>
      </c>
      <c r="F94" s="16" t="s">
        <v>648</v>
      </c>
      <c r="G94" s="16" t="s">
        <v>537</v>
      </c>
      <c r="H94" s="16" t="s">
        <v>538</v>
      </c>
      <c r="I94" s="16" t="s">
        <v>31</v>
      </c>
      <c r="J94" s="16" t="s">
        <v>31</v>
      </c>
      <c r="K94" s="16">
        <v>586500</v>
      </c>
      <c r="L94" s="16">
        <v>0</v>
      </c>
      <c r="M94" s="16">
        <v>0</v>
      </c>
      <c r="N94" s="16">
        <v>586500</v>
      </c>
      <c r="O94" s="16">
        <v>2</v>
      </c>
      <c r="P94" s="16">
        <v>2</v>
      </c>
      <c r="Q94" s="16">
        <v>586500</v>
      </c>
      <c r="R94" s="16" t="s">
        <v>298</v>
      </c>
      <c r="S94" s="16">
        <v>0</v>
      </c>
      <c r="T94" s="16">
        <v>0</v>
      </c>
      <c r="U94" s="16">
        <v>0</v>
      </c>
      <c r="V94" s="16">
        <v>0</v>
      </c>
      <c r="W94" s="16">
        <v>0</v>
      </c>
      <c r="X94" s="16">
        <v>0</v>
      </c>
      <c r="Y94" s="16">
        <v>0</v>
      </c>
      <c r="Z94" s="16">
        <v>0</v>
      </c>
      <c r="AA94" s="16" t="s">
        <v>23</v>
      </c>
      <c r="AB94" s="16" t="s">
        <v>299</v>
      </c>
      <c r="AC94" s="16" t="b">
        <v>1</v>
      </c>
      <c r="AD94" s="16">
        <v>0</v>
      </c>
      <c r="AE94" s="16" t="s">
        <v>23</v>
      </c>
      <c r="AF94" s="16" t="s">
        <v>23</v>
      </c>
      <c r="AG94" s="16" t="s">
        <v>649</v>
      </c>
      <c r="AH94" s="16">
        <v>46092</v>
      </c>
      <c r="AI94" s="16" t="s">
        <v>775</v>
      </c>
      <c r="AJ94" s="16" t="s">
        <v>650</v>
      </c>
      <c r="AK94" s="16" t="s">
        <v>651</v>
      </c>
      <c r="AL94" s="16" t="s">
        <v>1890</v>
      </c>
      <c r="AM94" s="16" t="s">
        <v>24</v>
      </c>
      <c r="AN94" s="16" t="s">
        <v>652</v>
      </c>
      <c r="AO94" s="16" t="s">
        <v>653</v>
      </c>
      <c r="AP94" s="16" t="s">
        <v>327</v>
      </c>
      <c r="AQ94" s="16" t="s">
        <v>24</v>
      </c>
      <c r="AR94" s="16" t="s">
        <v>321</v>
      </c>
      <c r="AS94" s="16" t="s">
        <v>301</v>
      </c>
      <c r="AT94" s="16" t="s">
        <v>1891</v>
      </c>
      <c r="AU94" s="16" t="s">
        <v>302</v>
      </c>
      <c r="AV94" s="16" t="s">
        <v>322</v>
      </c>
      <c r="AX94" s="16" t="s">
        <v>323</v>
      </c>
      <c r="AY94" s="16" t="s">
        <v>24</v>
      </c>
      <c r="AZ94" s="16" t="s">
        <v>24</v>
      </c>
      <c r="BA94" s="16" t="s">
        <v>304</v>
      </c>
      <c r="BB94" s="16" t="s">
        <v>654</v>
      </c>
      <c r="BC94" s="16" t="s">
        <v>24</v>
      </c>
      <c r="BD94" s="16" t="s">
        <v>305</v>
      </c>
      <c r="BE94" s="16" t="s">
        <v>1880</v>
      </c>
      <c r="BF94" s="16" t="s">
        <v>1048</v>
      </c>
      <c r="BG94" s="16">
        <v>0</v>
      </c>
      <c r="BH94" s="16">
        <v>53233</v>
      </c>
      <c r="BI94" s="16" t="s">
        <v>25</v>
      </c>
      <c r="BJ94" s="16" t="s">
        <v>25</v>
      </c>
      <c r="BK94" s="16" t="s">
        <v>25</v>
      </c>
      <c r="BL94" s="16" t="s">
        <v>41</v>
      </c>
      <c r="BM94" s="16">
        <v>0</v>
      </c>
      <c r="BN94" s="16">
        <v>0</v>
      </c>
      <c r="BO94" s="16">
        <v>0</v>
      </c>
      <c r="BP94" s="16" t="s">
        <v>27</v>
      </c>
      <c r="BQ94" s="16">
        <v>0</v>
      </c>
      <c r="BR94" s="16">
        <v>0</v>
      </c>
      <c r="BS94" s="16">
        <v>0</v>
      </c>
      <c r="BT94" s="16" t="s">
        <v>655</v>
      </c>
      <c r="BU94" s="16">
        <v>0</v>
      </c>
      <c r="BV94" s="16">
        <v>0</v>
      </c>
      <c r="BW94" s="16">
        <v>0</v>
      </c>
      <c r="BX94" s="16" t="s">
        <v>344</v>
      </c>
      <c r="BY94" s="16" t="s">
        <v>461</v>
      </c>
      <c r="BZ94" s="16">
        <v>0</v>
      </c>
      <c r="CA94" s="16" t="s">
        <v>462</v>
      </c>
      <c r="CD94" s="16" t="s">
        <v>1892</v>
      </c>
      <c r="CE94" s="16" t="s">
        <v>31</v>
      </c>
      <c r="CF94" s="16" t="s">
        <v>37</v>
      </c>
      <c r="CG94" s="16" t="s">
        <v>38</v>
      </c>
      <c r="CH94" s="16" t="s">
        <v>306</v>
      </c>
      <c r="CI94" s="16" t="s">
        <v>334</v>
      </c>
      <c r="CJ94" s="16" t="s">
        <v>382</v>
      </c>
      <c r="CK94" s="16" t="s">
        <v>382</v>
      </c>
      <c r="CL94" s="16" t="s">
        <v>346</v>
      </c>
      <c r="CM94" s="16" t="s">
        <v>355</v>
      </c>
      <c r="CN94" s="16" t="s">
        <v>330</v>
      </c>
      <c r="CO94" s="16" t="s">
        <v>23</v>
      </c>
      <c r="CP94" s="16" t="s">
        <v>331</v>
      </c>
      <c r="CQ94" s="16" t="s">
        <v>24</v>
      </c>
      <c r="CR94" s="16">
        <v>1</v>
      </c>
      <c r="CS94" s="16" t="s">
        <v>24</v>
      </c>
      <c r="CT94" s="16" t="s">
        <v>1831</v>
      </c>
      <c r="CU94" s="16" t="s">
        <v>39</v>
      </c>
      <c r="CZ94" s="16" t="s">
        <v>24</v>
      </c>
      <c r="DA94" s="16" t="s">
        <v>23</v>
      </c>
      <c r="DB94" s="16" t="s">
        <v>24</v>
      </c>
      <c r="DC94" s="16" t="s">
        <v>24</v>
      </c>
    </row>
    <row r="95" spans="1:107" x14ac:dyDescent="0.25">
      <c r="A95" s="16" t="s">
        <v>991</v>
      </c>
      <c r="B95" s="16" t="s">
        <v>616</v>
      </c>
      <c r="C95" s="16" t="s">
        <v>413</v>
      </c>
      <c r="D95" s="16" t="s">
        <v>116</v>
      </c>
      <c r="E95" s="16">
        <v>1830</v>
      </c>
      <c r="F95" s="16" t="s">
        <v>992</v>
      </c>
      <c r="G95" s="16" t="s">
        <v>332</v>
      </c>
      <c r="H95" s="16" t="s">
        <v>367</v>
      </c>
      <c r="I95" s="16" t="s">
        <v>31</v>
      </c>
      <c r="J95" s="16" t="s">
        <v>31</v>
      </c>
      <c r="K95" s="16">
        <v>1439870</v>
      </c>
      <c r="L95" s="16">
        <v>0</v>
      </c>
      <c r="M95" s="16">
        <v>0</v>
      </c>
      <c r="N95" s="16">
        <v>1439870</v>
      </c>
      <c r="O95" s="16">
        <v>2</v>
      </c>
      <c r="P95" s="16">
        <v>2</v>
      </c>
      <c r="Q95" s="16">
        <v>1439870</v>
      </c>
      <c r="R95" s="16" t="s">
        <v>298</v>
      </c>
      <c r="S95" s="16">
        <v>0</v>
      </c>
      <c r="T95" s="16">
        <v>0</v>
      </c>
      <c r="U95" s="16">
        <v>0</v>
      </c>
      <c r="V95" s="16">
        <v>0</v>
      </c>
      <c r="W95" s="16">
        <v>0</v>
      </c>
      <c r="X95" s="16">
        <v>0</v>
      </c>
      <c r="Y95" s="16">
        <v>0</v>
      </c>
      <c r="Z95" s="16">
        <v>0</v>
      </c>
      <c r="AA95" s="16" t="s">
        <v>23</v>
      </c>
      <c r="AB95" s="16" t="s">
        <v>299</v>
      </c>
      <c r="AC95" s="16" t="b">
        <v>1</v>
      </c>
      <c r="AD95" s="16">
        <v>0</v>
      </c>
      <c r="AE95" s="16" t="s">
        <v>23</v>
      </c>
      <c r="AF95" s="16" t="s">
        <v>23</v>
      </c>
      <c r="AG95" s="16" t="s">
        <v>993</v>
      </c>
      <c r="AH95" s="16">
        <v>46098</v>
      </c>
      <c r="AI95" s="16" t="s">
        <v>764</v>
      </c>
      <c r="AJ95" s="16" t="s">
        <v>618</v>
      </c>
      <c r="AK95" s="16" t="s">
        <v>994</v>
      </c>
      <c r="AL95" s="16" t="s">
        <v>1893</v>
      </c>
      <c r="AM95" s="16" t="s">
        <v>24</v>
      </c>
      <c r="AN95" s="16" t="s">
        <v>995</v>
      </c>
      <c r="AO95" s="16" t="s">
        <v>996</v>
      </c>
      <c r="AP95" s="16" t="s">
        <v>340</v>
      </c>
      <c r="AQ95" s="16" t="s">
        <v>997</v>
      </c>
      <c r="AR95" s="16" t="s">
        <v>321</v>
      </c>
      <c r="AS95" s="16" t="s">
        <v>301</v>
      </c>
      <c r="AT95" s="16" t="s">
        <v>998</v>
      </c>
      <c r="AU95" s="16" t="s">
        <v>302</v>
      </c>
      <c r="AV95" s="16" t="s">
        <v>322</v>
      </c>
      <c r="AX95" s="16" t="s">
        <v>303</v>
      </c>
      <c r="AY95" s="16" t="s">
        <v>24</v>
      </c>
      <c r="AZ95" s="16" t="s">
        <v>24</v>
      </c>
      <c r="BA95" s="16" t="s">
        <v>1894</v>
      </c>
      <c r="BB95" s="16" t="s">
        <v>999</v>
      </c>
      <c r="BC95" s="16" t="s">
        <v>24</v>
      </c>
      <c r="BD95" s="16" t="s">
        <v>305</v>
      </c>
      <c r="BE95" s="16" t="s">
        <v>1895</v>
      </c>
      <c r="BF95" s="16" t="s">
        <v>328</v>
      </c>
      <c r="BG95" s="16">
        <v>0</v>
      </c>
      <c r="BH95" s="16">
        <v>53132</v>
      </c>
      <c r="BI95" s="16" t="s">
        <v>25</v>
      </c>
      <c r="BJ95" s="16" t="s">
        <v>25</v>
      </c>
      <c r="BK95" s="16" t="s">
        <v>25</v>
      </c>
      <c r="BL95" s="16" t="s">
        <v>34</v>
      </c>
      <c r="BM95" s="16">
        <v>0</v>
      </c>
      <c r="BN95" s="16">
        <v>0</v>
      </c>
      <c r="BO95" s="16">
        <v>0</v>
      </c>
      <c r="BP95" s="16" t="s">
        <v>35</v>
      </c>
      <c r="BQ95" s="16">
        <v>0</v>
      </c>
      <c r="BR95" s="16">
        <v>0</v>
      </c>
      <c r="BS95" s="16">
        <v>0</v>
      </c>
      <c r="BT95" s="16" t="s">
        <v>1000</v>
      </c>
      <c r="BU95" s="16">
        <v>0</v>
      </c>
      <c r="BV95" s="16">
        <v>0</v>
      </c>
      <c r="BW95" s="16">
        <v>0</v>
      </c>
      <c r="BX95" s="16" t="s">
        <v>344</v>
      </c>
      <c r="BY95" s="16">
        <v>0</v>
      </c>
      <c r="BZ95" s="16">
        <v>0</v>
      </c>
      <c r="CA95" s="16" t="s">
        <v>630</v>
      </c>
      <c r="CD95" s="16" t="s">
        <v>1001</v>
      </c>
      <c r="CE95" s="16" t="s">
        <v>46</v>
      </c>
      <c r="CF95" s="16" t="s">
        <v>1896</v>
      </c>
      <c r="CG95" s="16" t="s">
        <v>29</v>
      </c>
      <c r="CH95" s="16" t="s">
        <v>306</v>
      </c>
      <c r="CI95" s="16" t="s">
        <v>334</v>
      </c>
      <c r="CJ95" s="16" t="s">
        <v>382</v>
      </c>
      <c r="CK95" s="16" t="s">
        <v>382</v>
      </c>
      <c r="CL95" s="16" t="s">
        <v>355</v>
      </c>
      <c r="CM95" s="16" t="s">
        <v>472</v>
      </c>
      <c r="CN95" s="16" t="s">
        <v>316</v>
      </c>
      <c r="CO95" s="16" t="s">
        <v>25</v>
      </c>
      <c r="CP95" s="16" t="s">
        <v>317</v>
      </c>
      <c r="CQ95" s="16" t="s">
        <v>313</v>
      </c>
      <c r="CR95" s="16" t="s">
        <v>314</v>
      </c>
      <c r="CS95" s="16" t="s">
        <v>24</v>
      </c>
      <c r="CT95" s="16" t="s">
        <v>1485</v>
      </c>
      <c r="CU95" s="16" t="s">
        <v>30</v>
      </c>
      <c r="CZ95" s="16" t="s">
        <v>24</v>
      </c>
      <c r="DA95" s="16" t="s">
        <v>23</v>
      </c>
      <c r="DB95" s="16" t="s">
        <v>24</v>
      </c>
      <c r="DC95" s="16" t="s">
        <v>24</v>
      </c>
    </row>
    <row r="96" spans="1:107" x14ac:dyDescent="0.25">
      <c r="A96" s="16" t="s">
        <v>1897</v>
      </c>
      <c r="B96" s="16" t="s">
        <v>616</v>
      </c>
      <c r="C96" s="16" t="s">
        <v>413</v>
      </c>
      <c r="D96" s="16" t="s">
        <v>116</v>
      </c>
      <c r="E96" s="16">
        <v>1750</v>
      </c>
      <c r="F96" s="16" t="s">
        <v>1898</v>
      </c>
      <c r="G96" s="16" t="s">
        <v>537</v>
      </c>
      <c r="H96" s="16" t="s">
        <v>538</v>
      </c>
      <c r="I96" s="16" t="s">
        <v>31</v>
      </c>
      <c r="J96" s="16" t="s">
        <v>31</v>
      </c>
      <c r="K96" s="16">
        <v>411050</v>
      </c>
      <c r="L96" s="16">
        <v>411050</v>
      </c>
      <c r="M96" s="16">
        <v>1</v>
      </c>
      <c r="N96" s="16">
        <v>0</v>
      </c>
      <c r="O96" s="16">
        <v>0</v>
      </c>
      <c r="P96" s="16">
        <v>1</v>
      </c>
      <c r="Q96" s="16">
        <v>411050</v>
      </c>
      <c r="R96" s="16" t="s">
        <v>333</v>
      </c>
      <c r="S96" s="16">
        <v>0</v>
      </c>
      <c r="T96" s="16">
        <v>0</v>
      </c>
      <c r="U96" s="16">
        <v>0</v>
      </c>
      <c r="V96" s="16">
        <v>0</v>
      </c>
      <c r="W96" s="16">
        <v>0</v>
      </c>
      <c r="X96" s="16">
        <v>0</v>
      </c>
      <c r="Y96" s="16">
        <v>0</v>
      </c>
      <c r="Z96" s="16">
        <v>0</v>
      </c>
      <c r="AA96" s="16" t="s">
        <v>23</v>
      </c>
      <c r="AB96" s="16" t="s">
        <v>299</v>
      </c>
      <c r="AC96" s="16" t="b">
        <v>1</v>
      </c>
      <c r="AD96" s="16">
        <v>35000</v>
      </c>
      <c r="AE96" s="16" t="s">
        <v>23</v>
      </c>
      <c r="AF96" s="16" t="s">
        <v>23</v>
      </c>
      <c r="AG96" s="16" t="s">
        <v>1899</v>
      </c>
      <c r="AH96" s="16">
        <v>46087</v>
      </c>
      <c r="AI96" s="16" t="s">
        <v>1900</v>
      </c>
      <c r="AJ96" s="16" t="s">
        <v>1901</v>
      </c>
      <c r="AK96" s="16" t="s">
        <v>128</v>
      </c>
      <c r="AL96" s="16" t="s">
        <v>1902</v>
      </c>
      <c r="AM96" s="16" t="s">
        <v>24</v>
      </c>
      <c r="AN96" s="16" t="s">
        <v>1903</v>
      </c>
      <c r="AO96" s="16" t="s">
        <v>1904</v>
      </c>
      <c r="AP96" s="16" t="s">
        <v>368</v>
      </c>
      <c r="AQ96" s="16" t="s">
        <v>24</v>
      </c>
      <c r="AR96" s="16" t="s">
        <v>321</v>
      </c>
      <c r="AS96" s="16" t="s">
        <v>301</v>
      </c>
      <c r="AT96" s="16" t="s">
        <v>302</v>
      </c>
      <c r="AU96" s="16" t="s">
        <v>1905</v>
      </c>
      <c r="AV96" s="16" t="s">
        <v>322</v>
      </c>
      <c r="AX96" s="16" t="s">
        <v>323</v>
      </c>
      <c r="AY96" s="16" t="s">
        <v>24</v>
      </c>
      <c r="AZ96" s="16" t="s">
        <v>24</v>
      </c>
      <c r="BA96" s="16" t="s">
        <v>304</v>
      </c>
      <c r="BB96" s="16" t="s">
        <v>1906</v>
      </c>
      <c r="BC96" s="16" t="s">
        <v>24</v>
      </c>
      <c r="BD96" s="16" t="s">
        <v>305</v>
      </c>
      <c r="BE96" s="16" t="s">
        <v>305</v>
      </c>
      <c r="BF96" s="16" t="s">
        <v>328</v>
      </c>
      <c r="BG96" s="16">
        <v>0</v>
      </c>
      <c r="BH96" s="16">
        <v>53223</v>
      </c>
      <c r="BI96" s="16" t="s">
        <v>25</v>
      </c>
      <c r="BJ96" s="16" t="s">
        <v>25</v>
      </c>
      <c r="BK96" s="16" t="s">
        <v>25</v>
      </c>
      <c r="BL96" s="16" t="s">
        <v>90</v>
      </c>
      <c r="BM96" s="16">
        <v>0</v>
      </c>
      <c r="BN96" s="16">
        <v>0</v>
      </c>
      <c r="BO96" s="16">
        <v>0</v>
      </c>
      <c r="BP96" s="16" t="s">
        <v>27</v>
      </c>
      <c r="BQ96" s="16">
        <v>0</v>
      </c>
      <c r="BR96" s="16">
        <v>0</v>
      </c>
      <c r="BS96" s="16">
        <v>0</v>
      </c>
      <c r="BT96" s="16" t="s">
        <v>1907</v>
      </c>
      <c r="BU96" s="16">
        <v>0</v>
      </c>
      <c r="BV96" s="16">
        <v>0</v>
      </c>
      <c r="BW96" s="16">
        <v>0</v>
      </c>
      <c r="BX96" s="16" t="s">
        <v>344</v>
      </c>
      <c r="BY96" s="16" t="s">
        <v>461</v>
      </c>
      <c r="BZ96" s="16">
        <v>0</v>
      </c>
      <c r="CA96" s="16" t="s">
        <v>462</v>
      </c>
      <c r="CD96" s="16" t="s">
        <v>1908</v>
      </c>
      <c r="CE96" s="16" t="s">
        <v>46</v>
      </c>
      <c r="CF96" s="16" t="s">
        <v>1220</v>
      </c>
      <c r="CG96" s="16" t="s">
        <v>38</v>
      </c>
      <c r="CH96" s="16" t="s">
        <v>306</v>
      </c>
      <c r="CI96" s="16" t="s">
        <v>334</v>
      </c>
      <c r="CJ96" s="16" t="s">
        <v>382</v>
      </c>
      <c r="CK96" s="16" t="s">
        <v>382</v>
      </c>
      <c r="CL96" s="16" t="s">
        <v>346</v>
      </c>
      <c r="CM96" s="16" t="s">
        <v>355</v>
      </c>
      <c r="CN96" s="16" t="s">
        <v>330</v>
      </c>
      <c r="CO96" s="16" t="s">
        <v>24</v>
      </c>
      <c r="CP96" s="16" t="s">
        <v>312</v>
      </c>
      <c r="CQ96" s="16" t="s">
        <v>23</v>
      </c>
      <c r="CR96" s="16">
        <v>0.9</v>
      </c>
      <c r="CS96" s="16" t="s">
        <v>24</v>
      </c>
      <c r="CT96" s="16" t="s">
        <v>1831</v>
      </c>
      <c r="CU96" s="16" t="s">
        <v>39</v>
      </c>
      <c r="CZ96" s="16" t="s">
        <v>24</v>
      </c>
      <c r="DA96" s="16" t="s">
        <v>23</v>
      </c>
      <c r="DB96" s="16" t="s">
        <v>24</v>
      </c>
      <c r="DC96" s="16" t="s">
        <v>24</v>
      </c>
    </row>
    <row r="97" spans="1:107" x14ac:dyDescent="0.25">
      <c r="A97" s="16" t="s">
        <v>1031</v>
      </c>
      <c r="B97" s="16" t="s">
        <v>616</v>
      </c>
      <c r="C97" s="16" t="s">
        <v>413</v>
      </c>
      <c r="D97" s="16" t="s">
        <v>116</v>
      </c>
      <c r="E97" s="16">
        <v>1750</v>
      </c>
      <c r="F97" s="16" t="s">
        <v>1032</v>
      </c>
      <c r="G97" s="16" t="s">
        <v>464</v>
      </c>
      <c r="H97" s="16" t="s">
        <v>465</v>
      </c>
      <c r="I97" s="16" t="s">
        <v>464</v>
      </c>
      <c r="J97" s="16" t="s">
        <v>465</v>
      </c>
      <c r="K97" s="16">
        <v>224940</v>
      </c>
      <c r="L97" s="16">
        <v>224940</v>
      </c>
      <c r="M97" s="16">
        <v>1</v>
      </c>
      <c r="N97" s="16">
        <v>0</v>
      </c>
      <c r="O97" s="16">
        <v>0</v>
      </c>
      <c r="P97" s="16">
        <v>1</v>
      </c>
      <c r="Q97" s="16">
        <v>224940</v>
      </c>
      <c r="R97" s="16" t="s">
        <v>333</v>
      </c>
      <c r="S97" s="16">
        <v>0</v>
      </c>
      <c r="T97" s="16">
        <v>1150000</v>
      </c>
      <c r="U97" s="16">
        <v>250000</v>
      </c>
      <c r="V97" s="16">
        <v>275000</v>
      </c>
      <c r="W97" s="16">
        <v>300000</v>
      </c>
      <c r="X97" s="16">
        <v>325000</v>
      </c>
      <c r="Y97" s="16">
        <v>1150000</v>
      </c>
      <c r="Z97" s="16">
        <v>0</v>
      </c>
      <c r="AA97" s="16" t="s">
        <v>23</v>
      </c>
      <c r="AB97" s="16" t="s">
        <v>299</v>
      </c>
      <c r="AC97" s="16" t="b">
        <v>1</v>
      </c>
      <c r="AD97" s="16">
        <v>0</v>
      </c>
      <c r="AE97" s="16" t="s">
        <v>23</v>
      </c>
      <c r="AF97" s="16" t="s">
        <v>23</v>
      </c>
      <c r="AG97" s="16" t="s">
        <v>1033</v>
      </c>
      <c r="AH97" s="16">
        <v>46086</v>
      </c>
      <c r="AI97" s="16" t="s">
        <v>1034</v>
      </c>
      <c r="AJ97" s="16" t="s">
        <v>1035</v>
      </c>
      <c r="AK97" s="16" t="s">
        <v>1014</v>
      </c>
      <c r="AL97" s="16" t="s">
        <v>1909</v>
      </c>
      <c r="AM97" s="16" t="s">
        <v>23</v>
      </c>
      <c r="AN97" s="16" t="s">
        <v>1910</v>
      </c>
      <c r="AO97" s="16" t="s">
        <v>1036</v>
      </c>
      <c r="AP97" s="16" t="s">
        <v>368</v>
      </c>
      <c r="AQ97" s="16" t="s">
        <v>24</v>
      </c>
      <c r="AR97" s="16" t="s">
        <v>321</v>
      </c>
      <c r="AS97" s="16" t="s">
        <v>301</v>
      </c>
      <c r="AT97" s="16" t="s">
        <v>1911</v>
      </c>
      <c r="AU97" s="16" t="s">
        <v>302</v>
      </c>
      <c r="AV97" s="16" t="s">
        <v>322</v>
      </c>
      <c r="AX97" s="16" t="s">
        <v>323</v>
      </c>
      <c r="AY97" s="16" t="s">
        <v>24</v>
      </c>
      <c r="AZ97" s="16" t="s">
        <v>24</v>
      </c>
      <c r="BA97" s="16" t="s">
        <v>304</v>
      </c>
      <c r="BB97" s="16" t="s">
        <v>1912</v>
      </c>
      <c r="BC97" s="16" t="s">
        <v>24</v>
      </c>
      <c r="BD97" s="16" t="s">
        <v>305</v>
      </c>
      <c r="BE97" s="16" t="s">
        <v>1847</v>
      </c>
      <c r="BF97" s="16" t="s">
        <v>1037</v>
      </c>
      <c r="BG97" s="16">
        <v>0</v>
      </c>
      <c r="BH97" s="16">
        <v>53233</v>
      </c>
      <c r="BI97" s="16" t="s">
        <v>25</v>
      </c>
      <c r="BJ97" s="16" t="s">
        <v>25</v>
      </c>
      <c r="BK97" s="16" t="s">
        <v>25</v>
      </c>
      <c r="BL97" s="16" t="s">
        <v>90</v>
      </c>
      <c r="BM97" s="16">
        <v>0</v>
      </c>
      <c r="BN97" s="16">
        <v>0</v>
      </c>
      <c r="BO97" s="16">
        <v>0</v>
      </c>
      <c r="BP97" s="16" t="s">
        <v>27</v>
      </c>
      <c r="BQ97" s="16">
        <v>0</v>
      </c>
      <c r="BR97" s="16">
        <v>0</v>
      </c>
      <c r="BS97" s="16">
        <v>0</v>
      </c>
      <c r="BT97" s="16" t="s">
        <v>1038</v>
      </c>
      <c r="BU97" s="16">
        <v>0</v>
      </c>
      <c r="BV97" s="16">
        <v>0</v>
      </c>
      <c r="BW97" s="16">
        <v>0</v>
      </c>
      <c r="BX97" s="16" t="s">
        <v>344</v>
      </c>
      <c r="BY97" s="16" t="s">
        <v>461</v>
      </c>
      <c r="BZ97" s="16">
        <v>0</v>
      </c>
      <c r="CA97" s="16" t="s">
        <v>462</v>
      </c>
      <c r="CD97" s="16" t="s">
        <v>1913</v>
      </c>
      <c r="CE97" s="16" t="s">
        <v>1914</v>
      </c>
      <c r="CF97" s="16" t="s">
        <v>497</v>
      </c>
      <c r="CG97" s="16" t="s">
        <v>29</v>
      </c>
      <c r="CH97" s="16" t="s">
        <v>306</v>
      </c>
      <c r="CI97" s="16" t="s">
        <v>306</v>
      </c>
      <c r="CJ97" s="16" t="s">
        <v>334</v>
      </c>
      <c r="CK97" s="16" t="s">
        <v>382</v>
      </c>
      <c r="CL97" s="16" t="s">
        <v>355</v>
      </c>
      <c r="CM97" s="16" t="s">
        <v>472</v>
      </c>
      <c r="CN97" s="16" t="s">
        <v>366</v>
      </c>
      <c r="CO97" s="16" t="s">
        <v>25</v>
      </c>
      <c r="CP97" s="16" t="s">
        <v>331</v>
      </c>
      <c r="CQ97" s="16" t="s">
        <v>313</v>
      </c>
      <c r="CR97" s="16">
        <v>0.6</v>
      </c>
      <c r="CS97" s="16" t="s">
        <v>24</v>
      </c>
      <c r="CT97" s="16" t="s">
        <v>1324</v>
      </c>
      <c r="CU97" s="16" t="s">
        <v>30</v>
      </c>
      <c r="CZ97" s="16" t="s">
        <v>24</v>
      </c>
      <c r="DA97" s="16" t="s">
        <v>23</v>
      </c>
      <c r="DB97" s="16" t="s">
        <v>24</v>
      </c>
      <c r="DC97" s="16" t="s">
        <v>24</v>
      </c>
    </row>
    <row r="98" spans="1:107" x14ac:dyDescent="0.25">
      <c r="A98" s="16" t="s">
        <v>1051</v>
      </c>
      <c r="B98" s="16" t="s">
        <v>656</v>
      </c>
      <c r="C98" s="16" t="s">
        <v>427</v>
      </c>
      <c r="D98" s="16" t="s">
        <v>141</v>
      </c>
      <c r="E98" s="16">
        <v>1400</v>
      </c>
      <c r="F98" s="16" t="s">
        <v>1052</v>
      </c>
      <c r="G98" s="16" t="s">
        <v>332</v>
      </c>
      <c r="H98" s="16" t="s">
        <v>367</v>
      </c>
      <c r="I98" s="16" t="s">
        <v>31</v>
      </c>
      <c r="J98" s="16" t="s">
        <v>31</v>
      </c>
      <c r="K98" s="16">
        <v>170640</v>
      </c>
      <c r="L98" s="16">
        <v>0</v>
      </c>
      <c r="M98" s="16">
        <v>0</v>
      </c>
      <c r="N98" s="16">
        <v>170640</v>
      </c>
      <c r="O98" s="16">
        <v>2</v>
      </c>
      <c r="P98" s="16">
        <v>2</v>
      </c>
      <c r="Q98" s="16">
        <v>170640</v>
      </c>
      <c r="R98" s="16" t="s">
        <v>298</v>
      </c>
      <c r="S98" s="16">
        <v>0</v>
      </c>
      <c r="T98" s="16">
        <v>0</v>
      </c>
      <c r="U98" s="16">
        <v>0</v>
      </c>
      <c r="V98" s="16">
        <v>0</v>
      </c>
      <c r="W98" s="16">
        <v>0</v>
      </c>
      <c r="X98" s="16">
        <v>0</v>
      </c>
      <c r="Y98" s="16">
        <v>0</v>
      </c>
      <c r="Z98" s="16">
        <v>0</v>
      </c>
      <c r="AA98" s="16" t="s">
        <v>23</v>
      </c>
      <c r="AB98" s="16" t="s">
        <v>299</v>
      </c>
      <c r="AC98" s="16" t="b">
        <v>1</v>
      </c>
      <c r="AD98" s="16">
        <v>0</v>
      </c>
      <c r="AE98" s="16" t="s">
        <v>23</v>
      </c>
      <c r="AF98" s="16" t="s">
        <v>23</v>
      </c>
      <c r="AG98" s="16" t="s">
        <v>1053</v>
      </c>
      <c r="AH98" s="16">
        <v>46106</v>
      </c>
      <c r="AI98" s="16" t="s">
        <v>142</v>
      </c>
      <c r="AJ98" s="16" t="s">
        <v>143</v>
      </c>
      <c r="AK98" s="16" t="s">
        <v>144</v>
      </c>
      <c r="AL98" s="16" t="s">
        <v>1915</v>
      </c>
      <c r="AM98" s="16" t="s">
        <v>24</v>
      </c>
      <c r="AN98" s="16" t="s">
        <v>1054</v>
      </c>
      <c r="AO98" s="16" t="s">
        <v>1055</v>
      </c>
      <c r="AP98" s="16" t="s">
        <v>368</v>
      </c>
      <c r="AQ98" s="16" t="s">
        <v>1056</v>
      </c>
      <c r="AR98" s="16" t="s">
        <v>321</v>
      </c>
      <c r="AS98" s="16" t="s">
        <v>301</v>
      </c>
      <c r="AT98" s="16" t="s">
        <v>302</v>
      </c>
      <c r="AU98" s="16" t="s">
        <v>302</v>
      </c>
      <c r="AV98" s="16" t="s">
        <v>322</v>
      </c>
      <c r="AX98" s="16" t="s">
        <v>344</v>
      </c>
      <c r="AY98" s="16" t="s">
        <v>24</v>
      </c>
      <c r="AZ98" s="16" t="s">
        <v>24</v>
      </c>
      <c r="BA98" s="16" t="s">
        <v>304</v>
      </c>
      <c r="BB98" s="16" t="s">
        <v>1916</v>
      </c>
      <c r="BC98" s="16" t="s">
        <v>24</v>
      </c>
      <c r="BD98" s="16" t="s">
        <v>305</v>
      </c>
      <c r="BE98" s="16" t="s">
        <v>1917</v>
      </c>
      <c r="BF98" s="16" t="s">
        <v>328</v>
      </c>
      <c r="BH98" s="16" t="s">
        <v>54</v>
      </c>
      <c r="BI98" s="16" t="s">
        <v>25</v>
      </c>
      <c r="BJ98" s="16" t="s">
        <v>25</v>
      </c>
      <c r="BK98" s="16" t="s">
        <v>25</v>
      </c>
      <c r="BL98" s="16" t="s">
        <v>55</v>
      </c>
      <c r="BM98" s="16">
        <v>0</v>
      </c>
      <c r="BN98" s="16">
        <v>0</v>
      </c>
      <c r="BO98" s="16">
        <v>0</v>
      </c>
      <c r="BP98" s="16" t="s">
        <v>54</v>
      </c>
      <c r="BQ98" s="16">
        <v>0</v>
      </c>
      <c r="BR98" s="16">
        <v>0</v>
      </c>
      <c r="BS98" s="16">
        <v>0</v>
      </c>
      <c r="BT98" s="16" t="s">
        <v>54</v>
      </c>
      <c r="BU98" s="16">
        <v>0</v>
      </c>
      <c r="BV98" s="16">
        <v>0</v>
      </c>
      <c r="BW98" s="16">
        <v>0</v>
      </c>
      <c r="BX98" s="16" t="s">
        <v>344</v>
      </c>
      <c r="BY98" s="16" t="s">
        <v>461</v>
      </c>
      <c r="BZ98" s="16">
        <v>0</v>
      </c>
      <c r="CA98" s="16" t="s">
        <v>462</v>
      </c>
      <c r="CD98" s="16" t="s">
        <v>1057</v>
      </c>
      <c r="CE98" s="16" t="s">
        <v>1058</v>
      </c>
      <c r="CF98" s="16" t="s">
        <v>509</v>
      </c>
      <c r="CG98" s="16" t="s">
        <v>29</v>
      </c>
      <c r="CH98" s="16" t="s">
        <v>306</v>
      </c>
      <c r="CI98" s="16" t="s">
        <v>334</v>
      </c>
      <c r="CJ98" s="16" t="s">
        <v>334</v>
      </c>
      <c r="CK98" s="16" t="s">
        <v>382</v>
      </c>
      <c r="CL98" s="16" t="s">
        <v>346</v>
      </c>
      <c r="CM98" s="16" t="s">
        <v>346</v>
      </c>
      <c r="CN98" s="16" t="s">
        <v>316</v>
      </c>
      <c r="CO98" s="16" t="s">
        <v>25</v>
      </c>
      <c r="CP98" s="16" t="s">
        <v>312</v>
      </c>
      <c r="CQ98" s="16" t="s">
        <v>313</v>
      </c>
      <c r="CR98" s="16">
        <v>0.3</v>
      </c>
      <c r="CS98" s="16" t="s">
        <v>24</v>
      </c>
      <c r="CT98" s="16" t="s">
        <v>1410</v>
      </c>
      <c r="CU98" s="16" t="s">
        <v>30</v>
      </c>
      <c r="CZ98" s="16" t="s">
        <v>24</v>
      </c>
      <c r="DA98" s="16" t="s">
        <v>23</v>
      </c>
      <c r="DB98" s="16" t="s">
        <v>24</v>
      </c>
      <c r="DC98" s="16" t="s">
        <v>24</v>
      </c>
    </row>
    <row r="99" spans="1:107" x14ac:dyDescent="0.25">
      <c r="A99" s="16" t="s">
        <v>777</v>
      </c>
      <c r="B99" s="16" t="s">
        <v>656</v>
      </c>
      <c r="C99" s="16" t="s">
        <v>427</v>
      </c>
      <c r="D99" s="16" t="s">
        <v>141</v>
      </c>
      <c r="E99" s="16">
        <v>1400</v>
      </c>
      <c r="F99" s="16" t="s">
        <v>146</v>
      </c>
      <c r="G99" s="16" t="s">
        <v>296</v>
      </c>
      <c r="H99" s="16" t="s">
        <v>297</v>
      </c>
      <c r="I99" s="16" t="s">
        <v>464</v>
      </c>
      <c r="J99" s="16" t="s">
        <v>465</v>
      </c>
      <c r="K99" s="16">
        <v>282260</v>
      </c>
      <c r="L99" s="16">
        <v>282260</v>
      </c>
      <c r="M99" s="16">
        <v>1</v>
      </c>
      <c r="N99" s="16">
        <v>0</v>
      </c>
      <c r="O99" s="16">
        <v>0</v>
      </c>
      <c r="P99" s="16">
        <v>1</v>
      </c>
      <c r="Q99" s="16">
        <v>282260</v>
      </c>
      <c r="R99" s="16" t="s">
        <v>333</v>
      </c>
      <c r="S99" s="16">
        <v>0</v>
      </c>
      <c r="T99" s="16">
        <v>2013230</v>
      </c>
      <c r="U99" s="16">
        <v>0</v>
      </c>
      <c r="V99" s="16">
        <v>2013230</v>
      </c>
      <c r="W99" s="16">
        <v>0</v>
      </c>
      <c r="X99" s="16">
        <v>0</v>
      </c>
      <c r="Y99" s="16">
        <v>2013230</v>
      </c>
      <c r="Z99" s="16">
        <v>0</v>
      </c>
      <c r="AA99" s="16" t="s">
        <v>23</v>
      </c>
      <c r="AB99" s="16" t="s">
        <v>299</v>
      </c>
      <c r="AC99" s="16" t="b">
        <v>1</v>
      </c>
      <c r="AD99" s="16">
        <v>0</v>
      </c>
      <c r="AE99" s="16" t="s">
        <v>23</v>
      </c>
      <c r="AF99" s="16" t="s">
        <v>23</v>
      </c>
      <c r="AG99" s="16" t="s">
        <v>147</v>
      </c>
      <c r="AH99" s="16">
        <v>46120</v>
      </c>
      <c r="AI99" s="16" t="s">
        <v>142</v>
      </c>
      <c r="AJ99" s="16" t="s">
        <v>143</v>
      </c>
      <c r="AK99" s="16" t="s">
        <v>144</v>
      </c>
      <c r="AL99" s="16" t="s">
        <v>1918</v>
      </c>
      <c r="AM99" s="16" t="s">
        <v>24</v>
      </c>
      <c r="AN99" s="16" t="s">
        <v>429</v>
      </c>
      <c r="AO99" s="16" t="s">
        <v>320</v>
      </c>
      <c r="AP99" s="16" t="s">
        <v>369</v>
      </c>
      <c r="AQ99" s="16" t="s">
        <v>1919</v>
      </c>
      <c r="AR99" s="16" t="s">
        <v>1920</v>
      </c>
      <c r="AS99" s="16" t="s">
        <v>301</v>
      </c>
      <c r="AT99" s="16" t="s">
        <v>302</v>
      </c>
      <c r="AU99" s="16" t="s">
        <v>430</v>
      </c>
      <c r="AV99" s="16" t="s">
        <v>322</v>
      </c>
      <c r="AX99" s="16" t="s">
        <v>344</v>
      </c>
      <c r="AY99" s="16" t="s">
        <v>24</v>
      </c>
      <c r="AZ99" s="16" t="s">
        <v>24</v>
      </c>
      <c r="BA99" s="16" t="s">
        <v>304</v>
      </c>
      <c r="BB99" s="16" t="s">
        <v>1069</v>
      </c>
      <c r="BC99" s="16" t="s">
        <v>24</v>
      </c>
      <c r="BD99" s="16" t="s">
        <v>305</v>
      </c>
      <c r="BE99" s="16" t="s">
        <v>1921</v>
      </c>
      <c r="BF99" s="16" t="s">
        <v>431</v>
      </c>
      <c r="BH99" s="16">
        <v>53202</v>
      </c>
      <c r="BI99" s="16" t="s">
        <v>25</v>
      </c>
      <c r="BJ99" s="16" t="s">
        <v>25</v>
      </c>
      <c r="BK99" s="16" t="s">
        <v>25</v>
      </c>
      <c r="BL99" s="16" t="s">
        <v>26</v>
      </c>
      <c r="BM99" s="16">
        <v>0</v>
      </c>
      <c r="BN99" s="16">
        <v>0</v>
      </c>
      <c r="BO99" s="16">
        <v>0</v>
      </c>
      <c r="BP99" s="16" t="s">
        <v>27</v>
      </c>
      <c r="BQ99" s="16">
        <v>0</v>
      </c>
      <c r="BR99" s="16">
        <v>0</v>
      </c>
      <c r="BS99" s="16">
        <v>0</v>
      </c>
      <c r="BT99" s="16" t="s">
        <v>148</v>
      </c>
      <c r="BU99" s="16">
        <v>0</v>
      </c>
      <c r="BV99" s="16">
        <v>0</v>
      </c>
      <c r="BW99" s="16">
        <v>0</v>
      </c>
      <c r="BX99" s="16" t="s">
        <v>471</v>
      </c>
      <c r="BY99" s="16" t="s">
        <v>663</v>
      </c>
      <c r="BZ99" s="16">
        <v>1</v>
      </c>
      <c r="CA99" s="16" t="s">
        <v>664</v>
      </c>
      <c r="CD99" s="16" t="s">
        <v>1922</v>
      </c>
      <c r="CE99" s="16" t="s">
        <v>138</v>
      </c>
      <c r="CF99" s="16" t="s">
        <v>665</v>
      </c>
      <c r="CG99" s="16" t="s">
        <v>29</v>
      </c>
      <c r="CH99" s="16" t="s">
        <v>306</v>
      </c>
      <c r="CI99" s="16" t="s">
        <v>382</v>
      </c>
      <c r="CJ99" s="16" t="s">
        <v>355</v>
      </c>
      <c r="CK99" s="16" t="s">
        <v>828</v>
      </c>
      <c r="CL99" s="16" t="s">
        <v>598</v>
      </c>
      <c r="CM99" s="16" t="s">
        <v>1427</v>
      </c>
      <c r="CN99" s="16" t="s">
        <v>316</v>
      </c>
      <c r="CO99" s="16" t="s">
        <v>25</v>
      </c>
      <c r="CP99" s="16" t="s">
        <v>317</v>
      </c>
      <c r="CQ99" s="16" t="s">
        <v>313</v>
      </c>
      <c r="CR99" s="16" t="s">
        <v>314</v>
      </c>
      <c r="CS99" s="16" t="s">
        <v>23</v>
      </c>
      <c r="CT99" s="16" t="s">
        <v>1547</v>
      </c>
      <c r="CU99" s="16" t="s">
        <v>30</v>
      </c>
      <c r="CZ99" s="16" t="s">
        <v>24</v>
      </c>
      <c r="DA99" s="16" t="s">
        <v>23</v>
      </c>
      <c r="DB99" s="16" t="s">
        <v>24</v>
      </c>
      <c r="DC99" s="16" t="s">
        <v>24</v>
      </c>
    </row>
    <row r="100" spans="1:107" x14ac:dyDescent="0.25">
      <c r="A100" s="16" t="s">
        <v>778</v>
      </c>
      <c r="B100" s="16" t="s">
        <v>656</v>
      </c>
      <c r="C100" s="16" t="s">
        <v>427</v>
      </c>
      <c r="D100" s="16" t="s">
        <v>141</v>
      </c>
      <c r="E100" s="16">
        <v>1400</v>
      </c>
      <c r="F100" s="16" t="s">
        <v>149</v>
      </c>
      <c r="G100" s="16" t="s">
        <v>296</v>
      </c>
      <c r="H100" s="16" t="s">
        <v>297</v>
      </c>
      <c r="I100" s="16" t="s">
        <v>464</v>
      </c>
      <c r="J100" s="16" t="s">
        <v>465</v>
      </c>
      <c r="K100" s="16">
        <v>292550</v>
      </c>
      <c r="L100" s="16">
        <v>292550</v>
      </c>
      <c r="M100" s="16">
        <v>1</v>
      </c>
      <c r="N100" s="16">
        <v>0</v>
      </c>
      <c r="O100" s="16">
        <v>0</v>
      </c>
      <c r="P100" s="16">
        <v>1</v>
      </c>
      <c r="Q100" s="16">
        <v>292550</v>
      </c>
      <c r="R100" s="16" t="s">
        <v>333</v>
      </c>
      <c r="S100" s="16">
        <v>0</v>
      </c>
      <c r="T100" s="16">
        <v>2193870</v>
      </c>
      <c r="U100" s="16">
        <v>0</v>
      </c>
      <c r="V100" s="16">
        <v>2193870</v>
      </c>
      <c r="W100" s="16">
        <v>0</v>
      </c>
      <c r="X100" s="16">
        <v>0</v>
      </c>
      <c r="Y100" s="16">
        <v>2193870</v>
      </c>
      <c r="Z100" s="16">
        <v>0</v>
      </c>
      <c r="AA100" s="16" t="s">
        <v>23</v>
      </c>
      <c r="AB100" s="16" t="s">
        <v>299</v>
      </c>
      <c r="AC100" s="16" t="b">
        <v>1</v>
      </c>
      <c r="AD100" s="16">
        <v>0</v>
      </c>
      <c r="AE100" s="16" t="s">
        <v>23</v>
      </c>
      <c r="AF100" s="16" t="s">
        <v>23</v>
      </c>
      <c r="AG100" s="16" t="s">
        <v>150</v>
      </c>
      <c r="AH100" s="16">
        <v>46122</v>
      </c>
      <c r="AI100" s="16" t="s">
        <v>142</v>
      </c>
      <c r="AJ100" s="16" t="s">
        <v>143</v>
      </c>
      <c r="AK100" s="16" t="s">
        <v>144</v>
      </c>
      <c r="AL100" s="16" t="s">
        <v>1923</v>
      </c>
      <c r="AM100" s="16" t="s">
        <v>24</v>
      </c>
      <c r="AN100" s="16" t="s">
        <v>432</v>
      </c>
      <c r="AO100" s="16" t="s">
        <v>320</v>
      </c>
      <c r="AP100" s="16" t="s">
        <v>420</v>
      </c>
      <c r="AQ100" s="16" t="s">
        <v>433</v>
      </c>
      <c r="AR100" s="16" t="s">
        <v>434</v>
      </c>
      <c r="AS100" s="16" t="s">
        <v>301</v>
      </c>
      <c r="AT100" s="16" t="s">
        <v>302</v>
      </c>
      <c r="AU100" s="16" t="s">
        <v>302</v>
      </c>
      <c r="AV100" s="16" t="s">
        <v>322</v>
      </c>
      <c r="AX100" s="16" t="s">
        <v>344</v>
      </c>
      <c r="AY100" s="16" t="s">
        <v>24</v>
      </c>
      <c r="AZ100" s="16" t="s">
        <v>24</v>
      </c>
      <c r="BA100" s="16" t="s">
        <v>304</v>
      </c>
      <c r="BB100" s="16" t="s">
        <v>1924</v>
      </c>
      <c r="BC100" s="16" t="s">
        <v>24</v>
      </c>
      <c r="BD100" s="16" t="s">
        <v>305</v>
      </c>
      <c r="BE100" s="16" t="s">
        <v>1925</v>
      </c>
      <c r="BF100" s="16" t="s">
        <v>1926</v>
      </c>
      <c r="BH100" s="16">
        <v>53227</v>
      </c>
      <c r="BI100" s="16" t="s">
        <v>25</v>
      </c>
      <c r="BJ100" s="16" t="s">
        <v>25</v>
      </c>
      <c r="BK100" s="16" t="s">
        <v>25</v>
      </c>
      <c r="BL100" s="16" t="s">
        <v>49</v>
      </c>
      <c r="BM100" s="16">
        <v>0</v>
      </c>
      <c r="BN100" s="16">
        <v>0</v>
      </c>
      <c r="BO100" s="16">
        <v>0</v>
      </c>
      <c r="BP100" s="16" t="s">
        <v>103</v>
      </c>
      <c r="BQ100" s="16">
        <v>0</v>
      </c>
      <c r="BR100" s="16">
        <v>0</v>
      </c>
      <c r="BS100" s="16">
        <v>0</v>
      </c>
      <c r="BT100" s="16" t="s">
        <v>151</v>
      </c>
      <c r="BU100" s="16">
        <v>0</v>
      </c>
      <c r="BV100" s="16">
        <v>0</v>
      </c>
      <c r="BW100" s="16">
        <v>0</v>
      </c>
      <c r="BX100" s="16" t="s">
        <v>471</v>
      </c>
      <c r="BY100" s="16" t="s">
        <v>666</v>
      </c>
      <c r="BZ100" s="16">
        <v>1</v>
      </c>
      <c r="CA100" s="16" t="s">
        <v>667</v>
      </c>
      <c r="CD100" s="16" t="s">
        <v>1927</v>
      </c>
      <c r="CE100" s="16" t="s">
        <v>661</v>
      </c>
      <c r="CF100" s="16" t="s">
        <v>626</v>
      </c>
      <c r="CG100" s="16" t="s">
        <v>29</v>
      </c>
      <c r="CH100" s="16" t="s">
        <v>306</v>
      </c>
      <c r="CI100" s="16" t="s">
        <v>382</v>
      </c>
      <c r="CJ100" s="16" t="s">
        <v>355</v>
      </c>
      <c r="CK100" s="16" t="s">
        <v>828</v>
      </c>
      <c r="CL100" s="16" t="s">
        <v>598</v>
      </c>
      <c r="CM100" s="16" t="s">
        <v>1427</v>
      </c>
      <c r="CN100" s="16" t="s">
        <v>316</v>
      </c>
      <c r="CO100" s="16" t="s">
        <v>25</v>
      </c>
      <c r="CP100" s="16" t="s">
        <v>317</v>
      </c>
      <c r="CQ100" s="16" t="s">
        <v>313</v>
      </c>
      <c r="CR100" s="16" t="s">
        <v>314</v>
      </c>
      <c r="CS100" s="16" t="s">
        <v>23</v>
      </c>
      <c r="CT100" s="16" t="s">
        <v>1547</v>
      </c>
      <c r="CU100" s="16" t="s">
        <v>30</v>
      </c>
      <c r="CZ100" s="16" t="s">
        <v>24</v>
      </c>
      <c r="DA100" s="16" t="s">
        <v>23</v>
      </c>
      <c r="DB100" s="16" t="s">
        <v>24</v>
      </c>
      <c r="DC100" s="16" t="s">
        <v>24</v>
      </c>
    </row>
    <row r="101" spans="1:107" x14ac:dyDescent="0.25">
      <c r="A101" s="16" t="s">
        <v>779</v>
      </c>
      <c r="B101" s="16" t="s">
        <v>656</v>
      </c>
      <c r="C101" s="16" t="s">
        <v>427</v>
      </c>
      <c r="D101" s="16" t="s">
        <v>141</v>
      </c>
      <c r="E101" s="16">
        <v>1400</v>
      </c>
      <c r="F101" s="16" t="s">
        <v>172</v>
      </c>
      <c r="G101" s="16" t="s">
        <v>296</v>
      </c>
      <c r="H101" s="16" t="s">
        <v>297</v>
      </c>
      <c r="I101" s="16" t="s">
        <v>464</v>
      </c>
      <c r="J101" s="16" t="s">
        <v>465</v>
      </c>
      <c r="K101" s="16">
        <v>118010</v>
      </c>
      <c r="L101" s="16">
        <v>118010</v>
      </c>
      <c r="M101" s="16">
        <v>1</v>
      </c>
      <c r="N101" s="16">
        <v>0</v>
      </c>
      <c r="O101" s="16">
        <v>0</v>
      </c>
      <c r="P101" s="16">
        <v>1</v>
      </c>
      <c r="Q101" s="16">
        <v>118010</v>
      </c>
      <c r="R101" s="16" t="s">
        <v>333</v>
      </c>
      <c r="S101" s="16">
        <v>0</v>
      </c>
      <c r="T101" s="16">
        <v>704720</v>
      </c>
      <c r="U101" s="16">
        <v>0</v>
      </c>
      <c r="V101" s="16">
        <v>704720</v>
      </c>
      <c r="W101" s="16">
        <v>0</v>
      </c>
      <c r="X101" s="16">
        <v>0</v>
      </c>
      <c r="Y101" s="16">
        <v>704720</v>
      </c>
      <c r="Z101" s="16">
        <v>0</v>
      </c>
      <c r="AA101" s="16" t="s">
        <v>23</v>
      </c>
      <c r="AB101" s="16" t="s">
        <v>299</v>
      </c>
      <c r="AC101" s="16" t="b">
        <v>1</v>
      </c>
      <c r="AD101" s="16">
        <v>0</v>
      </c>
      <c r="AE101" s="16" t="s">
        <v>23</v>
      </c>
      <c r="AF101" s="16" t="s">
        <v>23</v>
      </c>
      <c r="AG101" s="16" t="s">
        <v>676</v>
      </c>
      <c r="AH101" s="16">
        <v>46114</v>
      </c>
      <c r="AI101" s="16" t="s">
        <v>142</v>
      </c>
      <c r="AJ101" s="16" t="s">
        <v>143</v>
      </c>
      <c r="AK101" s="16" t="s">
        <v>1115</v>
      </c>
      <c r="AL101" s="16" t="s">
        <v>1928</v>
      </c>
      <c r="AM101" s="16" t="s">
        <v>24</v>
      </c>
      <c r="AN101" s="16" t="s">
        <v>1116</v>
      </c>
      <c r="AO101" s="16" t="s">
        <v>320</v>
      </c>
      <c r="AP101" s="16" t="s">
        <v>368</v>
      </c>
      <c r="AQ101" s="16" t="s">
        <v>677</v>
      </c>
      <c r="AR101" s="16" t="s">
        <v>1929</v>
      </c>
      <c r="AS101" s="16" t="s">
        <v>301</v>
      </c>
      <c r="AT101" s="16" t="s">
        <v>302</v>
      </c>
      <c r="AU101" s="16" t="s">
        <v>302</v>
      </c>
      <c r="AV101" s="16" t="s">
        <v>322</v>
      </c>
      <c r="AX101" s="16" t="s">
        <v>344</v>
      </c>
      <c r="AY101" s="16" t="s">
        <v>24</v>
      </c>
      <c r="AZ101" s="16" t="s">
        <v>24</v>
      </c>
      <c r="BA101" s="16" t="s">
        <v>304</v>
      </c>
      <c r="BB101" s="16" t="s">
        <v>1930</v>
      </c>
      <c r="BC101" s="16" t="s">
        <v>24</v>
      </c>
      <c r="BD101" s="16" t="s">
        <v>305</v>
      </c>
      <c r="BE101" s="16" t="s">
        <v>1931</v>
      </c>
      <c r="BF101" s="16" t="s">
        <v>678</v>
      </c>
      <c r="BH101" s="16">
        <v>53209</v>
      </c>
      <c r="BI101" s="16" t="s">
        <v>25</v>
      </c>
      <c r="BJ101" s="16" t="s">
        <v>25</v>
      </c>
      <c r="BK101" s="16" t="s">
        <v>25</v>
      </c>
      <c r="BL101" s="16" t="s">
        <v>106</v>
      </c>
      <c r="BM101" s="16">
        <v>0</v>
      </c>
      <c r="BN101" s="16">
        <v>0</v>
      </c>
      <c r="BO101" s="16">
        <v>0</v>
      </c>
      <c r="BP101" s="16" t="s">
        <v>27</v>
      </c>
      <c r="BQ101" s="16">
        <v>0</v>
      </c>
      <c r="BR101" s="16">
        <v>0</v>
      </c>
      <c r="BS101" s="16">
        <v>0</v>
      </c>
      <c r="BT101" s="16" t="s">
        <v>173</v>
      </c>
      <c r="BU101" s="16">
        <v>0</v>
      </c>
      <c r="BV101" s="16">
        <v>0</v>
      </c>
      <c r="BW101" s="16">
        <v>0</v>
      </c>
      <c r="BX101" s="16" t="s">
        <v>344</v>
      </c>
      <c r="BY101" s="16" t="s">
        <v>461</v>
      </c>
      <c r="BZ101" s="16">
        <v>0</v>
      </c>
      <c r="CA101" s="16" t="s">
        <v>462</v>
      </c>
      <c r="CD101" s="16" t="s">
        <v>1932</v>
      </c>
      <c r="CE101" s="16" t="s">
        <v>138</v>
      </c>
      <c r="CF101" s="16" t="s">
        <v>679</v>
      </c>
      <c r="CG101" s="16" t="s">
        <v>29</v>
      </c>
      <c r="CH101" s="16" t="s">
        <v>306</v>
      </c>
      <c r="CI101" s="16" t="s">
        <v>382</v>
      </c>
      <c r="CJ101" s="16" t="s">
        <v>355</v>
      </c>
      <c r="CK101" s="16" t="s">
        <v>572</v>
      </c>
      <c r="CL101" s="16" t="s">
        <v>825</v>
      </c>
      <c r="CM101" s="16" t="s">
        <v>468</v>
      </c>
      <c r="CN101" s="16" t="s">
        <v>316</v>
      </c>
      <c r="CO101" s="16" t="s">
        <v>25</v>
      </c>
      <c r="CP101" s="16" t="s">
        <v>317</v>
      </c>
      <c r="CQ101" s="16" t="s">
        <v>313</v>
      </c>
      <c r="CR101" s="16" t="s">
        <v>314</v>
      </c>
      <c r="CS101" s="16" t="s">
        <v>23</v>
      </c>
      <c r="CT101" s="16" t="s">
        <v>1933</v>
      </c>
      <c r="CU101" s="16" t="s">
        <v>30</v>
      </c>
      <c r="CZ101" s="16" t="s">
        <v>24</v>
      </c>
      <c r="DA101" s="16" t="s">
        <v>23</v>
      </c>
      <c r="DB101" s="16" t="s">
        <v>24</v>
      </c>
      <c r="DC101" s="16" t="s">
        <v>24</v>
      </c>
    </row>
    <row r="102" spans="1:107" x14ac:dyDescent="0.25">
      <c r="A102" s="16" t="s">
        <v>1934</v>
      </c>
      <c r="B102" s="16" t="s">
        <v>656</v>
      </c>
      <c r="C102" s="16" t="s">
        <v>427</v>
      </c>
      <c r="D102" s="16" t="s">
        <v>141</v>
      </c>
      <c r="E102" s="16">
        <v>1400</v>
      </c>
      <c r="F102" s="16" t="s">
        <v>154</v>
      </c>
      <c r="G102" s="16" t="s">
        <v>464</v>
      </c>
      <c r="H102" s="16" t="s">
        <v>465</v>
      </c>
      <c r="I102" s="16" t="s">
        <v>31</v>
      </c>
      <c r="J102" s="16" t="s">
        <v>31</v>
      </c>
      <c r="K102" s="16">
        <v>835418</v>
      </c>
      <c r="L102" s="16">
        <v>835418</v>
      </c>
      <c r="M102" s="16">
        <v>1</v>
      </c>
      <c r="N102" s="16">
        <v>0</v>
      </c>
      <c r="O102" s="16">
        <v>0</v>
      </c>
      <c r="P102" s="16">
        <v>1</v>
      </c>
      <c r="Q102" s="16">
        <v>835418</v>
      </c>
      <c r="R102" s="16" t="s">
        <v>333</v>
      </c>
      <c r="S102" s="16">
        <v>0</v>
      </c>
      <c r="T102" s="16">
        <v>0</v>
      </c>
      <c r="U102" s="16">
        <v>0</v>
      </c>
      <c r="V102" s="16">
        <v>0</v>
      </c>
      <c r="W102" s="16">
        <v>0</v>
      </c>
      <c r="X102" s="16">
        <v>0</v>
      </c>
      <c r="Y102" s="16">
        <v>0</v>
      </c>
      <c r="Z102" s="16">
        <v>0</v>
      </c>
      <c r="AA102" s="16" t="s">
        <v>23</v>
      </c>
      <c r="AB102" s="16" t="s">
        <v>299</v>
      </c>
      <c r="AC102" s="16" t="b">
        <v>1</v>
      </c>
      <c r="AD102" s="16">
        <v>0</v>
      </c>
      <c r="AE102" s="16" t="s">
        <v>23</v>
      </c>
      <c r="AF102" s="16" t="s">
        <v>23</v>
      </c>
      <c r="AG102" s="16" t="s">
        <v>1935</v>
      </c>
      <c r="AH102" s="16">
        <v>46122</v>
      </c>
      <c r="AI102" s="16" t="s">
        <v>142</v>
      </c>
      <c r="AJ102" s="16" t="s">
        <v>143</v>
      </c>
      <c r="AK102" s="16" t="s">
        <v>144</v>
      </c>
      <c r="AL102" s="16" t="s">
        <v>1936</v>
      </c>
      <c r="AM102" s="16" t="s">
        <v>24</v>
      </c>
      <c r="AN102" s="16" t="s">
        <v>437</v>
      </c>
      <c r="AO102" s="16" t="s">
        <v>438</v>
      </c>
      <c r="AP102" s="16" t="s">
        <v>368</v>
      </c>
      <c r="AQ102" s="16" t="s">
        <v>24</v>
      </c>
      <c r="AR102" s="16" t="s">
        <v>439</v>
      </c>
      <c r="AS102" s="16" t="s">
        <v>301</v>
      </c>
      <c r="AT102" s="16" t="s">
        <v>302</v>
      </c>
      <c r="AU102" s="16" t="s">
        <v>302</v>
      </c>
      <c r="AV102" s="16" t="s">
        <v>322</v>
      </c>
      <c r="AX102" s="16" t="s">
        <v>344</v>
      </c>
      <c r="AY102" s="16" t="s">
        <v>24</v>
      </c>
      <c r="AZ102" s="16" t="s">
        <v>24</v>
      </c>
      <c r="BA102" s="16" t="s">
        <v>304</v>
      </c>
      <c r="BB102" s="16" t="s">
        <v>1937</v>
      </c>
      <c r="BC102" s="16" t="s">
        <v>24</v>
      </c>
      <c r="BD102" s="16" t="s">
        <v>305</v>
      </c>
      <c r="BE102" s="16" t="s">
        <v>1938</v>
      </c>
      <c r="BF102" s="16" t="s">
        <v>1939</v>
      </c>
      <c r="BH102" s="16">
        <v>53213</v>
      </c>
      <c r="BI102" s="16" t="s">
        <v>25</v>
      </c>
      <c r="BJ102" s="16" t="s">
        <v>25</v>
      </c>
      <c r="BK102" s="16" t="s">
        <v>25</v>
      </c>
      <c r="BL102" s="16" t="s">
        <v>43</v>
      </c>
      <c r="BM102" s="16">
        <v>0</v>
      </c>
      <c r="BN102" s="16">
        <v>0</v>
      </c>
      <c r="BO102" s="16">
        <v>0</v>
      </c>
      <c r="BP102" s="16" t="s">
        <v>44</v>
      </c>
      <c r="BQ102" s="16">
        <v>0</v>
      </c>
      <c r="BR102" s="16">
        <v>0</v>
      </c>
      <c r="BS102" s="16">
        <v>0</v>
      </c>
      <c r="BT102" s="16" t="s">
        <v>155</v>
      </c>
      <c r="BU102" s="16">
        <v>0</v>
      </c>
      <c r="BV102" s="16">
        <v>0</v>
      </c>
      <c r="BW102" s="16">
        <v>0</v>
      </c>
      <c r="BX102" s="16" t="s">
        <v>471</v>
      </c>
      <c r="BY102" s="16" t="s">
        <v>1940</v>
      </c>
      <c r="BZ102" s="16">
        <v>1</v>
      </c>
      <c r="CA102" s="16" t="s">
        <v>1941</v>
      </c>
      <c r="CD102" s="16" t="s">
        <v>1942</v>
      </c>
      <c r="CE102" s="16" t="s">
        <v>46</v>
      </c>
      <c r="CF102" s="16" t="s">
        <v>142</v>
      </c>
      <c r="CG102" s="16" t="s">
        <v>110</v>
      </c>
      <c r="CH102" s="16" t="s">
        <v>306</v>
      </c>
      <c r="CI102" s="16" t="s">
        <v>306</v>
      </c>
      <c r="CJ102" s="16" t="s">
        <v>382</v>
      </c>
      <c r="CK102" s="16" t="s">
        <v>346</v>
      </c>
      <c r="CL102" s="16" t="s">
        <v>347</v>
      </c>
      <c r="CM102" s="16" t="s">
        <v>827</v>
      </c>
      <c r="CN102" s="16" t="s">
        <v>316</v>
      </c>
      <c r="CO102" s="16" t="s">
        <v>25</v>
      </c>
      <c r="CP102" s="16" t="s">
        <v>331</v>
      </c>
      <c r="CQ102" s="16" t="s">
        <v>24</v>
      </c>
      <c r="CR102" s="16" t="s">
        <v>314</v>
      </c>
      <c r="CS102" s="16" t="s">
        <v>24</v>
      </c>
      <c r="CT102" s="16" t="s">
        <v>1653</v>
      </c>
      <c r="CU102" s="16" t="s">
        <v>111</v>
      </c>
      <c r="CZ102" s="16" t="s">
        <v>24</v>
      </c>
      <c r="DA102" s="16" t="s">
        <v>24</v>
      </c>
      <c r="DB102" s="16" t="s">
        <v>24</v>
      </c>
      <c r="DC102" s="16" t="s">
        <v>24</v>
      </c>
    </row>
    <row r="103" spans="1:107" x14ac:dyDescent="0.25">
      <c r="A103" s="16" t="s">
        <v>780</v>
      </c>
      <c r="B103" s="16" t="s">
        <v>656</v>
      </c>
      <c r="C103" s="16" t="s">
        <v>427</v>
      </c>
      <c r="D103" s="16" t="s">
        <v>141</v>
      </c>
      <c r="E103" s="16">
        <v>1400</v>
      </c>
      <c r="F103" s="16" t="s">
        <v>166</v>
      </c>
      <c r="G103" s="16" t="s">
        <v>464</v>
      </c>
      <c r="H103" s="16" t="s">
        <v>465</v>
      </c>
      <c r="I103" s="16" t="s">
        <v>31</v>
      </c>
      <c r="J103" s="16" t="s">
        <v>31</v>
      </c>
      <c r="K103" s="16">
        <v>485010</v>
      </c>
      <c r="L103" s="16">
        <v>485010</v>
      </c>
      <c r="M103" s="16">
        <v>1</v>
      </c>
      <c r="N103" s="16">
        <v>0</v>
      </c>
      <c r="O103" s="16">
        <v>0</v>
      </c>
      <c r="P103" s="16">
        <v>1</v>
      </c>
      <c r="Q103" s="16">
        <v>485010</v>
      </c>
      <c r="R103" s="16" t="s">
        <v>333</v>
      </c>
      <c r="S103" s="16">
        <v>0</v>
      </c>
      <c r="T103" s="16">
        <v>0</v>
      </c>
      <c r="U103" s="16">
        <v>0</v>
      </c>
      <c r="V103" s="16">
        <v>0</v>
      </c>
      <c r="W103" s="16">
        <v>0</v>
      </c>
      <c r="X103" s="16">
        <v>0</v>
      </c>
      <c r="Y103" s="16">
        <v>0</v>
      </c>
      <c r="Z103" s="16">
        <v>0</v>
      </c>
      <c r="AA103" s="16" t="s">
        <v>23</v>
      </c>
      <c r="AB103" s="16" t="s">
        <v>299</v>
      </c>
      <c r="AC103" s="16" t="b">
        <v>1</v>
      </c>
      <c r="AD103" s="16">
        <v>0</v>
      </c>
      <c r="AE103" s="16" t="s">
        <v>23</v>
      </c>
      <c r="AF103" s="16" t="s">
        <v>23</v>
      </c>
      <c r="AG103" s="16" t="s">
        <v>167</v>
      </c>
      <c r="AH103" s="16">
        <v>46125</v>
      </c>
      <c r="AI103" s="16" t="s">
        <v>142</v>
      </c>
      <c r="AJ103" s="16" t="s">
        <v>143</v>
      </c>
      <c r="AK103" s="16" t="s">
        <v>144</v>
      </c>
      <c r="AL103" s="16" t="s">
        <v>1943</v>
      </c>
      <c r="AM103" s="16" t="s">
        <v>24</v>
      </c>
      <c r="AN103" s="16" t="s">
        <v>447</v>
      </c>
      <c r="AO103" s="16" t="s">
        <v>681</v>
      </c>
      <c r="AP103" s="16" t="s">
        <v>368</v>
      </c>
      <c r="AQ103" s="16" t="s">
        <v>24</v>
      </c>
      <c r="AR103" s="16" t="s">
        <v>439</v>
      </c>
      <c r="AS103" s="16" t="s">
        <v>301</v>
      </c>
      <c r="AT103" s="16" t="s">
        <v>302</v>
      </c>
      <c r="AU103" s="16" t="s">
        <v>302</v>
      </c>
      <c r="AV103" s="16" t="s">
        <v>322</v>
      </c>
      <c r="AX103" s="16" t="s">
        <v>344</v>
      </c>
      <c r="AY103" s="16" t="s">
        <v>24</v>
      </c>
      <c r="AZ103" s="16" t="s">
        <v>24</v>
      </c>
      <c r="BA103" s="16" t="s">
        <v>304</v>
      </c>
      <c r="BB103" s="16" t="s">
        <v>1944</v>
      </c>
      <c r="BC103" s="16" t="s">
        <v>24</v>
      </c>
      <c r="BD103" s="16" t="s">
        <v>305</v>
      </c>
      <c r="BE103" s="16" t="s">
        <v>1938</v>
      </c>
      <c r="BF103" s="16" t="s">
        <v>682</v>
      </c>
      <c r="BH103" s="16">
        <v>53221</v>
      </c>
      <c r="BI103" s="16" t="s">
        <v>25</v>
      </c>
      <c r="BJ103" s="16" t="s">
        <v>25</v>
      </c>
      <c r="BK103" s="16" t="s">
        <v>25</v>
      </c>
      <c r="BL103" s="16" t="s">
        <v>104</v>
      </c>
      <c r="BM103" s="16">
        <v>0</v>
      </c>
      <c r="BN103" s="16">
        <v>0</v>
      </c>
      <c r="BO103" s="16">
        <v>0</v>
      </c>
      <c r="BP103" s="16" t="s">
        <v>102</v>
      </c>
      <c r="BQ103" s="16">
        <v>0</v>
      </c>
      <c r="BR103" s="16">
        <v>0</v>
      </c>
      <c r="BS103" s="16">
        <v>0</v>
      </c>
      <c r="BT103" s="16" t="s">
        <v>683</v>
      </c>
      <c r="BU103" s="16">
        <v>0</v>
      </c>
      <c r="BV103" s="16">
        <v>0</v>
      </c>
      <c r="BW103" s="16">
        <v>0</v>
      </c>
      <c r="BX103" s="16" t="s">
        <v>344</v>
      </c>
      <c r="BY103" s="16" t="s">
        <v>461</v>
      </c>
      <c r="BZ103" s="16">
        <v>0</v>
      </c>
      <c r="CA103" s="16" t="s">
        <v>462</v>
      </c>
      <c r="CD103" s="16" t="s">
        <v>168</v>
      </c>
      <c r="CE103" s="16" t="s">
        <v>46</v>
      </c>
      <c r="CF103" s="16" t="s">
        <v>142</v>
      </c>
      <c r="CG103" s="16" t="s">
        <v>110</v>
      </c>
      <c r="CH103" s="16" t="s">
        <v>306</v>
      </c>
      <c r="CI103" s="16" t="s">
        <v>306</v>
      </c>
      <c r="CJ103" s="16" t="s">
        <v>382</v>
      </c>
      <c r="CK103" s="16" t="s">
        <v>346</v>
      </c>
      <c r="CL103" s="16" t="s">
        <v>347</v>
      </c>
      <c r="CM103" s="16" t="s">
        <v>827</v>
      </c>
      <c r="CN103" s="16" t="s">
        <v>316</v>
      </c>
      <c r="CO103" s="16" t="s">
        <v>25</v>
      </c>
      <c r="CP103" s="16" t="s">
        <v>331</v>
      </c>
      <c r="CQ103" s="16" t="s">
        <v>24</v>
      </c>
      <c r="CR103" s="16" t="s">
        <v>314</v>
      </c>
      <c r="CS103" s="16" t="s">
        <v>24</v>
      </c>
      <c r="CT103" s="16" t="s">
        <v>1653</v>
      </c>
      <c r="CU103" s="16" t="s">
        <v>111</v>
      </c>
      <c r="CZ103" s="16" t="s">
        <v>24</v>
      </c>
      <c r="DA103" s="16" t="s">
        <v>24</v>
      </c>
      <c r="DB103" s="16" t="s">
        <v>24</v>
      </c>
      <c r="DC103" s="16" t="s">
        <v>24</v>
      </c>
    </row>
    <row r="104" spans="1:107" x14ac:dyDescent="0.25">
      <c r="A104" s="16" t="s">
        <v>776</v>
      </c>
      <c r="B104" s="16" t="s">
        <v>656</v>
      </c>
      <c r="C104" s="16" t="s">
        <v>427</v>
      </c>
      <c r="D104" s="16" t="s">
        <v>141</v>
      </c>
      <c r="E104" s="16">
        <v>1400</v>
      </c>
      <c r="F104" s="16" t="s">
        <v>157</v>
      </c>
      <c r="G104" s="16" t="s">
        <v>296</v>
      </c>
      <c r="H104" s="16" t="s">
        <v>297</v>
      </c>
      <c r="I104" s="16" t="s">
        <v>464</v>
      </c>
      <c r="J104" s="16" t="s">
        <v>465</v>
      </c>
      <c r="K104" s="16">
        <v>358890</v>
      </c>
      <c r="L104" s="16">
        <v>358890</v>
      </c>
      <c r="M104" s="16">
        <v>1</v>
      </c>
      <c r="N104" s="16">
        <v>0</v>
      </c>
      <c r="O104" s="16">
        <v>0</v>
      </c>
      <c r="P104" s="16">
        <v>1</v>
      </c>
      <c r="Q104" s="16">
        <v>358890</v>
      </c>
      <c r="R104" s="16" t="s">
        <v>333</v>
      </c>
      <c r="S104" s="16">
        <v>0</v>
      </c>
      <c r="T104" s="16">
        <v>4100000</v>
      </c>
      <c r="U104" s="16">
        <v>0</v>
      </c>
      <c r="V104" s="16">
        <v>4100000</v>
      </c>
      <c r="W104" s="16">
        <v>0</v>
      </c>
      <c r="X104" s="16">
        <v>0</v>
      </c>
      <c r="Y104" s="16">
        <v>4100000</v>
      </c>
      <c r="Z104" s="16">
        <v>0</v>
      </c>
      <c r="AA104" s="16" t="s">
        <v>23</v>
      </c>
      <c r="AB104" s="16" t="s">
        <v>299</v>
      </c>
      <c r="AC104" s="16" t="b">
        <v>1</v>
      </c>
      <c r="AD104" s="16">
        <v>0</v>
      </c>
      <c r="AE104" s="16" t="s">
        <v>23</v>
      </c>
      <c r="AF104" s="16" t="s">
        <v>23</v>
      </c>
      <c r="AG104" s="16" t="s">
        <v>158</v>
      </c>
      <c r="AH104" s="16">
        <v>46119</v>
      </c>
      <c r="AI104" s="16" t="s">
        <v>142</v>
      </c>
      <c r="AJ104" s="16" t="s">
        <v>143</v>
      </c>
      <c r="AK104" s="16" t="s">
        <v>144</v>
      </c>
      <c r="AL104" s="16" t="s">
        <v>1945</v>
      </c>
      <c r="AM104" s="16" t="s">
        <v>24</v>
      </c>
      <c r="AN104" s="16" t="s">
        <v>440</v>
      </c>
      <c r="AO104" s="16" t="s">
        <v>1946</v>
      </c>
      <c r="AP104" s="16" t="s">
        <v>369</v>
      </c>
      <c r="AQ104" s="16" t="s">
        <v>441</v>
      </c>
      <c r="AR104" s="16" t="s">
        <v>1947</v>
      </c>
      <c r="AS104" s="16" t="s">
        <v>301</v>
      </c>
      <c r="AT104" s="16" t="s">
        <v>302</v>
      </c>
      <c r="AU104" s="16" t="s">
        <v>442</v>
      </c>
      <c r="AV104" s="16" t="s">
        <v>322</v>
      </c>
      <c r="AX104" s="16" t="s">
        <v>344</v>
      </c>
      <c r="AY104" s="16" t="s">
        <v>24</v>
      </c>
      <c r="AZ104" s="16" t="s">
        <v>24</v>
      </c>
      <c r="BA104" s="16" t="s">
        <v>304</v>
      </c>
      <c r="BB104" s="16" t="s">
        <v>1948</v>
      </c>
      <c r="BC104" s="16" t="s">
        <v>24</v>
      </c>
      <c r="BD104" s="16" t="s">
        <v>305</v>
      </c>
      <c r="BE104" s="16" t="s">
        <v>1949</v>
      </c>
      <c r="BF104" s="16" t="s">
        <v>443</v>
      </c>
      <c r="BH104" s="16">
        <v>53172</v>
      </c>
      <c r="BI104" s="16" t="s">
        <v>25</v>
      </c>
      <c r="BJ104" s="16" t="s">
        <v>25</v>
      </c>
      <c r="BK104" s="16" t="s">
        <v>25</v>
      </c>
      <c r="BL104" s="16" t="s">
        <v>63</v>
      </c>
      <c r="BM104" s="16">
        <v>0</v>
      </c>
      <c r="BN104" s="16">
        <v>0</v>
      </c>
      <c r="BO104" s="16">
        <v>0</v>
      </c>
      <c r="BP104" s="16" t="s">
        <v>64</v>
      </c>
      <c r="BQ104" s="16">
        <v>0</v>
      </c>
      <c r="BR104" s="16">
        <v>0</v>
      </c>
      <c r="BS104" s="16">
        <v>0</v>
      </c>
      <c r="BT104" s="16" t="s">
        <v>1126</v>
      </c>
      <c r="BU104" s="16">
        <v>0</v>
      </c>
      <c r="BV104" s="16">
        <v>0</v>
      </c>
      <c r="BW104" s="16">
        <v>0</v>
      </c>
      <c r="BX104" s="16" t="s">
        <v>471</v>
      </c>
      <c r="BY104" s="16" t="s">
        <v>657</v>
      </c>
      <c r="BZ104" s="16">
        <v>1</v>
      </c>
      <c r="CA104" s="16" t="s">
        <v>658</v>
      </c>
      <c r="CD104" s="16" t="s">
        <v>1950</v>
      </c>
      <c r="CE104" s="16" t="s">
        <v>659</v>
      </c>
      <c r="CF104" s="16" t="s">
        <v>1127</v>
      </c>
      <c r="CG104" s="16" t="s">
        <v>29</v>
      </c>
      <c r="CH104" s="16" t="s">
        <v>306</v>
      </c>
      <c r="CI104" s="16" t="s">
        <v>334</v>
      </c>
      <c r="CJ104" s="16" t="s">
        <v>355</v>
      </c>
      <c r="CK104" s="16" t="s">
        <v>828</v>
      </c>
      <c r="CL104" s="16" t="s">
        <v>825</v>
      </c>
      <c r="CM104" s="16" t="s">
        <v>598</v>
      </c>
      <c r="CN104" s="16" t="s">
        <v>316</v>
      </c>
      <c r="CO104" s="16" t="s">
        <v>25</v>
      </c>
      <c r="CP104" s="16" t="s">
        <v>317</v>
      </c>
      <c r="CQ104" s="16" t="s">
        <v>313</v>
      </c>
      <c r="CR104" s="16" t="s">
        <v>314</v>
      </c>
      <c r="CS104" s="16" t="s">
        <v>23</v>
      </c>
      <c r="CT104" s="16" t="s">
        <v>1951</v>
      </c>
      <c r="CU104" s="16" t="s">
        <v>30</v>
      </c>
      <c r="CZ104" s="16" t="s">
        <v>24</v>
      </c>
      <c r="DA104" s="16" t="s">
        <v>23</v>
      </c>
      <c r="DB104" s="16" t="s">
        <v>24</v>
      </c>
      <c r="DC104" s="16" t="s">
        <v>24</v>
      </c>
    </row>
    <row r="105" spans="1:107" x14ac:dyDescent="0.25">
      <c r="A105" s="16" t="s">
        <v>781</v>
      </c>
      <c r="B105" s="16" t="s">
        <v>656</v>
      </c>
      <c r="C105" s="16" t="s">
        <v>427</v>
      </c>
      <c r="D105" s="16" t="s">
        <v>141</v>
      </c>
      <c r="E105" s="16">
        <v>1400</v>
      </c>
      <c r="F105" s="16" t="s">
        <v>160</v>
      </c>
      <c r="G105" s="16" t="s">
        <v>296</v>
      </c>
      <c r="H105" s="16" t="s">
        <v>297</v>
      </c>
      <c r="I105" s="16" t="s">
        <v>464</v>
      </c>
      <c r="J105" s="16" t="s">
        <v>465</v>
      </c>
      <c r="K105" s="16">
        <v>320110</v>
      </c>
      <c r="L105" s="16">
        <v>0</v>
      </c>
      <c r="M105" s="16">
        <v>0</v>
      </c>
      <c r="N105" s="16">
        <v>320110</v>
      </c>
      <c r="O105" s="16">
        <v>2</v>
      </c>
      <c r="P105" s="16">
        <v>2</v>
      </c>
      <c r="Q105" s="16">
        <v>320110</v>
      </c>
      <c r="R105" s="16" t="s">
        <v>298</v>
      </c>
      <c r="S105" s="16">
        <v>0</v>
      </c>
      <c r="T105" s="16">
        <v>7230500</v>
      </c>
      <c r="U105" s="16">
        <v>0</v>
      </c>
      <c r="V105" s="16">
        <v>7230500</v>
      </c>
      <c r="W105" s="16">
        <v>0</v>
      </c>
      <c r="X105" s="16">
        <v>0</v>
      </c>
      <c r="Y105" s="16">
        <v>7230500</v>
      </c>
      <c r="Z105" s="16">
        <v>0</v>
      </c>
      <c r="AA105" s="16" t="s">
        <v>23</v>
      </c>
      <c r="AB105" s="16" t="s">
        <v>299</v>
      </c>
      <c r="AC105" s="16" t="b">
        <v>1</v>
      </c>
      <c r="AD105" s="16">
        <v>0</v>
      </c>
      <c r="AE105" s="16" t="s">
        <v>23</v>
      </c>
      <c r="AF105" s="16" t="s">
        <v>23</v>
      </c>
      <c r="AG105" s="16" t="s">
        <v>161</v>
      </c>
      <c r="AH105" s="16">
        <v>46114</v>
      </c>
      <c r="AI105" s="16" t="s">
        <v>142</v>
      </c>
      <c r="AJ105" s="16" t="s">
        <v>143</v>
      </c>
      <c r="AK105" s="16" t="s">
        <v>144</v>
      </c>
      <c r="AL105" s="16" t="s">
        <v>1952</v>
      </c>
      <c r="AM105" s="16" t="s">
        <v>24</v>
      </c>
      <c r="AN105" s="16" t="s">
        <v>685</v>
      </c>
      <c r="AO105" s="16" t="s">
        <v>686</v>
      </c>
      <c r="AP105" s="16" t="s">
        <v>300</v>
      </c>
      <c r="AQ105" s="16" t="s">
        <v>687</v>
      </c>
      <c r="AR105" s="16" t="s">
        <v>688</v>
      </c>
      <c r="AS105" s="16" t="s">
        <v>301</v>
      </c>
      <c r="AT105" s="16" t="s">
        <v>302</v>
      </c>
      <c r="AU105" s="16" t="s">
        <v>302</v>
      </c>
      <c r="AV105" s="16" t="s">
        <v>322</v>
      </c>
      <c r="AX105" s="16" t="s">
        <v>362</v>
      </c>
      <c r="AY105" s="16" t="s">
        <v>24</v>
      </c>
      <c r="AZ105" s="16" t="s">
        <v>24</v>
      </c>
      <c r="BA105" s="16" t="s">
        <v>304</v>
      </c>
      <c r="BB105" s="16" t="s">
        <v>1953</v>
      </c>
      <c r="BC105" s="16" t="s">
        <v>24</v>
      </c>
      <c r="BD105" s="16" t="s">
        <v>305</v>
      </c>
      <c r="BE105" s="16" t="s">
        <v>1954</v>
      </c>
      <c r="BF105" s="16" t="s">
        <v>689</v>
      </c>
      <c r="BG105" s="16">
        <v>0</v>
      </c>
      <c r="BH105" s="16" t="s">
        <v>54</v>
      </c>
      <c r="BI105" s="16" t="s">
        <v>25</v>
      </c>
      <c r="BJ105" s="16" t="s">
        <v>25</v>
      </c>
      <c r="BK105" s="16" t="s">
        <v>25</v>
      </c>
      <c r="BL105" s="16" t="s">
        <v>55</v>
      </c>
      <c r="BM105" s="16">
        <v>0</v>
      </c>
      <c r="BN105" s="16">
        <v>0</v>
      </c>
      <c r="BO105" s="16">
        <v>0</v>
      </c>
      <c r="BP105" s="16" t="s">
        <v>54</v>
      </c>
      <c r="BQ105" s="16">
        <v>0</v>
      </c>
      <c r="BR105" s="16">
        <v>0</v>
      </c>
      <c r="BS105" s="16">
        <v>0</v>
      </c>
      <c r="BT105" s="16" t="s">
        <v>54</v>
      </c>
      <c r="BU105" s="16">
        <v>0</v>
      </c>
      <c r="BV105" s="16">
        <v>0</v>
      </c>
      <c r="BW105" s="16">
        <v>0</v>
      </c>
      <c r="BX105" s="16" t="s">
        <v>344</v>
      </c>
      <c r="BY105" s="16" t="s">
        <v>461</v>
      </c>
      <c r="BZ105" s="16">
        <v>0</v>
      </c>
      <c r="CA105" s="16" t="s">
        <v>462</v>
      </c>
      <c r="CD105" s="16" t="s">
        <v>1955</v>
      </c>
      <c r="CE105" s="16" t="s">
        <v>127</v>
      </c>
      <c r="CF105" s="16" t="s">
        <v>1956</v>
      </c>
      <c r="CG105" s="16" t="s">
        <v>29</v>
      </c>
      <c r="CH105" s="16" t="s">
        <v>306</v>
      </c>
      <c r="CI105" s="16" t="s">
        <v>382</v>
      </c>
      <c r="CJ105" s="16" t="s">
        <v>355</v>
      </c>
      <c r="CK105" s="16" t="s">
        <v>572</v>
      </c>
      <c r="CL105" s="16" t="s">
        <v>825</v>
      </c>
      <c r="CM105" s="16" t="s">
        <v>1427</v>
      </c>
      <c r="CN105" s="16" t="s">
        <v>319</v>
      </c>
      <c r="CO105" s="16" t="s">
        <v>25</v>
      </c>
      <c r="CP105" s="16" t="s">
        <v>317</v>
      </c>
      <c r="CQ105" s="16" t="s">
        <v>313</v>
      </c>
      <c r="CR105" s="16" t="s">
        <v>314</v>
      </c>
      <c r="CS105" s="16" t="s">
        <v>23</v>
      </c>
      <c r="CT105" s="16" t="s">
        <v>1529</v>
      </c>
      <c r="CU105" s="16" t="s">
        <v>30</v>
      </c>
      <c r="CZ105" s="16" t="s">
        <v>24</v>
      </c>
      <c r="DA105" s="16" t="s">
        <v>23</v>
      </c>
      <c r="DB105" s="16" t="s">
        <v>24</v>
      </c>
      <c r="DC105" s="16" t="s">
        <v>24</v>
      </c>
    </row>
    <row r="106" spans="1:107" x14ac:dyDescent="0.25">
      <c r="A106" s="16" t="s">
        <v>782</v>
      </c>
      <c r="B106" s="16" t="s">
        <v>656</v>
      </c>
      <c r="C106" s="16" t="s">
        <v>427</v>
      </c>
      <c r="D106" s="16" t="s">
        <v>141</v>
      </c>
      <c r="E106" s="16">
        <v>1400</v>
      </c>
      <c r="F106" s="16" t="s">
        <v>162</v>
      </c>
      <c r="G106" s="16" t="s">
        <v>296</v>
      </c>
      <c r="H106" s="16" t="s">
        <v>297</v>
      </c>
      <c r="I106" s="16" t="s">
        <v>464</v>
      </c>
      <c r="J106" s="16" t="s">
        <v>465</v>
      </c>
      <c r="K106" s="16">
        <v>173910</v>
      </c>
      <c r="L106" s="16">
        <v>173910</v>
      </c>
      <c r="M106" s="16">
        <v>1</v>
      </c>
      <c r="N106" s="16">
        <v>0</v>
      </c>
      <c r="O106" s="16">
        <v>0</v>
      </c>
      <c r="P106" s="16">
        <v>1</v>
      </c>
      <c r="Q106" s="16">
        <v>173910</v>
      </c>
      <c r="R106" s="16" t="s">
        <v>333</v>
      </c>
      <c r="S106" s="16">
        <v>0</v>
      </c>
      <c r="T106" s="16">
        <v>1000000</v>
      </c>
      <c r="U106" s="16">
        <v>0</v>
      </c>
      <c r="V106" s="16">
        <v>1000000</v>
      </c>
      <c r="W106" s="16">
        <v>0</v>
      </c>
      <c r="X106" s="16">
        <v>0</v>
      </c>
      <c r="Y106" s="16">
        <v>1000000</v>
      </c>
      <c r="Z106" s="16">
        <v>0</v>
      </c>
      <c r="AA106" s="16" t="s">
        <v>23</v>
      </c>
      <c r="AB106" s="16" t="s">
        <v>299</v>
      </c>
      <c r="AC106" s="16" t="b">
        <v>1</v>
      </c>
      <c r="AD106" s="16">
        <v>0</v>
      </c>
      <c r="AE106" s="16" t="s">
        <v>23</v>
      </c>
      <c r="AF106" s="16" t="s">
        <v>23</v>
      </c>
      <c r="AG106" s="16" t="s">
        <v>163</v>
      </c>
      <c r="AH106" s="16">
        <v>46121</v>
      </c>
      <c r="AI106" s="16" t="s">
        <v>142</v>
      </c>
      <c r="AJ106" s="16" t="s">
        <v>143</v>
      </c>
      <c r="AK106" s="16" t="s">
        <v>1115</v>
      </c>
      <c r="AL106" s="16" t="s">
        <v>1137</v>
      </c>
      <c r="AM106" s="16" t="s">
        <v>24</v>
      </c>
      <c r="AN106" s="16" t="s">
        <v>1138</v>
      </c>
      <c r="AO106" s="16" t="s">
        <v>320</v>
      </c>
      <c r="AP106" s="16" t="s">
        <v>368</v>
      </c>
      <c r="AQ106" s="16" t="s">
        <v>1957</v>
      </c>
      <c r="AR106" s="16" t="s">
        <v>444</v>
      </c>
      <c r="AS106" s="16" t="s">
        <v>301</v>
      </c>
      <c r="AT106" s="16" t="s">
        <v>302</v>
      </c>
      <c r="AU106" s="16" t="s">
        <v>302</v>
      </c>
      <c r="AV106" s="16" t="s">
        <v>322</v>
      </c>
      <c r="AX106" s="16" t="s">
        <v>344</v>
      </c>
      <c r="AY106" s="16" t="s">
        <v>24</v>
      </c>
      <c r="AZ106" s="16" t="s">
        <v>24</v>
      </c>
      <c r="BA106" s="16" t="s">
        <v>304</v>
      </c>
      <c r="BB106" s="16" t="s">
        <v>1958</v>
      </c>
      <c r="BC106" s="16" t="s">
        <v>24</v>
      </c>
      <c r="BD106" s="16" t="s">
        <v>305</v>
      </c>
      <c r="BE106" s="16" t="s">
        <v>1959</v>
      </c>
      <c r="BF106" s="16" t="s">
        <v>1139</v>
      </c>
      <c r="BH106" s="16">
        <v>53214</v>
      </c>
      <c r="BI106" s="16" t="s">
        <v>25</v>
      </c>
      <c r="BJ106" s="16" t="s">
        <v>25</v>
      </c>
      <c r="BK106" s="16" t="s">
        <v>25</v>
      </c>
      <c r="BL106" s="16" t="s">
        <v>49</v>
      </c>
      <c r="BM106" s="16">
        <v>0</v>
      </c>
      <c r="BN106" s="16">
        <v>0</v>
      </c>
      <c r="BO106" s="16">
        <v>0</v>
      </c>
      <c r="BP106" s="16" t="s">
        <v>103</v>
      </c>
      <c r="BQ106" s="16">
        <v>0</v>
      </c>
      <c r="BR106" s="16">
        <v>0</v>
      </c>
      <c r="BS106" s="16">
        <v>0</v>
      </c>
      <c r="BT106" s="16" t="s">
        <v>690</v>
      </c>
      <c r="BU106" s="16">
        <v>0</v>
      </c>
      <c r="BV106" s="16">
        <v>0</v>
      </c>
      <c r="BW106" s="16">
        <v>0</v>
      </c>
      <c r="BX106" s="16" t="s">
        <v>471</v>
      </c>
      <c r="BY106" s="16" t="s">
        <v>694</v>
      </c>
      <c r="BZ106" s="16">
        <v>1</v>
      </c>
      <c r="CA106" s="16" t="s">
        <v>695</v>
      </c>
      <c r="CD106" s="16" t="s">
        <v>1960</v>
      </c>
      <c r="CE106" s="16" t="s">
        <v>138</v>
      </c>
      <c r="CF106" s="16" t="s">
        <v>647</v>
      </c>
      <c r="CG106" s="16" t="s">
        <v>29</v>
      </c>
      <c r="CH106" s="16" t="s">
        <v>306</v>
      </c>
      <c r="CI106" s="16" t="s">
        <v>334</v>
      </c>
      <c r="CJ106" s="16" t="s">
        <v>355</v>
      </c>
      <c r="CK106" s="16" t="s">
        <v>828</v>
      </c>
      <c r="CL106" s="16" t="s">
        <v>825</v>
      </c>
      <c r="CM106" s="16" t="s">
        <v>598</v>
      </c>
      <c r="CN106" s="16" t="s">
        <v>316</v>
      </c>
      <c r="CO106" s="16" t="s">
        <v>25</v>
      </c>
      <c r="CP106" s="16" t="s">
        <v>317</v>
      </c>
      <c r="CQ106" s="16" t="s">
        <v>313</v>
      </c>
      <c r="CR106" s="16" t="s">
        <v>314</v>
      </c>
      <c r="CS106" s="16" t="s">
        <v>23</v>
      </c>
      <c r="CT106" s="16" t="s">
        <v>916</v>
      </c>
      <c r="CU106" s="16" t="s">
        <v>30</v>
      </c>
      <c r="CZ106" s="16" t="s">
        <v>24</v>
      </c>
      <c r="DA106" s="16" t="s">
        <v>23</v>
      </c>
      <c r="DB106" s="16" t="s">
        <v>24</v>
      </c>
      <c r="DC106" s="16" t="s">
        <v>24</v>
      </c>
    </row>
    <row r="107" spans="1:107" x14ac:dyDescent="0.25">
      <c r="A107" s="16" t="s">
        <v>783</v>
      </c>
      <c r="B107" s="16" t="s">
        <v>656</v>
      </c>
      <c r="C107" s="16" t="s">
        <v>427</v>
      </c>
      <c r="D107" s="16" t="s">
        <v>141</v>
      </c>
      <c r="E107" s="16">
        <v>1400</v>
      </c>
      <c r="F107" s="16" t="s">
        <v>164</v>
      </c>
      <c r="G107" s="16" t="s">
        <v>296</v>
      </c>
      <c r="H107" s="16" t="s">
        <v>297</v>
      </c>
      <c r="I107" s="16" t="s">
        <v>464</v>
      </c>
      <c r="J107" s="16" t="s">
        <v>465</v>
      </c>
      <c r="K107" s="16">
        <v>314320</v>
      </c>
      <c r="L107" s="16">
        <v>314320</v>
      </c>
      <c r="M107" s="16">
        <v>1</v>
      </c>
      <c r="N107" s="16">
        <v>0</v>
      </c>
      <c r="O107" s="16">
        <v>0</v>
      </c>
      <c r="P107" s="16">
        <v>1</v>
      </c>
      <c r="Q107" s="16">
        <v>314320</v>
      </c>
      <c r="R107" s="16" t="s">
        <v>333</v>
      </c>
      <c r="S107" s="16">
        <v>0</v>
      </c>
      <c r="T107" s="16">
        <v>3300880</v>
      </c>
      <c r="U107" s="16">
        <v>0</v>
      </c>
      <c r="V107" s="16">
        <v>3300880</v>
      </c>
      <c r="W107" s="16">
        <v>0</v>
      </c>
      <c r="X107" s="16">
        <v>0</v>
      </c>
      <c r="Y107" s="16">
        <v>3300880</v>
      </c>
      <c r="Z107" s="16">
        <v>0</v>
      </c>
      <c r="AA107" s="16" t="s">
        <v>23</v>
      </c>
      <c r="AB107" s="16" t="s">
        <v>299</v>
      </c>
      <c r="AC107" s="16" t="b">
        <v>1</v>
      </c>
      <c r="AD107" s="16">
        <v>0</v>
      </c>
      <c r="AE107" s="16" t="s">
        <v>23</v>
      </c>
      <c r="AF107" s="16" t="s">
        <v>23</v>
      </c>
      <c r="AG107" s="16" t="s">
        <v>691</v>
      </c>
      <c r="AH107" s="16">
        <v>46120</v>
      </c>
      <c r="AI107" s="16" t="s">
        <v>142</v>
      </c>
      <c r="AJ107" s="16" t="s">
        <v>143</v>
      </c>
      <c r="AK107" s="16" t="s">
        <v>144</v>
      </c>
      <c r="AL107" s="16" t="s">
        <v>1961</v>
      </c>
      <c r="AM107" s="16" t="s">
        <v>24</v>
      </c>
      <c r="AN107" s="16" t="s">
        <v>692</v>
      </c>
      <c r="AO107" s="16" t="s">
        <v>320</v>
      </c>
      <c r="AP107" s="16" t="s">
        <v>420</v>
      </c>
      <c r="AQ107" s="16" t="s">
        <v>693</v>
      </c>
      <c r="AR107" s="16" t="s">
        <v>445</v>
      </c>
      <c r="AS107" s="16" t="s">
        <v>301</v>
      </c>
      <c r="AT107" s="16" t="s">
        <v>302</v>
      </c>
      <c r="AU107" s="16" t="s">
        <v>302</v>
      </c>
      <c r="AV107" s="16" t="s">
        <v>322</v>
      </c>
      <c r="AX107" s="16" t="s">
        <v>344</v>
      </c>
      <c r="AY107" s="16" t="s">
        <v>24</v>
      </c>
      <c r="AZ107" s="16" t="s">
        <v>24</v>
      </c>
      <c r="BA107" s="16" t="s">
        <v>304</v>
      </c>
      <c r="BB107" s="16" t="s">
        <v>446</v>
      </c>
      <c r="BC107" s="16" t="s">
        <v>24</v>
      </c>
      <c r="BD107" s="16" t="s">
        <v>305</v>
      </c>
      <c r="BE107" s="16" t="s">
        <v>1962</v>
      </c>
      <c r="BF107" s="16" t="s">
        <v>1963</v>
      </c>
      <c r="BH107" s="16">
        <v>53202</v>
      </c>
      <c r="BI107" s="16" t="s">
        <v>25</v>
      </c>
      <c r="BJ107" s="16" t="s">
        <v>25</v>
      </c>
      <c r="BK107" s="16" t="s">
        <v>25</v>
      </c>
      <c r="BL107" s="16" t="s">
        <v>26</v>
      </c>
      <c r="BM107" s="16">
        <v>0</v>
      </c>
      <c r="BN107" s="16">
        <v>0</v>
      </c>
      <c r="BO107" s="16">
        <v>0</v>
      </c>
      <c r="BP107" s="16" t="s">
        <v>27</v>
      </c>
      <c r="BQ107" s="16">
        <v>0</v>
      </c>
      <c r="BR107" s="16">
        <v>0</v>
      </c>
      <c r="BS107" s="16">
        <v>0</v>
      </c>
      <c r="BT107" s="16" t="s">
        <v>165</v>
      </c>
      <c r="BU107" s="16">
        <v>0</v>
      </c>
      <c r="BV107" s="16">
        <v>0</v>
      </c>
      <c r="BW107" s="16">
        <v>0</v>
      </c>
      <c r="BX107" s="16" t="s">
        <v>471</v>
      </c>
      <c r="BY107" s="16" t="s">
        <v>694</v>
      </c>
      <c r="BZ107" s="16">
        <v>1</v>
      </c>
      <c r="CA107" s="16" t="s">
        <v>695</v>
      </c>
      <c r="CD107" s="16" t="s">
        <v>1964</v>
      </c>
      <c r="CE107" s="16" t="s">
        <v>138</v>
      </c>
      <c r="CF107" s="16" t="s">
        <v>679</v>
      </c>
      <c r="CG107" s="16" t="s">
        <v>29</v>
      </c>
      <c r="CH107" s="16" t="s">
        <v>306</v>
      </c>
      <c r="CI107" s="16" t="s">
        <v>382</v>
      </c>
      <c r="CJ107" s="16" t="s">
        <v>355</v>
      </c>
      <c r="CK107" s="16" t="s">
        <v>828</v>
      </c>
      <c r="CL107" s="16" t="s">
        <v>598</v>
      </c>
      <c r="CM107" s="16" t="s">
        <v>843</v>
      </c>
      <c r="CN107" s="16" t="s">
        <v>316</v>
      </c>
      <c r="CO107" s="16" t="s">
        <v>25</v>
      </c>
      <c r="CP107" s="16" t="s">
        <v>317</v>
      </c>
      <c r="CQ107" s="16" t="s">
        <v>313</v>
      </c>
      <c r="CR107" s="16" t="s">
        <v>314</v>
      </c>
      <c r="CS107" s="16" t="s">
        <v>23</v>
      </c>
      <c r="CT107" s="16" t="s">
        <v>1547</v>
      </c>
      <c r="CU107" s="16" t="s">
        <v>30</v>
      </c>
      <c r="CZ107" s="16" t="s">
        <v>24</v>
      </c>
      <c r="DA107" s="16" t="s">
        <v>23</v>
      </c>
      <c r="DB107" s="16" t="s">
        <v>24</v>
      </c>
      <c r="DC107" s="16" t="s">
        <v>24</v>
      </c>
    </row>
    <row r="108" spans="1:107" x14ac:dyDescent="0.25">
      <c r="A108" s="16" t="s">
        <v>2500</v>
      </c>
      <c r="B108" s="16" t="s">
        <v>656</v>
      </c>
      <c r="C108" s="16" t="s">
        <v>427</v>
      </c>
      <c r="D108" s="16" t="s">
        <v>141</v>
      </c>
      <c r="E108" s="16">
        <v>1400</v>
      </c>
      <c r="F108" s="16" t="s">
        <v>2501</v>
      </c>
      <c r="G108" s="16" t="s">
        <v>464</v>
      </c>
      <c r="H108" s="16" t="s">
        <v>465</v>
      </c>
      <c r="I108" s="16" t="s">
        <v>31</v>
      </c>
      <c r="J108" s="16" t="s">
        <v>31</v>
      </c>
      <c r="K108" s="16">
        <v>612765</v>
      </c>
      <c r="L108" s="16">
        <v>612765</v>
      </c>
      <c r="M108" s="16">
        <v>1</v>
      </c>
      <c r="N108" s="16">
        <v>0</v>
      </c>
      <c r="O108" s="16">
        <v>0</v>
      </c>
      <c r="P108" s="16">
        <v>1</v>
      </c>
      <c r="Q108" s="16">
        <v>612765</v>
      </c>
      <c r="R108" s="16" t="s">
        <v>333</v>
      </c>
      <c r="S108" s="16">
        <v>0</v>
      </c>
      <c r="T108" s="16">
        <v>0</v>
      </c>
      <c r="U108" s="16">
        <v>0</v>
      </c>
      <c r="V108" s="16">
        <v>0</v>
      </c>
      <c r="W108" s="16">
        <v>0</v>
      </c>
      <c r="X108" s="16">
        <v>0</v>
      </c>
      <c r="Y108" s="16">
        <v>0</v>
      </c>
      <c r="Z108" s="16">
        <v>0</v>
      </c>
      <c r="AA108" s="16" t="s">
        <v>23</v>
      </c>
      <c r="AB108" s="16" t="s">
        <v>299</v>
      </c>
      <c r="AC108" s="16" t="b">
        <v>1</v>
      </c>
      <c r="AD108" s="16">
        <v>0</v>
      </c>
      <c r="AE108" s="16" t="s">
        <v>23</v>
      </c>
      <c r="AF108" s="16" t="s">
        <v>23</v>
      </c>
      <c r="AG108" s="16" t="s">
        <v>2502</v>
      </c>
      <c r="AH108" s="16">
        <v>46121</v>
      </c>
      <c r="AI108" s="16" t="s">
        <v>142</v>
      </c>
      <c r="AJ108" s="16" t="s">
        <v>143</v>
      </c>
      <c r="AK108" s="16" t="s">
        <v>144</v>
      </c>
      <c r="AL108" s="16" t="s">
        <v>2503</v>
      </c>
      <c r="AM108" s="16" t="s">
        <v>24</v>
      </c>
      <c r="AN108" s="16" t="s">
        <v>2504</v>
      </c>
      <c r="AO108" s="16" t="s">
        <v>2505</v>
      </c>
      <c r="AP108" s="16" t="s">
        <v>368</v>
      </c>
      <c r="AQ108" s="16" t="s">
        <v>24</v>
      </c>
      <c r="AR108" s="16" t="s">
        <v>439</v>
      </c>
      <c r="AS108" s="16" t="s">
        <v>301</v>
      </c>
      <c r="AT108" s="16" t="s">
        <v>302</v>
      </c>
      <c r="AU108" s="16" t="s">
        <v>302</v>
      </c>
      <c r="AV108" s="16" t="s">
        <v>322</v>
      </c>
      <c r="AX108" s="16" t="s">
        <v>344</v>
      </c>
      <c r="AY108" s="16" t="s">
        <v>24</v>
      </c>
      <c r="AZ108" s="16" t="s">
        <v>24</v>
      </c>
      <c r="BA108" s="16" t="s">
        <v>304</v>
      </c>
      <c r="BB108" s="16" t="s">
        <v>2506</v>
      </c>
      <c r="BC108" s="16" t="s">
        <v>24</v>
      </c>
      <c r="BD108" s="16" t="s">
        <v>305</v>
      </c>
      <c r="BE108" s="16" t="s">
        <v>2507</v>
      </c>
      <c r="BF108" s="16" t="s">
        <v>2508</v>
      </c>
      <c r="BH108" s="16">
        <v>53222</v>
      </c>
      <c r="BI108" s="16" t="s">
        <v>25</v>
      </c>
      <c r="BJ108" s="16" t="s">
        <v>25</v>
      </c>
      <c r="BK108" s="16" t="s">
        <v>25</v>
      </c>
      <c r="BL108" s="16" t="s">
        <v>153</v>
      </c>
      <c r="BM108" s="16">
        <v>0</v>
      </c>
      <c r="BN108" s="16">
        <v>0</v>
      </c>
      <c r="BO108" s="16">
        <v>0</v>
      </c>
      <c r="BP108" s="16" t="s">
        <v>27</v>
      </c>
      <c r="BQ108" s="16">
        <v>0</v>
      </c>
      <c r="BR108" s="16">
        <v>0</v>
      </c>
      <c r="BS108" s="16">
        <v>0</v>
      </c>
      <c r="BT108" s="16" t="s">
        <v>2509</v>
      </c>
      <c r="BU108" s="16">
        <v>0</v>
      </c>
      <c r="BV108" s="16">
        <v>0</v>
      </c>
      <c r="BW108" s="16">
        <v>0</v>
      </c>
      <c r="BX108" s="16" t="s">
        <v>471</v>
      </c>
      <c r="BY108" s="16" t="s">
        <v>2510</v>
      </c>
      <c r="BZ108" s="16">
        <v>1</v>
      </c>
      <c r="CA108" s="16" t="s">
        <v>2511</v>
      </c>
      <c r="CD108" s="16" t="s">
        <v>2512</v>
      </c>
      <c r="CE108" s="16" t="s">
        <v>31</v>
      </c>
      <c r="CF108" s="16" t="s">
        <v>142</v>
      </c>
      <c r="CG108" s="16" t="s">
        <v>110</v>
      </c>
      <c r="CH108" s="16" t="s">
        <v>696</v>
      </c>
      <c r="CI108" s="16" t="s">
        <v>696</v>
      </c>
      <c r="CJ108" s="16" t="s">
        <v>382</v>
      </c>
      <c r="CK108" s="16" t="s">
        <v>346</v>
      </c>
      <c r="CL108" s="16" t="s">
        <v>347</v>
      </c>
      <c r="CM108" s="16" t="s">
        <v>827</v>
      </c>
      <c r="CN108" s="16" t="s">
        <v>316</v>
      </c>
      <c r="CO108" s="16" t="s">
        <v>25</v>
      </c>
      <c r="CP108" s="16" t="s">
        <v>331</v>
      </c>
      <c r="CQ108" s="16" t="s">
        <v>24</v>
      </c>
      <c r="CR108" s="16" t="s">
        <v>314</v>
      </c>
      <c r="CS108" s="16" t="s">
        <v>24</v>
      </c>
      <c r="CT108" s="16" t="s">
        <v>1653</v>
      </c>
      <c r="CU108" s="16" t="s">
        <v>111</v>
      </c>
      <c r="CZ108" s="16" t="s">
        <v>23</v>
      </c>
      <c r="DA108" s="16" t="s">
        <v>24</v>
      </c>
      <c r="DB108" s="16" t="s">
        <v>24</v>
      </c>
      <c r="DC108" s="16" t="s">
        <v>24</v>
      </c>
    </row>
    <row r="109" spans="1:107" x14ac:dyDescent="0.25">
      <c r="A109" s="16" t="s">
        <v>2513</v>
      </c>
      <c r="B109" s="16" t="s">
        <v>656</v>
      </c>
      <c r="C109" s="16" t="s">
        <v>427</v>
      </c>
      <c r="D109" s="16" t="s">
        <v>141</v>
      </c>
      <c r="E109" s="16">
        <v>1400</v>
      </c>
      <c r="F109" s="16" t="s">
        <v>2514</v>
      </c>
      <c r="G109" s="16" t="s">
        <v>464</v>
      </c>
      <c r="H109" s="16" t="s">
        <v>465</v>
      </c>
      <c r="I109" s="16" t="s">
        <v>31</v>
      </c>
      <c r="J109" s="16" t="s">
        <v>31</v>
      </c>
      <c r="K109" s="16">
        <v>399183</v>
      </c>
      <c r="L109" s="16">
        <v>399183</v>
      </c>
      <c r="M109" s="16">
        <v>1</v>
      </c>
      <c r="N109" s="16">
        <v>0</v>
      </c>
      <c r="O109" s="16">
        <v>0</v>
      </c>
      <c r="P109" s="16">
        <v>1</v>
      </c>
      <c r="Q109" s="16">
        <v>399183</v>
      </c>
      <c r="R109" s="16" t="s">
        <v>333</v>
      </c>
      <c r="S109" s="16">
        <v>0</v>
      </c>
      <c r="T109" s="16">
        <v>0</v>
      </c>
      <c r="U109" s="16">
        <v>0</v>
      </c>
      <c r="V109" s="16">
        <v>0</v>
      </c>
      <c r="W109" s="16">
        <v>0</v>
      </c>
      <c r="X109" s="16">
        <v>0</v>
      </c>
      <c r="Y109" s="16">
        <v>0</v>
      </c>
      <c r="Z109" s="16">
        <v>0</v>
      </c>
      <c r="AA109" s="16" t="s">
        <v>23</v>
      </c>
      <c r="AB109" s="16" t="s">
        <v>299</v>
      </c>
      <c r="AC109" s="16" t="b">
        <v>1</v>
      </c>
      <c r="AD109" s="16">
        <v>0</v>
      </c>
      <c r="AE109" s="16" t="s">
        <v>23</v>
      </c>
      <c r="AF109" s="16" t="s">
        <v>23</v>
      </c>
      <c r="AG109" s="16" t="s">
        <v>2515</v>
      </c>
      <c r="AH109" s="16">
        <v>46122</v>
      </c>
      <c r="AI109" s="16" t="s">
        <v>142</v>
      </c>
      <c r="AJ109" s="16" t="s">
        <v>143</v>
      </c>
      <c r="AK109" s="16" t="s">
        <v>144</v>
      </c>
      <c r="AL109" s="16" t="s">
        <v>2516</v>
      </c>
      <c r="AM109" s="16" t="s">
        <v>24</v>
      </c>
      <c r="AN109" s="16" t="s">
        <v>2517</v>
      </c>
      <c r="AO109" s="16" t="s">
        <v>2518</v>
      </c>
      <c r="AP109" s="16" t="s">
        <v>368</v>
      </c>
      <c r="AQ109" s="16" t="s">
        <v>24</v>
      </c>
      <c r="AR109" s="16" t="s">
        <v>439</v>
      </c>
      <c r="AS109" s="16" t="s">
        <v>301</v>
      </c>
      <c r="AT109" s="16" t="s">
        <v>302</v>
      </c>
      <c r="AU109" s="16" t="s">
        <v>302</v>
      </c>
      <c r="AV109" s="16" t="s">
        <v>322</v>
      </c>
      <c r="AX109" s="16" t="s">
        <v>344</v>
      </c>
      <c r="AY109" s="16" t="s">
        <v>24</v>
      </c>
      <c r="AZ109" s="16" t="s">
        <v>24</v>
      </c>
      <c r="BA109" s="16" t="s">
        <v>304</v>
      </c>
      <c r="BB109" s="16" t="s">
        <v>2519</v>
      </c>
      <c r="BC109" s="16" t="s">
        <v>24</v>
      </c>
      <c r="BD109" s="16" t="s">
        <v>305</v>
      </c>
      <c r="BE109" s="16" t="s">
        <v>1938</v>
      </c>
      <c r="BF109" s="16" t="s">
        <v>2520</v>
      </c>
      <c r="BH109" s="16">
        <v>53215</v>
      </c>
      <c r="BI109" s="16" t="s">
        <v>25</v>
      </c>
      <c r="BJ109" s="16" t="s">
        <v>25</v>
      </c>
      <c r="BK109" s="16" t="s">
        <v>25</v>
      </c>
      <c r="BL109" s="16" t="s">
        <v>2521</v>
      </c>
      <c r="BM109" s="16">
        <v>0</v>
      </c>
      <c r="BN109" s="16">
        <v>0</v>
      </c>
      <c r="BO109" s="16">
        <v>0</v>
      </c>
      <c r="BP109" s="16" t="s">
        <v>27</v>
      </c>
      <c r="BQ109" s="16">
        <v>0</v>
      </c>
      <c r="BR109" s="16">
        <v>0</v>
      </c>
      <c r="BS109" s="16">
        <v>0</v>
      </c>
      <c r="BT109" s="16" t="s">
        <v>2522</v>
      </c>
      <c r="BU109" s="16">
        <v>0</v>
      </c>
      <c r="BV109" s="16">
        <v>0</v>
      </c>
      <c r="BW109" s="16">
        <v>0</v>
      </c>
      <c r="BX109" s="16" t="s">
        <v>344</v>
      </c>
      <c r="BY109" s="16" t="s">
        <v>461</v>
      </c>
      <c r="BZ109" s="16">
        <v>0</v>
      </c>
      <c r="CA109" s="16" t="s">
        <v>462</v>
      </c>
      <c r="CD109" s="16" t="s">
        <v>156</v>
      </c>
      <c r="CE109" s="16" t="s">
        <v>31</v>
      </c>
      <c r="CF109" s="16" t="s">
        <v>142</v>
      </c>
      <c r="CG109" s="16" t="s">
        <v>110</v>
      </c>
      <c r="CH109" s="16" t="s">
        <v>696</v>
      </c>
      <c r="CI109" s="16" t="s">
        <v>696</v>
      </c>
      <c r="CJ109" s="16" t="s">
        <v>382</v>
      </c>
      <c r="CK109" s="16" t="s">
        <v>346</v>
      </c>
      <c r="CL109" s="16" t="s">
        <v>347</v>
      </c>
      <c r="CM109" s="16" t="s">
        <v>827</v>
      </c>
      <c r="CN109" s="16" t="s">
        <v>316</v>
      </c>
      <c r="CO109" s="16" t="s">
        <v>25</v>
      </c>
      <c r="CP109" s="16" t="s">
        <v>331</v>
      </c>
      <c r="CQ109" s="16" t="s">
        <v>24</v>
      </c>
      <c r="CR109" s="16" t="s">
        <v>314</v>
      </c>
      <c r="CS109" s="16" t="s">
        <v>24</v>
      </c>
      <c r="CT109" s="16" t="s">
        <v>1653</v>
      </c>
      <c r="CU109" s="16" t="s">
        <v>111</v>
      </c>
      <c r="CZ109" s="16" t="s">
        <v>23</v>
      </c>
      <c r="DA109" s="16" t="s">
        <v>24</v>
      </c>
      <c r="DB109" s="16" t="s">
        <v>24</v>
      </c>
      <c r="DC109" s="16" t="s">
        <v>24</v>
      </c>
    </row>
    <row r="110" spans="1:107" x14ac:dyDescent="0.25">
      <c r="A110" s="16" t="s">
        <v>786</v>
      </c>
      <c r="B110" s="16" t="s">
        <v>656</v>
      </c>
      <c r="C110" s="16" t="s">
        <v>427</v>
      </c>
      <c r="D110" s="16" t="s">
        <v>141</v>
      </c>
      <c r="E110" s="16">
        <v>1400</v>
      </c>
      <c r="F110" s="16" t="s">
        <v>703</v>
      </c>
      <c r="G110" s="16" t="s">
        <v>296</v>
      </c>
      <c r="H110" s="16" t="s">
        <v>297</v>
      </c>
      <c r="I110" s="16" t="s">
        <v>464</v>
      </c>
      <c r="J110" s="16" t="s">
        <v>465</v>
      </c>
      <c r="K110" s="16">
        <v>839590</v>
      </c>
      <c r="L110" s="16">
        <v>819590</v>
      </c>
      <c r="M110" s="16">
        <v>1</v>
      </c>
      <c r="N110" s="16">
        <v>20000</v>
      </c>
      <c r="O110" s="16">
        <v>2</v>
      </c>
      <c r="P110" s="16">
        <v>3</v>
      </c>
      <c r="Q110" s="16">
        <v>839590</v>
      </c>
      <c r="R110" s="16" t="s">
        <v>1532</v>
      </c>
      <c r="S110" s="16">
        <v>0</v>
      </c>
      <c r="T110" s="16">
        <v>7738400</v>
      </c>
      <c r="U110" s="16">
        <v>0</v>
      </c>
      <c r="V110" s="16">
        <v>7738400</v>
      </c>
      <c r="W110" s="16">
        <v>0</v>
      </c>
      <c r="X110" s="16">
        <v>0</v>
      </c>
      <c r="Y110" s="16">
        <v>7738400</v>
      </c>
      <c r="Z110" s="16">
        <v>0</v>
      </c>
      <c r="AA110" s="16" t="s">
        <v>23</v>
      </c>
      <c r="AB110" s="16" t="s">
        <v>299</v>
      </c>
      <c r="AC110" s="16" t="b">
        <v>1</v>
      </c>
      <c r="AD110" s="16">
        <v>0</v>
      </c>
      <c r="AE110" s="16" t="s">
        <v>23</v>
      </c>
      <c r="AF110" s="16" t="s">
        <v>23</v>
      </c>
      <c r="AG110" s="16" t="s">
        <v>704</v>
      </c>
      <c r="AH110" s="16">
        <v>46114</v>
      </c>
      <c r="AI110" s="16" t="s">
        <v>142</v>
      </c>
      <c r="AJ110" s="16" t="s">
        <v>143</v>
      </c>
      <c r="AK110" s="16" t="s">
        <v>144</v>
      </c>
      <c r="AL110" s="16" t="s">
        <v>1965</v>
      </c>
      <c r="AM110" s="16" t="s">
        <v>23</v>
      </c>
      <c r="AN110" s="16" t="s">
        <v>705</v>
      </c>
      <c r="AO110" s="16" t="s">
        <v>436</v>
      </c>
      <c r="AP110" s="16" t="s">
        <v>420</v>
      </c>
      <c r="AQ110" s="16" t="s">
        <v>706</v>
      </c>
      <c r="AR110" s="16" t="s">
        <v>1966</v>
      </c>
      <c r="AS110" s="16" t="s">
        <v>301</v>
      </c>
      <c r="AT110" s="16" t="s">
        <v>302</v>
      </c>
      <c r="AU110" s="16" t="s">
        <v>302</v>
      </c>
      <c r="AV110" s="16" t="s">
        <v>322</v>
      </c>
      <c r="AX110" s="16" t="s">
        <v>344</v>
      </c>
      <c r="AY110" s="16" t="s">
        <v>24</v>
      </c>
      <c r="AZ110" s="16" t="s">
        <v>24</v>
      </c>
      <c r="BA110" s="16" t="s">
        <v>304</v>
      </c>
      <c r="BB110" s="16" t="s">
        <v>1967</v>
      </c>
      <c r="BC110" s="16" t="s">
        <v>24</v>
      </c>
      <c r="BD110" s="16" t="s">
        <v>305</v>
      </c>
      <c r="BE110" s="16" t="s">
        <v>1968</v>
      </c>
      <c r="BF110" s="16" t="s">
        <v>328</v>
      </c>
      <c r="BG110" s="16">
        <v>0</v>
      </c>
      <c r="BH110" s="16">
        <v>53224</v>
      </c>
      <c r="BI110" s="16" t="s">
        <v>25</v>
      </c>
      <c r="BJ110" s="16" t="s">
        <v>25</v>
      </c>
      <c r="BK110" s="16" t="s">
        <v>25</v>
      </c>
      <c r="BL110" s="16" t="s">
        <v>105</v>
      </c>
      <c r="BM110" s="16">
        <v>0</v>
      </c>
      <c r="BN110" s="16">
        <v>0</v>
      </c>
      <c r="BO110" s="16">
        <v>0</v>
      </c>
      <c r="BP110" s="16" t="s">
        <v>27</v>
      </c>
      <c r="BQ110" s="16">
        <v>0</v>
      </c>
      <c r="BR110" s="16">
        <v>0</v>
      </c>
      <c r="BS110" s="16">
        <v>0</v>
      </c>
      <c r="BT110" s="16" t="s">
        <v>707</v>
      </c>
      <c r="BU110" s="16">
        <v>0</v>
      </c>
      <c r="BV110" s="16">
        <v>0</v>
      </c>
      <c r="BW110" s="16">
        <v>0</v>
      </c>
      <c r="BX110" s="16" t="s">
        <v>501</v>
      </c>
      <c r="BY110" s="16" t="s">
        <v>708</v>
      </c>
      <c r="BZ110" s="16">
        <v>1</v>
      </c>
      <c r="CA110" s="16" t="s">
        <v>709</v>
      </c>
      <c r="CD110" s="16" t="s">
        <v>1969</v>
      </c>
      <c r="CE110" s="16" t="s">
        <v>138</v>
      </c>
      <c r="CF110" s="16" t="s">
        <v>662</v>
      </c>
      <c r="CG110" s="16" t="s">
        <v>29</v>
      </c>
      <c r="CH110" s="16" t="s">
        <v>306</v>
      </c>
      <c r="CI110" s="16" t="s">
        <v>382</v>
      </c>
      <c r="CJ110" s="16" t="s">
        <v>355</v>
      </c>
      <c r="CK110" s="16" t="s">
        <v>572</v>
      </c>
      <c r="CL110" s="16" t="s">
        <v>825</v>
      </c>
      <c r="CM110" s="16" t="s">
        <v>598</v>
      </c>
      <c r="CN110" s="16" t="s">
        <v>341</v>
      </c>
      <c r="CO110" s="16" t="s">
        <v>25</v>
      </c>
      <c r="CP110" s="16" t="s">
        <v>317</v>
      </c>
      <c r="CQ110" s="16" t="s">
        <v>313</v>
      </c>
      <c r="CR110" s="16" t="s">
        <v>314</v>
      </c>
      <c r="CS110" s="16" t="s">
        <v>23</v>
      </c>
      <c r="CT110" s="16" t="s">
        <v>1529</v>
      </c>
      <c r="CU110" s="16" t="s">
        <v>30</v>
      </c>
      <c r="CZ110" s="16" t="s">
        <v>24</v>
      </c>
      <c r="DA110" s="16" t="s">
        <v>23</v>
      </c>
      <c r="DB110" s="16" t="s">
        <v>24</v>
      </c>
      <c r="DC110" s="16" t="s">
        <v>24</v>
      </c>
    </row>
    <row r="111" spans="1:107" x14ac:dyDescent="0.25">
      <c r="A111" s="16" t="s">
        <v>1155</v>
      </c>
      <c r="B111" s="16" t="s">
        <v>656</v>
      </c>
      <c r="C111" s="16" t="s">
        <v>427</v>
      </c>
      <c r="D111" s="16" t="s">
        <v>141</v>
      </c>
      <c r="E111" s="16">
        <v>1400</v>
      </c>
      <c r="F111" s="16" t="s">
        <v>1156</v>
      </c>
      <c r="G111" s="16" t="s">
        <v>296</v>
      </c>
      <c r="H111" s="16" t="s">
        <v>297</v>
      </c>
      <c r="I111" s="16" t="s">
        <v>464</v>
      </c>
      <c r="J111" s="16" t="s">
        <v>465</v>
      </c>
      <c r="K111" s="16">
        <v>421130</v>
      </c>
      <c r="L111" s="16">
        <v>0</v>
      </c>
      <c r="M111" s="16">
        <v>0</v>
      </c>
      <c r="N111" s="16">
        <v>421130</v>
      </c>
      <c r="O111" s="16">
        <v>2</v>
      </c>
      <c r="P111" s="16">
        <v>2</v>
      </c>
      <c r="Q111" s="16">
        <v>421130</v>
      </c>
      <c r="R111" s="16" t="s">
        <v>298</v>
      </c>
      <c r="S111" s="16">
        <v>0</v>
      </c>
      <c r="T111" s="16">
        <v>2900000</v>
      </c>
      <c r="U111" s="16">
        <v>0</v>
      </c>
      <c r="V111" s="16">
        <v>2900000</v>
      </c>
      <c r="W111" s="16">
        <v>0</v>
      </c>
      <c r="X111" s="16">
        <v>0</v>
      </c>
      <c r="Y111" s="16">
        <v>2900000</v>
      </c>
      <c r="Z111" s="16">
        <v>0</v>
      </c>
      <c r="AA111" s="16" t="s">
        <v>23</v>
      </c>
      <c r="AB111" s="16" t="s">
        <v>299</v>
      </c>
      <c r="AC111" s="16" t="b">
        <v>1</v>
      </c>
      <c r="AD111" s="16">
        <v>0</v>
      </c>
      <c r="AE111" s="16" t="s">
        <v>23</v>
      </c>
      <c r="AF111" s="16" t="s">
        <v>23</v>
      </c>
      <c r="AG111" s="16" t="s">
        <v>1157</v>
      </c>
      <c r="AH111" s="16">
        <v>46119</v>
      </c>
      <c r="AI111" s="16" t="s">
        <v>142</v>
      </c>
      <c r="AJ111" s="16" t="s">
        <v>143</v>
      </c>
      <c r="AK111" s="16" t="s">
        <v>144</v>
      </c>
      <c r="AL111" s="16" t="s">
        <v>1970</v>
      </c>
      <c r="AM111" s="16" t="s">
        <v>24</v>
      </c>
      <c r="AN111" s="16" t="s">
        <v>1158</v>
      </c>
      <c r="AO111" s="16" t="s">
        <v>320</v>
      </c>
      <c r="AP111" s="16" t="s">
        <v>420</v>
      </c>
      <c r="AQ111" s="16" t="s">
        <v>1159</v>
      </c>
      <c r="AR111" s="16" t="s">
        <v>1971</v>
      </c>
      <c r="AS111" s="16" t="s">
        <v>301</v>
      </c>
      <c r="AT111" s="16" t="s">
        <v>302</v>
      </c>
      <c r="AU111" s="16" t="s">
        <v>1160</v>
      </c>
      <c r="AV111" s="16" t="s">
        <v>322</v>
      </c>
      <c r="AX111" s="16" t="s">
        <v>344</v>
      </c>
      <c r="AY111" s="16" t="s">
        <v>24</v>
      </c>
      <c r="AZ111" s="16" t="s">
        <v>24</v>
      </c>
      <c r="BA111" s="16" t="s">
        <v>304</v>
      </c>
      <c r="BB111" s="16" t="s">
        <v>1972</v>
      </c>
      <c r="BC111" s="16" t="s">
        <v>24</v>
      </c>
      <c r="BD111" s="16" t="s">
        <v>305</v>
      </c>
      <c r="BE111" s="16" t="s">
        <v>1973</v>
      </c>
      <c r="BF111" s="16" t="s">
        <v>1161</v>
      </c>
      <c r="BH111" s="16" t="s">
        <v>54</v>
      </c>
      <c r="BI111" s="16" t="s">
        <v>25</v>
      </c>
      <c r="BJ111" s="16" t="s">
        <v>25</v>
      </c>
      <c r="BK111" s="16" t="s">
        <v>25</v>
      </c>
      <c r="BL111" s="16" t="s">
        <v>55</v>
      </c>
      <c r="BM111" s="16">
        <v>0</v>
      </c>
      <c r="BN111" s="16">
        <v>0</v>
      </c>
      <c r="BO111" s="16">
        <v>0</v>
      </c>
      <c r="BP111" s="16" t="s">
        <v>54</v>
      </c>
      <c r="BQ111" s="16">
        <v>0</v>
      </c>
      <c r="BR111" s="16">
        <v>0</v>
      </c>
      <c r="BS111" s="16">
        <v>0</v>
      </c>
      <c r="BT111" s="16" t="s">
        <v>54</v>
      </c>
      <c r="BU111" s="16">
        <v>0</v>
      </c>
      <c r="BV111" s="16">
        <v>0</v>
      </c>
      <c r="BW111" s="16">
        <v>0</v>
      </c>
      <c r="BX111" s="16" t="s">
        <v>344</v>
      </c>
      <c r="BY111" s="16" t="s">
        <v>461</v>
      </c>
      <c r="BZ111" s="16">
        <v>0</v>
      </c>
      <c r="CA111" s="16" t="s">
        <v>462</v>
      </c>
      <c r="CD111" s="16" t="s">
        <v>1974</v>
      </c>
      <c r="CE111" s="16" t="s">
        <v>138</v>
      </c>
      <c r="CF111" s="16" t="s">
        <v>893</v>
      </c>
      <c r="CG111" s="16" t="s">
        <v>29</v>
      </c>
      <c r="CH111" s="16" t="s">
        <v>306</v>
      </c>
      <c r="CI111" s="16" t="s">
        <v>382</v>
      </c>
      <c r="CJ111" s="16" t="s">
        <v>355</v>
      </c>
      <c r="CK111" s="16" t="s">
        <v>828</v>
      </c>
      <c r="CL111" s="16" t="s">
        <v>825</v>
      </c>
      <c r="CM111" s="16" t="s">
        <v>598</v>
      </c>
      <c r="CN111" s="16" t="s">
        <v>319</v>
      </c>
      <c r="CO111" s="16" t="s">
        <v>25</v>
      </c>
      <c r="CP111" s="16" t="s">
        <v>312</v>
      </c>
      <c r="CQ111" s="16" t="s">
        <v>313</v>
      </c>
      <c r="CR111" s="16" t="s">
        <v>314</v>
      </c>
      <c r="CS111" s="16" t="s">
        <v>23</v>
      </c>
      <c r="CT111" s="16" t="s">
        <v>920</v>
      </c>
      <c r="CU111" s="16" t="s">
        <v>30</v>
      </c>
      <c r="CZ111" s="16" t="s">
        <v>24</v>
      </c>
      <c r="DA111" s="16" t="s">
        <v>23</v>
      </c>
      <c r="DB111" s="16" t="s">
        <v>24</v>
      </c>
      <c r="DC111" s="16" t="s">
        <v>24</v>
      </c>
    </row>
    <row r="112" spans="1:107" x14ac:dyDescent="0.25">
      <c r="A112" s="16" t="s">
        <v>2523</v>
      </c>
      <c r="B112" s="16" t="s">
        <v>656</v>
      </c>
      <c r="C112" s="16" t="s">
        <v>427</v>
      </c>
      <c r="D112" s="16" t="s">
        <v>141</v>
      </c>
      <c r="E112" s="16">
        <v>1400</v>
      </c>
      <c r="F112" s="16" t="s">
        <v>2524</v>
      </c>
      <c r="G112" s="16" t="s">
        <v>296</v>
      </c>
      <c r="H112" s="16" t="s">
        <v>297</v>
      </c>
      <c r="I112" s="16" t="s">
        <v>464</v>
      </c>
      <c r="J112" s="16" t="s">
        <v>465</v>
      </c>
      <c r="K112" s="16">
        <v>1136570</v>
      </c>
      <c r="L112" s="16">
        <v>0</v>
      </c>
      <c r="M112" s="16">
        <v>0</v>
      </c>
      <c r="N112" s="16">
        <v>1126570</v>
      </c>
      <c r="O112" s="16">
        <v>2</v>
      </c>
      <c r="P112" s="16">
        <v>2</v>
      </c>
      <c r="Q112" s="16">
        <v>1126570</v>
      </c>
      <c r="R112" s="16" t="s">
        <v>298</v>
      </c>
      <c r="S112" s="16">
        <v>0</v>
      </c>
      <c r="T112" s="16">
        <v>20963430</v>
      </c>
      <c r="U112" s="16">
        <v>0</v>
      </c>
      <c r="V112" s="16">
        <v>20973430</v>
      </c>
      <c r="W112" s="16">
        <v>0</v>
      </c>
      <c r="X112" s="16">
        <v>0</v>
      </c>
      <c r="Y112" s="16">
        <v>20973430</v>
      </c>
      <c r="Z112" s="16">
        <v>0</v>
      </c>
      <c r="AA112" s="16" t="s">
        <v>2525</v>
      </c>
      <c r="AB112" s="16" t="s">
        <v>299</v>
      </c>
      <c r="AC112" s="16" t="b">
        <v>1</v>
      </c>
      <c r="AD112" s="16">
        <v>0</v>
      </c>
      <c r="AE112" s="16" t="s">
        <v>23</v>
      </c>
      <c r="AF112" s="16" t="s">
        <v>23</v>
      </c>
      <c r="AG112" s="16" t="s">
        <v>2526</v>
      </c>
      <c r="AH112" s="16">
        <v>46121</v>
      </c>
      <c r="AI112" s="16" t="s">
        <v>142</v>
      </c>
      <c r="AJ112" s="16" t="s">
        <v>143</v>
      </c>
      <c r="AK112" s="16" t="s">
        <v>144</v>
      </c>
      <c r="AL112" s="16" t="s">
        <v>2527</v>
      </c>
      <c r="AM112" s="16" t="s">
        <v>24</v>
      </c>
      <c r="AN112" s="16" t="s">
        <v>2528</v>
      </c>
      <c r="AO112" s="16" t="s">
        <v>320</v>
      </c>
      <c r="AP112" s="16" t="s">
        <v>368</v>
      </c>
      <c r="AQ112" s="16" t="s">
        <v>2529</v>
      </c>
      <c r="AR112" s="16" t="s">
        <v>2530</v>
      </c>
      <c r="AS112" s="16" t="s">
        <v>301</v>
      </c>
      <c r="AT112" s="16" t="s">
        <v>302</v>
      </c>
      <c r="AU112" s="16" t="s">
        <v>2531</v>
      </c>
      <c r="AV112" s="16" t="s">
        <v>322</v>
      </c>
      <c r="AX112" s="16" t="s">
        <v>344</v>
      </c>
      <c r="AY112" s="16" t="s">
        <v>24</v>
      </c>
      <c r="AZ112" s="16" t="s">
        <v>24</v>
      </c>
      <c r="BA112" s="16" t="s">
        <v>304</v>
      </c>
      <c r="BB112" s="16" t="s">
        <v>2532</v>
      </c>
      <c r="BC112" s="16" t="s">
        <v>24</v>
      </c>
      <c r="BD112" s="16" t="s">
        <v>305</v>
      </c>
      <c r="BE112" s="16" t="s">
        <v>2533</v>
      </c>
      <c r="BF112" s="16" t="s">
        <v>2534</v>
      </c>
      <c r="BH112" s="16">
        <v>53110</v>
      </c>
      <c r="BI112" s="16" t="s">
        <v>25</v>
      </c>
      <c r="BJ112" s="16" t="s">
        <v>25</v>
      </c>
      <c r="BK112" s="16" t="s">
        <v>25</v>
      </c>
      <c r="BL112" s="16" t="s">
        <v>63</v>
      </c>
      <c r="BM112" s="16">
        <v>0</v>
      </c>
      <c r="BN112" s="16">
        <v>0</v>
      </c>
      <c r="BO112" s="16">
        <v>0</v>
      </c>
      <c r="BP112" s="16" t="s">
        <v>108</v>
      </c>
      <c r="BQ112" s="16">
        <v>0</v>
      </c>
      <c r="BR112" s="16">
        <v>0</v>
      </c>
      <c r="BS112" s="16">
        <v>0</v>
      </c>
      <c r="BT112" s="16" t="s">
        <v>2535</v>
      </c>
      <c r="BU112" s="16">
        <v>0</v>
      </c>
      <c r="BV112" s="16">
        <v>0</v>
      </c>
      <c r="BW112" s="16">
        <v>0</v>
      </c>
      <c r="BX112" s="16" t="s">
        <v>471</v>
      </c>
      <c r="BY112" s="16" t="s">
        <v>2536</v>
      </c>
      <c r="BZ112" s="16">
        <v>1</v>
      </c>
      <c r="CA112" s="16" t="s">
        <v>2537</v>
      </c>
      <c r="CD112" s="16" t="s">
        <v>2538</v>
      </c>
      <c r="CE112" s="16" t="s">
        <v>2539</v>
      </c>
      <c r="CF112" s="16" t="s">
        <v>2540</v>
      </c>
      <c r="CG112" s="16" t="s">
        <v>29</v>
      </c>
      <c r="CH112" s="16" t="s">
        <v>306</v>
      </c>
      <c r="CI112" s="16" t="s">
        <v>382</v>
      </c>
      <c r="CJ112" s="16" t="s">
        <v>347</v>
      </c>
      <c r="CK112" s="16" t="s">
        <v>828</v>
      </c>
      <c r="CL112" s="16" t="s">
        <v>598</v>
      </c>
      <c r="CM112" s="16" t="s">
        <v>1427</v>
      </c>
      <c r="CN112" s="16" t="s">
        <v>316</v>
      </c>
      <c r="CO112" s="16" t="s">
        <v>25</v>
      </c>
      <c r="CP112" s="16" t="s">
        <v>317</v>
      </c>
      <c r="CQ112" s="16" t="s">
        <v>313</v>
      </c>
      <c r="CR112" s="16" t="s">
        <v>314</v>
      </c>
      <c r="CS112" s="16" t="s">
        <v>23</v>
      </c>
      <c r="CT112" s="16" t="s">
        <v>1296</v>
      </c>
      <c r="CU112" s="16" t="s">
        <v>30</v>
      </c>
      <c r="CZ112" s="16" t="s">
        <v>23</v>
      </c>
      <c r="DA112" s="16" t="s">
        <v>23</v>
      </c>
      <c r="DB112" s="16" t="s">
        <v>24</v>
      </c>
      <c r="DC112" s="16" t="s">
        <v>24</v>
      </c>
    </row>
    <row r="113" spans="1:107" x14ac:dyDescent="0.25">
      <c r="A113" s="16" t="s">
        <v>1179</v>
      </c>
      <c r="B113" s="16" t="s">
        <v>656</v>
      </c>
      <c r="C113" s="16" t="s">
        <v>427</v>
      </c>
      <c r="D113" s="16" t="s">
        <v>141</v>
      </c>
      <c r="E113" s="16">
        <v>1400</v>
      </c>
      <c r="F113" s="16" t="s">
        <v>1180</v>
      </c>
      <c r="G113" s="16" t="s">
        <v>296</v>
      </c>
      <c r="H113" s="16" t="s">
        <v>297</v>
      </c>
      <c r="I113" s="16" t="s">
        <v>464</v>
      </c>
      <c r="J113" s="16" t="s">
        <v>465</v>
      </c>
      <c r="K113" s="16">
        <v>570080</v>
      </c>
      <c r="L113" s="16">
        <v>0</v>
      </c>
      <c r="M113" s="16">
        <v>0</v>
      </c>
      <c r="N113" s="16">
        <v>570080</v>
      </c>
      <c r="O113" s="16">
        <v>2</v>
      </c>
      <c r="P113" s="16">
        <v>2</v>
      </c>
      <c r="Q113" s="16">
        <v>570080</v>
      </c>
      <c r="R113" s="16" t="s">
        <v>298</v>
      </c>
      <c r="S113" s="16">
        <v>0</v>
      </c>
      <c r="T113" s="16">
        <v>2914680</v>
      </c>
      <c r="U113" s="16">
        <v>0</v>
      </c>
      <c r="V113" s="16">
        <v>2914680</v>
      </c>
      <c r="W113" s="16">
        <v>0</v>
      </c>
      <c r="X113" s="16">
        <v>0</v>
      </c>
      <c r="Y113" s="16">
        <v>2914680</v>
      </c>
      <c r="Z113" s="16">
        <v>0</v>
      </c>
      <c r="AA113" s="16" t="s">
        <v>23</v>
      </c>
      <c r="AB113" s="16" t="s">
        <v>299</v>
      </c>
      <c r="AC113" s="16" t="b">
        <v>1</v>
      </c>
      <c r="AD113" s="16">
        <v>0</v>
      </c>
      <c r="AE113" s="16" t="s">
        <v>23</v>
      </c>
      <c r="AF113" s="16" t="s">
        <v>23</v>
      </c>
      <c r="AG113" s="16" t="s">
        <v>1181</v>
      </c>
      <c r="AH113" s="16">
        <v>46121</v>
      </c>
      <c r="AI113" s="16" t="s">
        <v>142</v>
      </c>
      <c r="AJ113" s="16" t="s">
        <v>143</v>
      </c>
      <c r="AK113" s="16" t="s">
        <v>144</v>
      </c>
      <c r="AL113" s="16" t="s">
        <v>1975</v>
      </c>
      <c r="AM113" s="16" t="s">
        <v>24</v>
      </c>
      <c r="AN113" s="16" t="s">
        <v>1976</v>
      </c>
      <c r="AO113" s="16" t="s">
        <v>1182</v>
      </c>
      <c r="AP113" s="16" t="s">
        <v>368</v>
      </c>
      <c r="AQ113" s="16" t="s">
        <v>24</v>
      </c>
      <c r="AR113" s="16" t="s">
        <v>1183</v>
      </c>
      <c r="AS113" s="16" t="s">
        <v>301</v>
      </c>
      <c r="AT113" s="16" t="s">
        <v>302</v>
      </c>
      <c r="AU113" s="16" t="s">
        <v>302</v>
      </c>
      <c r="AV113" s="16" t="s">
        <v>322</v>
      </c>
      <c r="AX113" s="16" t="s">
        <v>344</v>
      </c>
      <c r="AY113" s="16" t="s">
        <v>24</v>
      </c>
      <c r="AZ113" s="16" t="s">
        <v>24</v>
      </c>
      <c r="BA113" s="16" t="s">
        <v>304</v>
      </c>
      <c r="BB113" s="16" t="s">
        <v>1977</v>
      </c>
      <c r="BC113" s="16" t="s">
        <v>24</v>
      </c>
      <c r="BD113" s="16" t="s">
        <v>305</v>
      </c>
      <c r="BE113" s="16" t="s">
        <v>1978</v>
      </c>
      <c r="BF113" s="16" t="s">
        <v>1979</v>
      </c>
      <c r="BG113" s="16">
        <v>0</v>
      </c>
      <c r="BH113" s="16" t="s">
        <v>54</v>
      </c>
      <c r="BI113" s="16" t="s">
        <v>25</v>
      </c>
      <c r="BJ113" s="16" t="s">
        <v>25</v>
      </c>
      <c r="BK113" s="16" t="s">
        <v>25</v>
      </c>
      <c r="BL113" s="16" t="s">
        <v>55</v>
      </c>
      <c r="BM113" s="16">
        <v>0</v>
      </c>
      <c r="BN113" s="16">
        <v>0</v>
      </c>
      <c r="BO113" s="16">
        <v>0</v>
      </c>
      <c r="BP113" s="16" t="s">
        <v>54</v>
      </c>
      <c r="BQ113" s="16">
        <v>0</v>
      </c>
      <c r="BR113" s="16">
        <v>0</v>
      </c>
      <c r="BS113" s="16">
        <v>0</v>
      </c>
      <c r="BT113" s="16">
        <v>0</v>
      </c>
      <c r="BU113" s="16">
        <v>0</v>
      </c>
      <c r="BV113" s="16">
        <v>0</v>
      </c>
      <c r="BW113" s="16">
        <v>0</v>
      </c>
      <c r="BX113" s="16" t="s">
        <v>471</v>
      </c>
      <c r="BY113" s="16" t="s">
        <v>1177</v>
      </c>
      <c r="BZ113" s="16">
        <v>1</v>
      </c>
      <c r="CA113" s="16" t="s">
        <v>1178</v>
      </c>
      <c r="CD113" s="16" t="s">
        <v>1980</v>
      </c>
      <c r="CE113" s="16" t="s">
        <v>138</v>
      </c>
      <c r="CF113" s="16" t="s">
        <v>1981</v>
      </c>
      <c r="CG113" s="16" t="s">
        <v>29</v>
      </c>
      <c r="CH113" s="16" t="s">
        <v>306</v>
      </c>
      <c r="CI113" s="16" t="s">
        <v>382</v>
      </c>
      <c r="CJ113" s="16" t="s">
        <v>355</v>
      </c>
      <c r="CK113" s="16" t="s">
        <v>572</v>
      </c>
      <c r="CL113" s="16" t="s">
        <v>825</v>
      </c>
      <c r="CM113" s="16" t="s">
        <v>598</v>
      </c>
      <c r="CN113" s="16" t="s">
        <v>319</v>
      </c>
      <c r="CO113" s="16" t="s">
        <v>25</v>
      </c>
      <c r="CP113" s="16" t="s">
        <v>317</v>
      </c>
      <c r="CQ113" s="16" t="s">
        <v>313</v>
      </c>
      <c r="CR113" s="16" t="s">
        <v>314</v>
      </c>
      <c r="CS113" s="16" t="s">
        <v>23</v>
      </c>
      <c r="CT113" s="16" t="s">
        <v>1170</v>
      </c>
      <c r="CU113" s="16" t="s">
        <v>30</v>
      </c>
      <c r="CZ113" s="16" t="s">
        <v>24</v>
      </c>
      <c r="DA113" s="16" t="s">
        <v>23</v>
      </c>
      <c r="DB113" s="16" t="s">
        <v>24</v>
      </c>
      <c r="DC113" s="16" t="s">
        <v>24</v>
      </c>
    </row>
    <row r="114" spans="1:107" x14ac:dyDescent="0.25">
      <c r="A114" s="16" t="s">
        <v>1171</v>
      </c>
      <c r="B114" s="16" t="s">
        <v>656</v>
      </c>
      <c r="C114" s="16" t="s">
        <v>427</v>
      </c>
      <c r="D114" s="16" t="s">
        <v>141</v>
      </c>
      <c r="E114" s="16">
        <v>1400</v>
      </c>
      <c r="F114" s="16" t="s">
        <v>145</v>
      </c>
      <c r="G114" s="16" t="s">
        <v>296</v>
      </c>
      <c r="H114" s="16" t="s">
        <v>297</v>
      </c>
      <c r="I114" s="16" t="s">
        <v>464</v>
      </c>
      <c r="J114" s="16" t="s">
        <v>465</v>
      </c>
      <c r="K114" s="16">
        <v>447530</v>
      </c>
      <c r="L114" s="16">
        <v>447530</v>
      </c>
      <c r="M114" s="16">
        <v>1</v>
      </c>
      <c r="N114" s="16">
        <v>0</v>
      </c>
      <c r="O114" s="16">
        <v>0</v>
      </c>
      <c r="P114" s="16">
        <v>1</v>
      </c>
      <c r="Q114" s="16">
        <v>447530</v>
      </c>
      <c r="R114" s="16" t="s">
        <v>333</v>
      </c>
      <c r="S114" s="16">
        <v>0</v>
      </c>
      <c r="T114" s="16">
        <v>8500000</v>
      </c>
      <c r="U114" s="16">
        <v>0</v>
      </c>
      <c r="V114" s="16">
        <v>8500000</v>
      </c>
      <c r="W114" s="16">
        <v>0</v>
      </c>
      <c r="X114" s="16">
        <v>0</v>
      </c>
      <c r="Y114" s="16">
        <v>8500000</v>
      </c>
      <c r="Z114" s="16">
        <v>0</v>
      </c>
      <c r="AA114" s="16" t="s">
        <v>23</v>
      </c>
      <c r="AB114" s="16" t="s">
        <v>299</v>
      </c>
      <c r="AC114" s="16" t="b">
        <v>1</v>
      </c>
      <c r="AD114" s="16">
        <v>0</v>
      </c>
      <c r="AE114" s="16" t="s">
        <v>23</v>
      </c>
      <c r="AF114" s="16" t="s">
        <v>23</v>
      </c>
      <c r="AG114" s="16" t="s">
        <v>1172</v>
      </c>
      <c r="AH114" s="16">
        <v>46120</v>
      </c>
      <c r="AI114" s="16" t="s">
        <v>142</v>
      </c>
      <c r="AJ114" s="16" t="s">
        <v>143</v>
      </c>
      <c r="AK114" s="16" t="s">
        <v>144</v>
      </c>
      <c r="AL114" s="16" t="s">
        <v>1982</v>
      </c>
      <c r="AM114" s="16" t="s">
        <v>24</v>
      </c>
      <c r="AN114" s="16" t="s">
        <v>1173</v>
      </c>
      <c r="AO114" s="16" t="s">
        <v>1174</v>
      </c>
      <c r="AP114" s="16" t="s">
        <v>369</v>
      </c>
      <c r="AQ114" s="16" t="s">
        <v>1983</v>
      </c>
      <c r="AR114" s="16" t="s">
        <v>1984</v>
      </c>
      <c r="AS114" s="16" t="s">
        <v>301</v>
      </c>
      <c r="AT114" s="16" t="s">
        <v>302</v>
      </c>
      <c r="AU114" s="16" t="s">
        <v>428</v>
      </c>
      <c r="AV114" s="16" t="s">
        <v>322</v>
      </c>
      <c r="AX114" s="16" t="s">
        <v>344</v>
      </c>
      <c r="AY114" s="16" t="s">
        <v>24</v>
      </c>
      <c r="AZ114" s="16" t="s">
        <v>24</v>
      </c>
      <c r="BA114" s="16" t="s">
        <v>304</v>
      </c>
      <c r="BB114" s="16" t="s">
        <v>1985</v>
      </c>
      <c r="BC114" s="16" t="s">
        <v>24</v>
      </c>
      <c r="BD114" s="16" t="s">
        <v>305</v>
      </c>
      <c r="BE114" s="16" t="s">
        <v>1986</v>
      </c>
      <c r="BF114" s="16" t="s">
        <v>660</v>
      </c>
      <c r="BH114" s="16">
        <v>53227</v>
      </c>
      <c r="BI114" s="16" t="s">
        <v>25</v>
      </c>
      <c r="BJ114" s="16" t="s">
        <v>25</v>
      </c>
      <c r="BK114" s="16" t="s">
        <v>25</v>
      </c>
      <c r="BL114" s="16" t="s">
        <v>49</v>
      </c>
      <c r="BM114" s="16">
        <v>0</v>
      </c>
      <c r="BN114" s="16">
        <v>0</v>
      </c>
      <c r="BO114" s="16">
        <v>0</v>
      </c>
      <c r="BP114" s="16" t="s">
        <v>103</v>
      </c>
      <c r="BQ114" s="16">
        <v>0</v>
      </c>
      <c r="BR114" s="16">
        <v>0</v>
      </c>
      <c r="BS114" s="16">
        <v>0</v>
      </c>
      <c r="BT114" s="16" t="s">
        <v>1175</v>
      </c>
      <c r="BU114" s="16">
        <v>0</v>
      </c>
      <c r="BV114" s="16">
        <v>0</v>
      </c>
      <c r="BW114" s="16">
        <v>0</v>
      </c>
      <c r="BX114" s="16" t="s">
        <v>471</v>
      </c>
      <c r="BY114" s="16" t="s">
        <v>657</v>
      </c>
      <c r="BZ114" s="16">
        <v>1</v>
      </c>
      <c r="CA114" s="16" t="s">
        <v>658</v>
      </c>
      <c r="CD114" s="16" t="s">
        <v>1987</v>
      </c>
      <c r="CE114" s="16" t="s">
        <v>1176</v>
      </c>
      <c r="CF114" s="16" t="s">
        <v>662</v>
      </c>
      <c r="CG114" s="16" t="s">
        <v>29</v>
      </c>
      <c r="CH114" s="16" t="s">
        <v>306</v>
      </c>
      <c r="CI114" s="16" t="s">
        <v>382</v>
      </c>
      <c r="CJ114" s="16" t="s">
        <v>472</v>
      </c>
      <c r="CK114" s="16" t="s">
        <v>828</v>
      </c>
      <c r="CL114" s="16" t="s">
        <v>825</v>
      </c>
      <c r="CM114" s="16" t="s">
        <v>598</v>
      </c>
      <c r="CN114" s="16" t="s">
        <v>316</v>
      </c>
      <c r="CO114" s="16" t="s">
        <v>25</v>
      </c>
      <c r="CP114" s="16" t="s">
        <v>317</v>
      </c>
      <c r="CQ114" s="16" t="s">
        <v>313</v>
      </c>
      <c r="CR114" s="16" t="s">
        <v>314</v>
      </c>
      <c r="CS114" s="16" t="s">
        <v>23</v>
      </c>
      <c r="CT114" s="16" t="s">
        <v>1170</v>
      </c>
      <c r="CU114" s="16" t="s">
        <v>30</v>
      </c>
      <c r="CZ114" s="16" t="s">
        <v>24</v>
      </c>
      <c r="DA114" s="16" t="s">
        <v>23</v>
      </c>
      <c r="DB114" s="16" t="s">
        <v>24</v>
      </c>
      <c r="DC114" s="16" t="s">
        <v>24</v>
      </c>
    </row>
    <row r="115" spans="1:107" x14ac:dyDescent="0.25">
      <c r="A115" s="16" t="s">
        <v>1988</v>
      </c>
      <c r="B115" s="16" t="s">
        <v>656</v>
      </c>
      <c r="C115" s="16" t="s">
        <v>427</v>
      </c>
      <c r="D115" s="16" t="s">
        <v>141</v>
      </c>
      <c r="E115" s="16">
        <v>1400</v>
      </c>
      <c r="F115" s="16" t="s">
        <v>1989</v>
      </c>
      <c r="G115" s="16" t="s">
        <v>332</v>
      </c>
      <c r="H115" s="16" t="s">
        <v>367</v>
      </c>
      <c r="I115" s="16" t="s">
        <v>31</v>
      </c>
      <c r="J115" s="16" t="s">
        <v>31</v>
      </c>
      <c r="K115" s="16">
        <v>3335960</v>
      </c>
      <c r="L115" s="16">
        <v>3335960</v>
      </c>
      <c r="M115" s="16">
        <v>1</v>
      </c>
      <c r="N115" s="16">
        <v>0</v>
      </c>
      <c r="O115" s="16">
        <v>0</v>
      </c>
      <c r="P115" s="16">
        <v>1</v>
      </c>
      <c r="Q115" s="16">
        <v>3335960</v>
      </c>
      <c r="R115" s="16" t="s">
        <v>333</v>
      </c>
      <c r="S115" s="16">
        <v>0</v>
      </c>
      <c r="T115" s="16">
        <v>0</v>
      </c>
      <c r="U115" s="16">
        <v>0</v>
      </c>
      <c r="V115" s="16">
        <v>0</v>
      </c>
      <c r="W115" s="16">
        <v>0</v>
      </c>
      <c r="X115" s="16">
        <v>0</v>
      </c>
      <c r="Y115" s="16">
        <v>0</v>
      </c>
      <c r="Z115" s="16">
        <v>0</v>
      </c>
      <c r="AA115" s="16" t="s">
        <v>23</v>
      </c>
      <c r="AB115" s="16" t="s">
        <v>299</v>
      </c>
      <c r="AC115" s="16" t="b">
        <v>1</v>
      </c>
      <c r="AD115" s="16">
        <v>0</v>
      </c>
      <c r="AE115" s="16" t="s">
        <v>23</v>
      </c>
      <c r="AF115" s="16" t="s">
        <v>23</v>
      </c>
      <c r="AG115" s="16" t="s">
        <v>1990</v>
      </c>
      <c r="AH115" s="16">
        <v>46114</v>
      </c>
      <c r="AI115" s="16" t="s">
        <v>142</v>
      </c>
      <c r="AJ115" s="16" t="s">
        <v>143</v>
      </c>
      <c r="AK115" s="16" t="s">
        <v>1991</v>
      </c>
      <c r="AL115" s="16" t="s">
        <v>1992</v>
      </c>
      <c r="AM115" s="16" t="s">
        <v>24</v>
      </c>
      <c r="AN115" s="16" t="s">
        <v>1993</v>
      </c>
      <c r="AO115" s="16" t="s">
        <v>1994</v>
      </c>
      <c r="AP115" s="16" t="s">
        <v>300</v>
      </c>
      <c r="AQ115" s="16" t="s">
        <v>1995</v>
      </c>
      <c r="AR115" s="16" t="s">
        <v>321</v>
      </c>
      <c r="AS115" s="16" t="s">
        <v>301</v>
      </c>
      <c r="AT115" s="16" t="s">
        <v>302</v>
      </c>
      <c r="AU115" s="16" t="s">
        <v>1996</v>
      </c>
      <c r="AV115" s="16" t="s">
        <v>322</v>
      </c>
      <c r="AX115" s="16" t="s">
        <v>303</v>
      </c>
      <c r="AY115" s="16" t="s">
        <v>24</v>
      </c>
      <c r="AZ115" s="16" t="s">
        <v>24</v>
      </c>
      <c r="BA115" s="16" t="s">
        <v>304</v>
      </c>
      <c r="BB115" s="16" t="s">
        <v>1997</v>
      </c>
      <c r="BC115" s="16" t="s">
        <v>23</v>
      </c>
      <c r="BD115" s="16" t="s">
        <v>305</v>
      </c>
      <c r="BE115" s="16" t="s">
        <v>1998</v>
      </c>
      <c r="BF115" s="16" t="s">
        <v>1999</v>
      </c>
      <c r="BH115" s="16">
        <v>53132</v>
      </c>
      <c r="BI115" s="16" t="s">
        <v>25</v>
      </c>
      <c r="BJ115" s="16" t="s">
        <v>25</v>
      </c>
      <c r="BK115" s="16" t="s">
        <v>25</v>
      </c>
      <c r="BL115" s="16" t="s">
        <v>34</v>
      </c>
      <c r="BM115" s="16">
        <v>0</v>
      </c>
      <c r="BN115" s="16">
        <v>0</v>
      </c>
      <c r="BO115" s="16">
        <v>0</v>
      </c>
      <c r="BP115" s="16" t="s">
        <v>35</v>
      </c>
      <c r="BQ115" s="16">
        <v>0</v>
      </c>
      <c r="BR115" s="16">
        <v>0</v>
      </c>
      <c r="BS115" s="16">
        <v>0</v>
      </c>
      <c r="BT115" s="16" t="s">
        <v>2000</v>
      </c>
      <c r="BU115" s="16">
        <v>0</v>
      </c>
      <c r="BV115" s="16">
        <v>0</v>
      </c>
      <c r="BW115" s="16">
        <v>0</v>
      </c>
      <c r="BX115" s="16" t="s">
        <v>471</v>
      </c>
      <c r="BY115" s="16" t="s">
        <v>2001</v>
      </c>
      <c r="BZ115" s="16">
        <v>1</v>
      </c>
      <c r="CA115" s="16" t="s">
        <v>2002</v>
      </c>
      <c r="CD115" s="16" t="s">
        <v>2003</v>
      </c>
      <c r="CE115" s="16" t="s">
        <v>46</v>
      </c>
      <c r="CF115" s="16" t="s">
        <v>1442</v>
      </c>
      <c r="CG115" s="16" t="s">
        <v>29</v>
      </c>
      <c r="CH115" s="16" t="s">
        <v>306</v>
      </c>
      <c r="CI115" s="16" t="s">
        <v>309</v>
      </c>
      <c r="CJ115" s="16" t="s">
        <v>310</v>
      </c>
      <c r="CK115" s="16" t="s">
        <v>334</v>
      </c>
      <c r="CL115" s="16" t="s">
        <v>355</v>
      </c>
      <c r="CM115" s="16" t="s">
        <v>472</v>
      </c>
      <c r="CN115" s="16" t="s">
        <v>366</v>
      </c>
      <c r="CO115" s="16" t="s">
        <v>25</v>
      </c>
      <c r="CP115" s="16" t="s">
        <v>331</v>
      </c>
      <c r="CQ115" s="16" t="s">
        <v>313</v>
      </c>
      <c r="CR115" s="16">
        <v>1</v>
      </c>
      <c r="CS115" s="16" t="s">
        <v>24</v>
      </c>
      <c r="CT115" s="16" t="s">
        <v>2004</v>
      </c>
      <c r="CU115" s="16" t="s">
        <v>30</v>
      </c>
      <c r="CZ115" s="16" t="s">
        <v>24</v>
      </c>
      <c r="DA115" s="16" t="s">
        <v>23</v>
      </c>
      <c r="DB115" s="16" t="s">
        <v>24</v>
      </c>
      <c r="DC115" s="16" t="s">
        <v>24</v>
      </c>
    </row>
    <row r="116" spans="1:107" x14ac:dyDescent="0.25">
      <c r="A116" s="16" t="s">
        <v>2541</v>
      </c>
      <c r="B116" s="16" t="s">
        <v>656</v>
      </c>
      <c r="C116" s="16" t="s">
        <v>427</v>
      </c>
      <c r="D116" s="16" t="s">
        <v>141</v>
      </c>
      <c r="E116" s="16">
        <v>1400</v>
      </c>
      <c r="F116" s="16" t="s">
        <v>2542</v>
      </c>
      <c r="G116" s="16" t="s">
        <v>464</v>
      </c>
      <c r="H116" s="16" t="s">
        <v>465</v>
      </c>
      <c r="I116" s="16" t="s">
        <v>31</v>
      </c>
      <c r="J116" s="16" t="s">
        <v>31</v>
      </c>
      <c r="K116" s="16">
        <v>1531180</v>
      </c>
      <c r="L116" s="16">
        <v>0</v>
      </c>
      <c r="M116" s="16">
        <v>0</v>
      </c>
      <c r="N116" s="16">
        <v>1531180</v>
      </c>
      <c r="O116" s="16">
        <v>2</v>
      </c>
      <c r="P116" s="16">
        <v>2</v>
      </c>
      <c r="Q116" s="16">
        <v>1531180</v>
      </c>
      <c r="R116" s="16" t="s">
        <v>298</v>
      </c>
      <c r="S116" s="16">
        <v>0</v>
      </c>
      <c r="T116" s="16">
        <v>0</v>
      </c>
      <c r="U116" s="16">
        <v>0</v>
      </c>
      <c r="V116" s="16">
        <v>0</v>
      </c>
      <c r="W116" s="16">
        <v>0</v>
      </c>
      <c r="X116" s="16">
        <v>0</v>
      </c>
      <c r="Y116" s="16">
        <v>0</v>
      </c>
      <c r="Z116" s="16">
        <v>0</v>
      </c>
      <c r="AA116" s="16" t="s">
        <v>23</v>
      </c>
      <c r="AB116" s="16" t="s">
        <v>299</v>
      </c>
      <c r="AC116" s="16" t="b">
        <v>1</v>
      </c>
      <c r="AD116" s="16">
        <v>0</v>
      </c>
      <c r="AE116" s="16" t="s">
        <v>23</v>
      </c>
      <c r="AF116" s="16" t="s">
        <v>23</v>
      </c>
      <c r="AG116" s="16" t="s">
        <v>2543</v>
      </c>
      <c r="AH116" s="16">
        <v>45754</v>
      </c>
      <c r="AI116" s="16" t="s">
        <v>142</v>
      </c>
      <c r="AJ116" s="16" t="s">
        <v>143</v>
      </c>
      <c r="AK116" s="16" t="s">
        <v>144</v>
      </c>
      <c r="AL116" s="16" t="s">
        <v>2544</v>
      </c>
      <c r="AM116" s="16" t="s">
        <v>24</v>
      </c>
      <c r="AN116" s="16" t="s">
        <v>2545</v>
      </c>
      <c r="AO116" s="16" t="s">
        <v>2546</v>
      </c>
      <c r="AP116" s="16" t="s">
        <v>420</v>
      </c>
      <c r="AQ116" s="16" t="s">
        <v>2547</v>
      </c>
      <c r="AR116" s="16" t="s">
        <v>2548</v>
      </c>
      <c r="AS116" s="16" t="s">
        <v>301</v>
      </c>
      <c r="AT116" s="16" t="s">
        <v>302</v>
      </c>
      <c r="AU116" s="16" t="s">
        <v>302</v>
      </c>
      <c r="AV116" s="16" t="s">
        <v>322</v>
      </c>
      <c r="AX116" s="16" t="s">
        <v>344</v>
      </c>
      <c r="AY116" s="16" t="s">
        <v>24</v>
      </c>
      <c r="AZ116" s="16" t="s">
        <v>24</v>
      </c>
      <c r="BA116" s="16" t="s">
        <v>304</v>
      </c>
      <c r="BB116" s="16" t="s">
        <v>2549</v>
      </c>
      <c r="BC116" s="16" t="s">
        <v>23</v>
      </c>
      <c r="BD116" s="16" t="s">
        <v>305</v>
      </c>
      <c r="BE116" s="16" t="s">
        <v>2550</v>
      </c>
      <c r="BF116" s="16" t="s">
        <v>2551</v>
      </c>
      <c r="BH116" s="16">
        <v>53223</v>
      </c>
      <c r="BI116" s="16" t="s">
        <v>25</v>
      </c>
      <c r="BJ116" s="16" t="s">
        <v>25</v>
      </c>
      <c r="BK116" s="16" t="s">
        <v>25</v>
      </c>
      <c r="BL116" s="16" t="s">
        <v>105</v>
      </c>
      <c r="BM116" s="16">
        <v>0</v>
      </c>
      <c r="BN116" s="16">
        <v>0</v>
      </c>
      <c r="BO116" s="16">
        <v>0</v>
      </c>
      <c r="BP116" s="16" t="s">
        <v>27</v>
      </c>
      <c r="BQ116" s="16">
        <v>0</v>
      </c>
      <c r="BR116" s="16">
        <v>0</v>
      </c>
      <c r="BS116" s="16">
        <v>0</v>
      </c>
      <c r="BT116" s="16" t="s">
        <v>2552</v>
      </c>
      <c r="BU116" s="16">
        <v>0</v>
      </c>
      <c r="BV116" s="16">
        <v>0</v>
      </c>
      <c r="BW116" s="16">
        <v>0</v>
      </c>
      <c r="BX116" s="16" t="s">
        <v>344</v>
      </c>
      <c r="BY116" s="16" t="s">
        <v>461</v>
      </c>
      <c r="BZ116" s="16">
        <v>0</v>
      </c>
      <c r="CA116" s="16" t="s">
        <v>462</v>
      </c>
      <c r="CD116" s="16" t="s">
        <v>2553</v>
      </c>
      <c r="CE116" s="16" t="s">
        <v>46</v>
      </c>
      <c r="CF116" s="16" t="s">
        <v>139</v>
      </c>
      <c r="CG116" s="16" t="s">
        <v>29</v>
      </c>
      <c r="CH116" s="16" t="s">
        <v>306</v>
      </c>
      <c r="CI116" s="16" t="s">
        <v>309</v>
      </c>
      <c r="CJ116" s="16" t="s">
        <v>315</v>
      </c>
      <c r="CK116" s="16" t="s">
        <v>326</v>
      </c>
      <c r="CL116" s="16" t="s">
        <v>325</v>
      </c>
      <c r="CM116" s="16" t="s">
        <v>336</v>
      </c>
      <c r="CN116" s="16" t="s">
        <v>341</v>
      </c>
      <c r="CO116" s="16" t="s">
        <v>25</v>
      </c>
      <c r="CP116" s="16" t="s">
        <v>331</v>
      </c>
      <c r="CQ116" s="16" t="s">
        <v>313</v>
      </c>
      <c r="CR116" s="16">
        <v>0.9</v>
      </c>
      <c r="CS116" s="16" t="s">
        <v>24</v>
      </c>
      <c r="CT116" s="16" t="s">
        <v>2554</v>
      </c>
      <c r="CU116" s="16" t="s">
        <v>30</v>
      </c>
      <c r="CZ116" s="16" t="s">
        <v>23</v>
      </c>
      <c r="DA116" s="16" t="s">
        <v>24</v>
      </c>
      <c r="DB116" s="16" t="s">
        <v>24</v>
      </c>
      <c r="DC116" s="16" t="s">
        <v>24</v>
      </c>
    </row>
    <row r="117" spans="1:107" x14ac:dyDescent="0.25">
      <c r="A117" s="16" t="s">
        <v>784</v>
      </c>
      <c r="B117" s="16" t="s">
        <v>656</v>
      </c>
      <c r="C117" s="16" t="s">
        <v>427</v>
      </c>
      <c r="D117" s="16" t="s">
        <v>141</v>
      </c>
      <c r="E117" s="16">
        <v>1400</v>
      </c>
      <c r="F117" s="16" t="s">
        <v>174</v>
      </c>
      <c r="G117" s="16" t="s">
        <v>332</v>
      </c>
      <c r="H117" s="16" t="s">
        <v>367</v>
      </c>
      <c r="I117" s="16" t="s">
        <v>464</v>
      </c>
      <c r="J117" s="16" t="s">
        <v>465</v>
      </c>
      <c r="K117" s="16">
        <v>3981140</v>
      </c>
      <c r="L117" s="16">
        <v>3981140</v>
      </c>
      <c r="M117" s="16">
        <v>1</v>
      </c>
      <c r="N117" s="16">
        <v>0</v>
      </c>
      <c r="O117" s="16">
        <v>0</v>
      </c>
      <c r="P117" s="16">
        <v>1</v>
      </c>
      <c r="Q117" s="16">
        <v>3981140</v>
      </c>
      <c r="R117" s="16" t="s">
        <v>333</v>
      </c>
      <c r="S117" s="16">
        <v>0</v>
      </c>
      <c r="T117" s="16">
        <v>5185326</v>
      </c>
      <c r="U117" s="16">
        <v>2986151</v>
      </c>
      <c r="V117" s="16">
        <v>2199175</v>
      </c>
      <c r="W117" s="16">
        <v>0</v>
      </c>
      <c r="X117" s="16">
        <v>0</v>
      </c>
      <c r="Y117" s="16">
        <v>5185326</v>
      </c>
      <c r="Z117" s="16">
        <v>0</v>
      </c>
      <c r="AA117" s="16" t="s">
        <v>23</v>
      </c>
      <c r="AB117" s="16" t="s">
        <v>299</v>
      </c>
      <c r="AC117" s="16" t="b">
        <v>1</v>
      </c>
      <c r="AD117" s="16">
        <v>0</v>
      </c>
      <c r="AE117" s="16" t="s">
        <v>23</v>
      </c>
      <c r="AF117" s="16" t="s">
        <v>23</v>
      </c>
      <c r="AG117" s="16" t="s">
        <v>175</v>
      </c>
      <c r="AH117" s="16">
        <v>46121</v>
      </c>
      <c r="AI117" s="16" t="s">
        <v>142</v>
      </c>
      <c r="AJ117" s="16" t="s">
        <v>143</v>
      </c>
      <c r="AK117" s="16" t="s">
        <v>144</v>
      </c>
      <c r="AL117" s="16" t="s">
        <v>2005</v>
      </c>
      <c r="AM117" s="16" t="s">
        <v>24</v>
      </c>
      <c r="AN117" s="16" t="s">
        <v>697</v>
      </c>
      <c r="AO117" s="16" t="s">
        <v>2006</v>
      </c>
      <c r="AP117" s="16" t="s">
        <v>368</v>
      </c>
      <c r="AQ117" s="16" t="s">
        <v>24</v>
      </c>
      <c r="AR117" s="16" t="s">
        <v>449</v>
      </c>
      <c r="AS117" s="16" t="s">
        <v>301</v>
      </c>
      <c r="AT117" s="16" t="s">
        <v>302</v>
      </c>
      <c r="AU117" s="16" t="s">
        <v>302</v>
      </c>
      <c r="AV117" s="16" t="s">
        <v>322</v>
      </c>
      <c r="AX117" s="16" t="s">
        <v>344</v>
      </c>
      <c r="AY117" s="16" t="s">
        <v>24</v>
      </c>
      <c r="AZ117" s="16" t="s">
        <v>24</v>
      </c>
      <c r="BA117" s="16" t="s">
        <v>304</v>
      </c>
      <c r="BB117" s="16" t="s">
        <v>2007</v>
      </c>
      <c r="BC117" s="16" t="s">
        <v>23</v>
      </c>
      <c r="BD117" s="16" t="s">
        <v>305</v>
      </c>
      <c r="BE117" s="16" t="s">
        <v>2008</v>
      </c>
      <c r="BF117" s="16" t="s">
        <v>450</v>
      </c>
      <c r="BH117" s="16">
        <v>53132</v>
      </c>
      <c r="BI117" s="16" t="s">
        <v>25</v>
      </c>
      <c r="BJ117" s="16" t="s">
        <v>25</v>
      </c>
      <c r="BK117" s="16" t="s">
        <v>25</v>
      </c>
      <c r="BL117" s="16" t="s">
        <v>34</v>
      </c>
      <c r="BM117" s="16">
        <v>0</v>
      </c>
      <c r="BN117" s="16">
        <v>0</v>
      </c>
      <c r="BO117" s="16">
        <v>0</v>
      </c>
      <c r="BP117" s="16" t="s">
        <v>35</v>
      </c>
      <c r="BQ117" s="16">
        <v>0</v>
      </c>
      <c r="BR117" s="16">
        <v>0</v>
      </c>
      <c r="BS117" s="16">
        <v>0</v>
      </c>
      <c r="BT117" s="16" t="s">
        <v>1059</v>
      </c>
      <c r="BU117" s="16">
        <v>0</v>
      </c>
      <c r="BV117" s="16">
        <v>0</v>
      </c>
      <c r="BW117" s="16">
        <v>0</v>
      </c>
      <c r="BX117" s="16" t="s">
        <v>471</v>
      </c>
      <c r="BY117" s="16" t="s">
        <v>698</v>
      </c>
      <c r="BZ117" s="16">
        <v>1</v>
      </c>
      <c r="CA117" s="16" t="s">
        <v>699</v>
      </c>
      <c r="CD117" s="16" t="s">
        <v>2009</v>
      </c>
      <c r="CE117" s="16" t="s">
        <v>2010</v>
      </c>
      <c r="CF117" s="16" t="s">
        <v>1060</v>
      </c>
      <c r="CG117" s="16" t="s">
        <v>29</v>
      </c>
      <c r="CH117" s="16" t="s">
        <v>306</v>
      </c>
      <c r="CI117" s="16" t="s">
        <v>364</v>
      </c>
      <c r="CJ117" s="16" t="s">
        <v>365</v>
      </c>
      <c r="CK117" s="16" t="s">
        <v>334</v>
      </c>
      <c r="CL117" s="16" t="s">
        <v>355</v>
      </c>
      <c r="CM117" s="16" t="s">
        <v>468</v>
      </c>
      <c r="CN117" s="16" t="s">
        <v>356</v>
      </c>
      <c r="CO117" s="16" t="s">
        <v>25</v>
      </c>
      <c r="CP117" s="16" t="s">
        <v>331</v>
      </c>
      <c r="CQ117" s="16" t="s">
        <v>313</v>
      </c>
      <c r="CR117" s="16">
        <v>0.9</v>
      </c>
      <c r="CS117" s="16" t="s">
        <v>24</v>
      </c>
      <c r="CT117" s="16" t="s">
        <v>1612</v>
      </c>
      <c r="CU117" s="16" t="s">
        <v>30</v>
      </c>
      <c r="CZ117" s="16" t="s">
        <v>24</v>
      </c>
      <c r="DA117" s="16" t="s">
        <v>23</v>
      </c>
      <c r="DB117" s="16" t="s">
        <v>24</v>
      </c>
      <c r="DC117" s="16" t="s">
        <v>24</v>
      </c>
    </row>
    <row r="118" spans="1:107" x14ac:dyDescent="0.25">
      <c r="A118" s="16" t="s">
        <v>1064</v>
      </c>
      <c r="B118" s="16" t="s">
        <v>656</v>
      </c>
      <c r="C118" s="16" t="s">
        <v>427</v>
      </c>
      <c r="D118" s="16" t="s">
        <v>141</v>
      </c>
      <c r="E118" s="16">
        <v>1400</v>
      </c>
      <c r="F118" s="16" t="s">
        <v>1065</v>
      </c>
      <c r="G118" s="16" t="s">
        <v>464</v>
      </c>
      <c r="H118" s="16" t="s">
        <v>465</v>
      </c>
      <c r="I118" s="16" t="s">
        <v>31</v>
      </c>
      <c r="J118" s="16" t="s">
        <v>31</v>
      </c>
      <c r="K118" s="16">
        <v>957360</v>
      </c>
      <c r="L118" s="16">
        <v>957360</v>
      </c>
      <c r="M118" s="16">
        <v>1</v>
      </c>
      <c r="N118" s="16">
        <v>0</v>
      </c>
      <c r="O118" s="16">
        <v>0</v>
      </c>
      <c r="P118" s="16">
        <v>1</v>
      </c>
      <c r="Q118" s="16">
        <v>957360</v>
      </c>
      <c r="R118" s="16" t="s">
        <v>333</v>
      </c>
      <c r="S118" s="16">
        <v>0</v>
      </c>
      <c r="T118" s="16">
        <v>0</v>
      </c>
      <c r="U118" s="16">
        <v>0</v>
      </c>
      <c r="V118" s="16">
        <v>0</v>
      </c>
      <c r="W118" s="16">
        <v>0</v>
      </c>
      <c r="X118" s="16">
        <v>0</v>
      </c>
      <c r="Y118" s="16">
        <v>0</v>
      </c>
      <c r="Z118" s="16">
        <v>0</v>
      </c>
      <c r="AA118" s="16" t="s">
        <v>23</v>
      </c>
      <c r="AB118" s="16" t="s">
        <v>299</v>
      </c>
      <c r="AC118" s="16" t="b">
        <v>1</v>
      </c>
      <c r="AD118" s="16">
        <v>0</v>
      </c>
      <c r="AE118" s="16" t="s">
        <v>23</v>
      </c>
      <c r="AF118" s="16" t="s">
        <v>23</v>
      </c>
      <c r="AG118" s="16" t="s">
        <v>1066</v>
      </c>
      <c r="AH118" s="16">
        <v>46120</v>
      </c>
      <c r="AI118" s="16" t="s">
        <v>142</v>
      </c>
      <c r="AJ118" s="16" t="s">
        <v>143</v>
      </c>
      <c r="AK118" s="16" t="s">
        <v>144</v>
      </c>
      <c r="AL118" s="16" t="s">
        <v>2011</v>
      </c>
      <c r="AM118" s="16" t="s">
        <v>24</v>
      </c>
      <c r="AN118" s="16" t="s">
        <v>1067</v>
      </c>
      <c r="AO118" s="16" t="s">
        <v>2012</v>
      </c>
      <c r="AP118" s="16" t="s">
        <v>368</v>
      </c>
      <c r="AQ118" s="16" t="s">
        <v>2013</v>
      </c>
      <c r="AR118" s="16" t="s">
        <v>321</v>
      </c>
      <c r="AS118" s="16" t="s">
        <v>301</v>
      </c>
      <c r="AT118" s="16" t="s">
        <v>2014</v>
      </c>
      <c r="AU118" s="16" t="s">
        <v>302</v>
      </c>
      <c r="AV118" s="16" t="s">
        <v>322</v>
      </c>
      <c r="AX118" s="16" t="s">
        <v>344</v>
      </c>
      <c r="AY118" s="16" t="s">
        <v>24</v>
      </c>
      <c r="AZ118" s="16" t="s">
        <v>24</v>
      </c>
      <c r="BA118" s="16" t="s">
        <v>304</v>
      </c>
      <c r="BB118" s="16" t="s">
        <v>2015</v>
      </c>
      <c r="BC118" s="16" t="s">
        <v>23</v>
      </c>
      <c r="BD118" s="16" t="s">
        <v>305</v>
      </c>
      <c r="BE118" s="16" t="s">
        <v>1925</v>
      </c>
      <c r="BF118" s="16" t="s">
        <v>2016</v>
      </c>
      <c r="BH118" s="16">
        <v>53224</v>
      </c>
      <c r="BI118" s="16" t="s">
        <v>25</v>
      </c>
      <c r="BJ118" s="16" t="s">
        <v>25</v>
      </c>
      <c r="BK118" s="16" t="s">
        <v>25</v>
      </c>
      <c r="BL118" s="16" t="s">
        <v>105</v>
      </c>
      <c r="BM118" s="16">
        <v>0</v>
      </c>
      <c r="BN118" s="16">
        <v>0</v>
      </c>
      <c r="BO118" s="16">
        <v>0</v>
      </c>
      <c r="BP118" s="16" t="s">
        <v>27</v>
      </c>
      <c r="BQ118" s="16">
        <v>0</v>
      </c>
      <c r="BR118" s="16">
        <v>0</v>
      </c>
      <c r="BS118" s="16">
        <v>0</v>
      </c>
      <c r="BT118" s="16" t="s">
        <v>1068</v>
      </c>
      <c r="BU118" s="16">
        <v>0</v>
      </c>
      <c r="BV118" s="16">
        <v>0</v>
      </c>
      <c r="BW118" s="16">
        <v>0</v>
      </c>
      <c r="BX118" s="16" t="s">
        <v>344</v>
      </c>
      <c r="BY118" s="16" t="s">
        <v>461</v>
      </c>
      <c r="BZ118" s="16">
        <v>0</v>
      </c>
      <c r="CA118" s="16" t="s">
        <v>462</v>
      </c>
      <c r="CD118" s="16" t="s">
        <v>2017</v>
      </c>
      <c r="CE118" s="16" t="s">
        <v>46</v>
      </c>
      <c r="CF118" s="16" t="s">
        <v>497</v>
      </c>
      <c r="CG118" s="16" t="s">
        <v>29</v>
      </c>
      <c r="CH118" s="16" t="s">
        <v>318</v>
      </c>
      <c r="CI118" s="16" t="s">
        <v>309</v>
      </c>
      <c r="CJ118" s="16" t="s">
        <v>309</v>
      </c>
      <c r="CK118" s="16" t="s">
        <v>334</v>
      </c>
      <c r="CL118" s="16" t="s">
        <v>347</v>
      </c>
      <c r="CM118" s="16" t="s">
        <v>827</v>
      </c>
      <c r="CN118" s="16" t="s">
        <v>311</v>
      </c>
      <c r="CO118" s="16" t="s">
        <v>25</v>
      </c>
      <c r="CP118" s="16" t="s">
        <v>331</v>
      </c>
      <c r="CQ118" s="16" t="s">
        <v>313</v>
      </c>
      <c r="CR118" s="16">
        <v>0.9</v>
      </c>
      <c r="CS118" s="16" t="s">
        <v>24</v>
      </c>
      <c r="CT118" s="16" t="s">
        <v>1324</v>
      </c>
      <c r="CU118" s="16" t="s">
        <v>30</v>
      </c>
      <c r="CZ118" s="16" t="s">
        <v>24</v>
      </c>
      <c r="DA118" s="16" t="s">
        <v>23</v>
      </c>
      <c r="DB118" s="16" t="s">
        <v>24</v>
      </c>
      <c r="DC118" s="16" t="s">
        <v>24</v>
      </c>
    </row>
    <row r="119" spans="1:107" x14ac:dyDescent="0.25">
      <c r="A119" s="16" t="s">
        <v>787</v>
      </c>
      <c r="B119" s="16" t="s">
        <v>656</v>
      </c>
      <c r="C119" s="16" t="s">
        <v>427</v>
      </c>
      <c r="D119" s="16" t="s">
        <v>141</v>
      </c>
      <c r="E119" s="16">
        <v>1400</v>
      </c>
      <c r="F119" s="16" t="s">
        <v>710</v>
      </c>
      <c r="G119" s="16" t="s">
        <v>332</v>
      </c>
      <c r="H119" s="16" t="s">
        <v>367</v>
      </c>
      <c r="I119" s="16" t="s">
        <v>31</v>
      </c>
      <c r="J119" s="16" t="s">
        <v>31</v>
      </c>
      <c r="K119" s="16">
        <v>12958976</v>
      </c>
      <c r="L119" s="16">
        <v>12958976</v>
      </c>
      <c r="M119" s="16">
        <v>1</v>
      </c>
      <c r="N119" s="16">
        <v>0</v>
      </c>
      <c r="O119" s="16">
        <v>0</v>
      </c>
      <c r="P119" s="16">
        <v>1</v>
      </c>
      <c r="Q119" s="16">
        <v>12958976</v>
      </c>
      <c r="R119" s="16" t="s">
        <v>333</v>
      </c>
      <c r="S119" s="16">
        <v>0</v>
      </c>
      <c r="T119" s="16">
        <v>0</v>
      </c>
      <c r="U119" s="16">
        <v>0</v>
      </c>
      <c r="V119" s="16">
        <v>0</v>
      </c>
      <c r="W119" s="16">
        <v>0</v>
      </c>
      <c r="X119" s="16">
        <v>0</v>
      </c>
      <c r="Y119" s="16">
        <v>0</v>
      </c>
      <c r="Z119" s="16">
        <v>0</v>
      </c>
      <c r="AA119" s="16" t="s">
        <v>23</v>
      </c>
      <c r="AB119" s="16" t="s">
        <v>299</v>
      </c>
      <c r="AC119" s="16" t="b">
        <v>1</v>
      </c>
      <c r="AD119" s="16">
        <v>0</v>
      </c>
      <c r="AE119" s="16" t="s">
        <v>418</v>
      </c>
      <c r="AF119" s="16" t="s">
        <v>23</v>
      </c>
      <c r="AG119" s="16" t="s">
        <v>711</v>
      </c>
      <c r="AH119" s="16">
        <v>46106</v>
      </c>
      <c r="AI119" s="16" t="s">
        <v>142</v>
      </c>
      <c r="AJ119" s="16" t="s">
        <v>143</v>
      </c>
      <c r="AK119" s="16" t="s">
        <v>144</v>
      </c>
      <c r="AL119" s="16" t="s">
        <v>2018</v>
      </c>
      <c r="AM119" s="16" t="s">
        <v>24</v>
      </c>
      <c r="AN119" s="16" t="s">
        <v>712</v>
      </c>
      <c r="AO119" s="16" t="s">
        <v>2019</v>
      </c>
      <c r="AP119" s="16" t="s">
        <v>340</v>
      </c>
      <c r="AQ119" s="16" t="s">
        <v>713</v>
      </c>
      <c r="AR119" s="16" t="s">
        <v>714</v>
      </c>
      <c r="AS119" s="16" t="s">
        <v>301</v>
      </c>
      <c r="AT119" s="16" t="s">
        <v>302</v>
      </c>
      <c r="AU119" s="16" t="s">
        <v>302</v>
      </c>
      <c r="AV119" s="16" t="s">
        <v>322</v>
      </c>
      <c r="AX119" s="16" t="s">
        <v>303</v>
      </c>
      <c r="AY119" s="16" t="s">
        <v>24</v>
      </c>
      <c r="AZ119" s="16" t="s">
        <v>24</v>
      </c>
      <c r="BA119" s="16" t="s">
        <v>304</v>
      </c>
      <c r="BB119" s="16" t="s">
        <v>2020</v>
      </c>
      <c r="BC119" s="16" t="s">
        <v>23</v>
      </c>
      <c r="BD119" s="16" t="s">
        <v>305</v>
      </c>
      <c r="BE119" s="16" t="s">
        <v>2021</v>
      </c>
      <c r="BF119" s="16" t="s">
        <v>1061</v>
      </c>
      <c r="BH119" s="16">
        <v>53208</v>
      </c>
      <c r="BI119" s="16" t="s">
        <v>25</v>
      </c>
      <c r="BJ119" s="16" t="s">
        <v>25</v>
      </c>
      <c r="BK119" s="16" t="s">
        <v>25</v>
      </c>
      <c r="BL119" s="16" t="s">
        <v>159</v>
      </c>
      <c r="BM119" s="16">
        <v>0</v>
      </c>
      <c r="BN119" s="16">
        <v>0</v>
      </c>
      <c r="BO119" s="16">
        <v>0</v>
      </c>
      <c r="BP119" s="16" t="s">
        <v>27</v>
      </c>
      <c r="BQ119" s="16">
        <v>0</v>
      </c>
      <c r="BR119" s="16">
        <v>0</v>
      </c>
      <c r="BS119" s="16">
        <v>0</v>
      </c>
      <c r="BT119" s="16" t="s">
        <v>1062</v>
      </c>
      <c r="BU119" s="16">
        <v>0</v>
      </c>
      <c r="BV119" s="16">
        <v>0</v>
      </c>
      <c r="BW119" s="16">
        <v>0</v>
      </c>
      <c r="BX119" s="16" t="s">
        <v>501</v>
      </c>
      <c r="BY119" s="16" t="s">
        <v>715</v>
      </c>
      <c r="BZ119" s="16">
        <v>1</v>
      </c>
      <c r="CA119" s="16" t="s">
        <v>716</v>
      </c>
      <c r="CD119" s="16" t="s">
        <v>1063</v>
      </c>
      <c r="CE119" s="16" t="s">
        <v>46</v>
      </c>
      <c r="CF119" s="16" t="s">
        <v>2022</v>
      </c>
      <c r="CG119" s="16" t="s">
        <v>29</v>
      </c>
      <c r="CH119" s="16" t="s">
        <v>306</v>
      </c>
      <c r="CI119" s="16" t="s">
        <v>364</v>
      </c>
      <c r="CJ119" s="16" t="s">
        <v>307</v>
      </c>
      <c r="CK119" s="16" t="s">
        <v>334</v>
      </c>
      <c r="CL119" s="16" t="s">
        <v>355</v>
      </c>
      <c r="CM119" s="16" t="s">
        <v>472</v>
      </c>
      <c r="CN119" s="16" t="s">
        <v>316</v>
      </c>
      <c r="CO119" s="16" t="s">
        <v>25</v>
      </c>
      <c r="CP119" s="16" t="s">
        <v>331</v>
      </c>
      <c r="CQ119" s="16" t="s">
        <v>313</v>
      </c>
      <c r="CR119" s="16">
        <v>0.9</v>
      </c>
      <c r="CS119" s="16" t="s">
        <v>24</v>
      </c>
      <c r="CT119" s="16" t="s">
        <v>1410</v>
      </c>
      <c r="CU119" s="16" t="s">
        <v>30</v>
      </c>
      <c r="CZ119" s="16" t="s">
        <v>24</v>
      </c>
      <c r="DA119" s="16" t="s">
        <v>23</v>
      </c>
      <c r="DB119" s="16" t="s">
        <v>24</v>
      </c>
      <c r="DC119" s="16" t="s">
        <v>24</v>
      </c>
    </row>
    <row r="120" spans="1:107" x14ac:dyDescent="0.25">
      <c r="A120" s="16" t="s">
        <v>2023</v>
      </c>
      <c r="B120" s="16" t="s">
        <v>656</v>
      </c>
      <c r="C120" s="16" t="s">
        <v>427</v>
      </c>
      <c r="D120" s="16" t="s">
        <v>141</v>
      </c>
      <c r="E120" s="16">
        <v>1400</v>
      </c>
      <c r="F120" s="16" t="s">
        <v>1070</v>
      </c>
      <c r="G120" s="16" t="s">
        <v>332</v>
      </c>
      <c r="H120" s="16" t="s">
        <v>367</v>
      </c>
      <c r="I120" s="16" t="s">
        <v>31</v>
      </c>
      <c r="J120" s="16" t="s">
        <v>31</v>
      </c>
      <c r="K120" s="16">
        <v>1598370</v>
      </c>
      <c r="L120" s="16">
        <v>1118370</v>
      </c>
      <c r="M120" s="16">
        <v>1</v>
      </c>
      <c r="N120" s="16">
        <v>480000</v>
      </c>
      <c r="O120" s="16">
        <v>2</v>
      </c>
      <c r="P120" s="16">
        <v>3</v>
      </c>
      <c r="Q120" s="16">
        <v>1598370</v>
      </c>
      <c r="R120" s="16" t="s">
        <v>1532</v>
      </c>
      <c r="S120" s="16">
        <v>0</v>
      </c>
      <c r="T120" s="16">
        <v>0</v>
      </c>
      <c r="U120" s="16">
        <v>0</v>
      </c>
      <c r="V120" s="16">
        <v>0</v>
      </c>
      <c r="W120" s="16">
        <v>0</v>
      </c>
      <c r="X120" s="16">
        <v>0</v>
      </c>
      <c r="Y120" s="16">
        <v>0</v>
      </c>
      <c r="Z120" s="16">
        <v>0</v>
      </c>
      <c r="AA120" s="16" t="s">
        <v>23</v>
      </c>
      <c r="AB120" s="16" t="s">
        <v>299</v>
      </c>
      <c r="AC120" s="16" t="b">
        <v>1</v>
      </c>
      <c r="AD120" s="16">
        <v>0</v>
      </c>
      <c r="AE120" s="16" t="s">
        <v>23</v>
      </c>
      <c r="AF120" s="16" t="s">
        <v>23</v>
      </c>
      <c r="AG120" s="16" t="s">
        <v>2024</v>
      </c>
      <c r="AH120" s="16">
        <v>46121</v>
      </c>
      <c r="AI120" s="16" t="s">
        <v>142</v>
      </c>
      <c r="AJ120" s="16" t="s">
        <v>143</v>
      </c>
      <c r="AK120" s="16" t="s">
        <v>144</v>
      </c>
      <c r="AL120" s="16" t="s">
        <v>1071</v>
      </c>
      <c r="AM120" s="16" t="s">
        <v>24</v>
      </c>
      <c r="AN120" s="16" t="s">
        <v>1072</v>
      </c>
      <c r="AO120" s="16" t="s">
        <v>320</v>
      </c>
      <c r="AP120" s="16" t="s">
        <v>300</v>
      </c>
      <c r="AQ120" s="16" t="s">
        <v>1073</v>
      </c>
      <c r="AR120" s="16" t="s">
        <v>321</v>
      </c>
      <c r="AS120" s="16" t="s">
        <v>301</v>
      </c>
      <c r="AT120" s="16" t="s">
        <v>302</v>
      </c>
      <c r="AU120" s="16" t="s">
        <v>302</v>
      </c>
      <c r="AV120" s="16" t="s">
        <v>322</v>
      </c>
      <c r="AX120" s="16" t="s">
        <v>362</v>
      </c>
      <c r="AY120" s="16" t="s">
        <v>24</v>
      </c>
      <c r="AZ120" s="16" t="s">
        <v>24</v>
      </c>
      <c r="BA120" s="16" t="s">
        <v>304</v>
      </c>
      <c r="BB120" s="16" t="s">
        <v>2025</v>
      </c>
      <c r="BC120" s="16" t="s">
        <v>23</v>
      </c>
      <c r="BD120" s="16" t="s">
        <v>305</v>
      </c>
      <c r="BE120" s="16" t="s">
        <v>1921</v>
      </c>
      <c r="BF120" s="16" t="s">
        <v>1074</v>
      </c>
      <c r="BH120" s="16">
        <v>53132</v>
      </c>
      <c r="BI120" s="16" t="s">
        <v>25</v>
      </c>
      <c r="BJ120" s="16" t="s">
        <v>25</v>
      </c>
      <c r="BK120" s="16" t="s">
        <v>25</v>
      </c>
      <c r="BL120" s="16" t="s">
        <v>34</v>
      </c>
      <c r="BM120" s="16">
        <v>0</v>
      </c>
      <c r="BN120" s="16">
        <v>0</v>
      </c>
      <c r="BO120" s="16">
        <v>0</v>
      </c>
      <c r="BP120" s="16" t="s">
        <v>35</v>
      </c>
      <c r="BQ120" s="16">
        <v>0</v>
      </c>
      <c r="BR120" s="16">
        <v>0</v>
      </c>
      <c r="BS120" s="16">
        <v>0</v>
      </c>
      <c r="BT120" s="16" t="s">
        <v>1075</v>
      </c>
      <c r="BU120" s="16">
        <v>0</v>
      </c>
      <c r="BV120" s="16">
        <v>0</v>
      </c>
      <c r="BW120" s="16">
        <v>0</v>
      </c>
      <c r="BX120" s="16" t="s">
        <v>344</v>
      </c>
      <c r="BY120" s="16" t="s">
        <v>461</v>
      </c>
      <c r="BZ120" s="16">
        <v>0</v>
      </c>
      <c r="CA120" s="16" t="s">
        <v>462</v>
      </c>
      <c r="CD120" s="16" t="s">
        <v>2026</v>
      </c>
      <c r="CE120" s="16" t="s">
        <v>31</v>
      </c>
      <c r="CF120" s="16" t="s">
        <v>1076</v>
      </c>
      <c r="CG120" s="16" t="s">
        <v>29</v>
      </c>
      <c r="CH120" s="16" t="s">
        <v>306</v>
      </c>
      <c r="CI120" s="16" t="s">
        <v>307</v>
      </c>
      <c r="CJ120" s="16" t="s">
        <v>309</v>
      </c>
      <c r="CK120" s="16" t="s">
        <v>334</v>
      </c>
      <c r="CL120" s="16" t="s">
        <v>346</v>
      </c>
      <c r="CM120" s="16" t="s">
        <v>355</v>
      </c>
      <c r="CN120" s="16" t="s">
        <v>319</v>
      </c>
      <c r="CO120" s="16" t="s">
        <v>25</v>
      </c>
      <c r="CP120" s="16" t="s">
        <v>312</v>
      </c>
      <c r="CQ120" s="16" t="s">
        <v>313</v>
      </c>
      <c r="CR120" s="16">
        <v>0.9</v>
      </c>
      <c r="CS120" s="16" t="s">
        <v>24</v>
      </c>
      <c r="CT120" s="16" t="s">
        <v>1170</v>
      </c>
      <c r="CU120" s="16" t="s">
        <v>30</v>
      </c>
      <c r="CZ120" s="16" t="s">
        <v>24</v>
      </c>
      <c r="DA120" s="16" t="s">
        <v>23</v>
      </c>
      <c r="DB120" s="16" t="s">
        <v>24</v>
      </c>
      <c r="DC120" s="16" t="s">
        <v>24</v>
      </c>
    </row>
    <row r="121" spans="1:107" x14ac:dyDescent="0.25">
      <c r="A121" s="16" t="s">
        <v>2027</v>
      </c>
      <c r="B121" s="16" t="s">
        <v>656</v>
      </c>
      <c r="C121" s="16" t="s">
        <v>427</v>
      </c>
      <c r="D121" s="16" t="s">
        <v>141</v>
      </c>
      <c r="E121" s="16">
        <v>1400</v>
      </c>
      <c r="F121" s="16" t="s">
        <v>1077</v>
      </c>
      <c r="G121" s="16" t="s">
        <v>464</v>
      </c>
      <c r="H121" s="16" t="s">
        <v>465</v>
      </c>
      <c r="I121" s="16" t="s">
        <v>31</v>
      </c>
      <c r="J121" s="16" t="s">
        <v>31</v>
      </c>
      <c r="K121" s="16">
        <v>1054500</v>
      </c>
      <c r="L121" s="16">
        <v>1054500</v>
      </c>
      <c r="M121" s="16">
        <v>1</v>
      </c>
      <c r="N121" s="16">
        <v>0</v>
      </c>
      <c r="O121" s="16">
        <v>0</v>
      </c>
      <c r="P121" s="16">
        <v>1</v>
      </c>
      <c r="Q121" s="16">
        <v>1054500</v>
      </c>
      <c r="R121" s="16" t="s">
        <v>333</v>
      </c>
      <c r="S121" s="16">
        <v>0</v>
      </c>
      <c r="T121" s="16">
        <v>0</v>
      </c>
      <c r="U121" s="16">
        <v>0</v>
      </c>
      <c r="V121" s="16">
        <v>0</v>
      </c>
      <c r="W121" s="16">
        <v>0</v>
      </c>
      <c r="X121" s="16">
        <v>0</v>
      </c>
      <c r="Y121" s="16">
        <v>0</v>
      </c>
      <c r="Z121" s="16">
        <v>0</v>
      </c>
      <c r="AA121" s="16" t="s">
        <v>23</v>
      </c>
      <c r="AB121" s="16" t="s">
        <v>299</v>
      </c>
      <c r="AC121" s="16" t="b">
        <v>1</v>
      </c>
      <c r="AD121" s="16">
        <v>0</v>
      </c>
      <c r="AE121" s="16" t="s">
        <v>23</v>
      </c>
      <c r="AF121" s="16" t="s">
        <v>23</v>
      </c>
      <c r="AG121" s="16" t="s">
        <v>1078</v>
      </c>
      <c r="AH121" s="16">
        <v>46122</v>
      </c>
      <c r="AI121" s="16" t="s">
        <v>142</v>
      </c>
      <c r="AJ121" s="16" t="s">
        <v>143</v>
      </c>
      <c r="AK121" s="16" t="s">
        <v>144</v>
      </c>
      <c r="AL121" s="16" t="s">
        <v>1079</v>
      </c>
      <c r="AM121" s="16" t="s">
        <v>24</v>
      </c>
      <c r="AN121" s="16" t="s">
        <v>1080</v>
      </c>
      <c r="AO121" s="16" t="s">
        <v>1081</v>
      </c>
      <c r="AP121" s="16" t="s">
        <v>300</v>
      </c>
      <c r="AQ121" s="16" t="s">
        <v>1082</v>
      </c>
      <c r="AR121" s="16" t="s">
        <v>1083</v>
      </c>
      <c r="AS121" s="16" t="s">
        <v>301</v>
      </c>
      <c r="AT121" s="16" t="s">
        <v>302</v>
      </c>
      <c r="AU121" s="16" t="s">
        <v>302</v>
      </c>
      <c r="AV121" s="16" t="s">
        <v>322</v>
      </c>
      <c r="AX121" s="16" t="s">
        <v>362</v>
      </c>
      <c r="AY121" s="16" t="s">
        <v>24</v>
      </c>
      <c r="AZ121" s="16" t="s">
        <v>24</v>
      </c>
      <c r="BA121" s="16" t="s">
        <v>304</v>
      </c>
      <c r="BB121" s="16" t="s">
        <v>2028</v>
      </c>
      <c r="BC121" s="16" t="s">
        <v>23</v>
      </c>
      <c r="BD121" s="16" t="s">
        <v>305</v>
      </c>
      <c r="BE121" s="16" t="s">
        <v>2029</v>
      </c>
      <c r="BF121" s="16" t="s">
        <v>328</v>
      </c>
      <c r="BH121" s="16">
        <v>53227</v>
      </c>
      <c r="BI121" s="16" t="s">
        <v>25</v>
      </c>
      <c r="BJ121" s="16" t="s">
        <v>25</v>
      </c>
      <c r="BK121" s="16" t="s">
        <v>25</v>
      </c>
      <c r="BL121" s="16" t="s">
        <v>49</v>
      </c>
      <c r="BM121" s="16">
        <v>0</v>
      </c>
      <c r="BN121" s="16">
        <v>0</v>
      </c>
      <c r="BO121" s="16">
        <v>0</v>
      </c>
      <c r="BP121" s="16" t="s">
        <v>103</v>
      </c>
      <c r="BQ121" s="16">
        <v>0</v>
      </c>
      <c r="BR121" s="16">
        <v>0</v>
      </c>
      <c r="BS121" s="16">
        <v>0</v>
      </c>
      <c r="BT121" s="16" t="s">
        <v>151</v>
      </c>
      <c r="BU121" s="16">
        <v>0</v>
      </c>
      <c r="BV121" s="16">
        <v>0</v>
      </c>
      <c r="BW121" s="16">
        <v>0</v>
      </c>
      <c r="BX121" s="16" t="s">
        <v>471</v>
      </c>
      <c r="BY121" s="16" t="s">
        <v>2030</v>
      </c>
      <c r="BZ121" s="16">
        <v>1</v>
      </c>
      <c r="CA121" s="16" t="s">
        <v>2031</v>
      </c>
      <c r="CD121" s="16" t="s">
        <v>2032</v>
      </c>
      <c r="CE121" s="16" t="s">
        <v>46</v>
      </c>
      <c r="CF121" s="16" t="s">
        <v>849</v>
      </c>
      <c r="CG121" s="16" t="s">
        <v>29</v>
      </c>
      <c r="CH121" s="16" t="s">
        <v>306</v>
      </c>
      <c r="CI121" s="16" t="s">
        <v>308</v>
      </c>
      <c r="CJ121" s="16" t="s">
        <v>310</v>
      </c>
      <c r="CK121" s="16" t="s">
        <v>334</v>
      </c>
      <c r="CL121" s="16" t="s">
        <v>382</v>
      </c>
      <c r="CM121" s="16" t="s">
        <v>355</v>
      </c>
      <c r="CN121" s="16" t="s">
        <v>319</v>
      </c>
      <c r="CO121" s="16" t="s">
        <v>25</v>
      </c>
      <c r="CP121" s="16" t="s">
        <v>331</v>
      </c>
      <c r="CQ121" s="16" t="s">
        <v>313</v>
      </c>
      <c r="CR121" s="16">
        <v>1</v>
      </c>
      <c r="CS121" s="16" t="s">
        <v>24</v>
      </c>
      <c r="CT121" s="16" t="s">
        <v>1765</v>
      </c>
      <c r="CU121" s="16" t="s">
        <v>30</v>
      </c>
      <c r="CZ121" s="16" t="s">
        <v>24</v>
      </c>
      <c r="DA121" s="16" t="s">
        <v>23</v>
      </c>
      <c r="DB121" s="16" t="s">
        <v>24</v>
      </c>
      <c r="DC121" s="16" t="s">
        <v>24</v>
      </c>
    </row>
    <row r="122" spans="1:107" x14ac:dyDescent="0.25">
      <c r="A122" s="16" t="s">
        <v>1087</v>
      </c>
      <c r="B122" s="16" t="s">
        <v>656</v>
      </c>
      <c r="C122" s="16" t="s">
        <v>427</v>
      </c>
      <c r="D122" s="16" t="s">
        <v>141</v>
      </c>
      <c r="E122" s="16">
        <v>1400</v>
      </c>
      <c r="F122" s="16" t="s">
        <v>1088</v>
      </c>
      <c r="G122" s="16" t="s">
        <v>464</v>
      </c>
      <c r="H122" s="16" t="s">
        <v>465</v>
      </c>
      <c r="I122" s="16" t="s">
        <v>31</v>
      </c>
      <c r="J122" s="16" t="s">
        <v>31</v>
      </c>
      <c r="K122" s="16">
        <v>489750</v>
      </c>
      <c r="L122" s="16">
        <v>489750</v>
      </c>
      <c r="M122" s="16">
        <v>1</v>
      </c>
      <c r="N122" s="16">
        <v>0</v>
      </c>
      <c r="O122" s="16">
        <v>0</v>
      </c>
      <c r="P122" s="16">
        <v>1</v>
      </c>
      <c r="Q122" s="16">
        <v>489750</v>
      </c>
      <c r="R122" s="16" t="s">
        <v>333</v>
      </c>
      <c r="S122" s="16">
        <v>0</v>
      </c>
      <c r="T122" s="16">
        <v>0</v>
      </c>
      <c r="U122" s="16">
        <v>0</v>
      </c>
      <c r="V122" s="16">
        <v>0</v>
      </c>
      <c r="W122" s="16">
        <v>0</v>
      </c>
      <c r="X122" s="16">
        <v>0</v>
      </c>
      <c r="Y122" s="16">
        <v>0</v>
      </c>
      <c r="Z122" s="16">
        <v>0</v>
      </c>
      <c r="AA122" s="16" t="s">
        <v>23</v>
      </c>
      <c r="AB122" s="16" t="s">
        <v>299</v>
      </c>
      <c r="AC122" s="16" t="b">
        <v>1</v>
      </c>
      <c r="AD122" s="16">
        <v>0</v>
      </c>
      <c r="AE122" s="16" t="s">
        <v>23</v>
      </c>
      <c r="AF122" s="16" t="s">
        <v>23</v>
      </c>
      <c r="AG122" s="16" t="s">
        <v>1089</v>
      </c>
      <c r="AH122" s="16">
        <v>46125</v>
      </c>
      <c r="AI122" s="16" t="s">
        <v>142</v>
      </c>
      <c r="AJ122" s="16" t="s">
        <v>143</v>
      </c>
      <c r="AK122" s="16" t="s">
        <v>144</v>
      </c>
      <c r="AL122" s="16" t="s">
        <v>2033</v>
      </c>
      <c r="AM122" s="16" t="s">
        <v>24</v>
      </c>
      <c r="AN122" s="16" t="s">
        <v>1090</v>
      </c>
      <c r="AO122" s="16" t="s">
        <v>1091</v>
      </c>
      <c r="AP122" s="16" t="s">
        <v>300</v>
      </c>
      <c r="AQ122" s="16" t="s">
        <v>1092</v>
      </c>
      <c r="AR122" s="16" t="s">
        <v>1093</v>
      </c>
      <c r="AS122" s="16" t="s">
        <v>301</v>
      </c>
      <c r="AT122" s="16" t="s">
        <v>302</v>
      </c>
      <c r="AU122" s="16" t="s">
        <v>302</v>
      </c>
      <c r="AV122" s="16" t="s">
        <v>322</v>
      </c>
      <c r="AX122" s="16" t="s">
        <v>362</v>
      </c>
      <c r="AY122" s="16" t="s">
        <v>24</v>
      </c>
      <c r="AZ122" s="16" t="s">
        <v>24</v>
      </c>
      <c r="BA122" s="16" t="s">
        <v>304</v>
      </c>
      <c r="BB122" s="16" t="s">
        <v>2034</v>
      </c>
      <c r="BC122" s="16" t="s">
        <v>23</v>
      </c>
      <c r="BD122" s="16" t="s">
        <v>305</v>
      </c>
      <c r="BE122" s="16" t="s">
        <v>2035</v>
      </c>
      <c r="BF122" s="16" t="s">
        <v>328</v>
      </c>
      <c r="BH122" s="16">
        <v>53209</v>
      </c>
      <c r="BI122" s="16" t="s">
        <v>25</v>
      </c>
      <c r="BJ122" s="16" t="s">
        <v>25</v>
      </c>
      <c r="BK122" s="16" t="s">
        <v>25</v>
      </c>
      <c r="BL122" s="16" t="s">
        <v>106</v>
      </c>
      <c r="BM122" s="16">
        <v>0</v>
      </c>
      <c r="BN122" s="16">
        <v>0</v>
      </c>
      <c r="BO122" s="16">
        <v>0</v>
      </c>
      <c r="BP122" s="16" t="s">
        <v>27</v>
      </c>
      <c r="BQ122" s="16">
        <v>0</v>
      </c>
      <c r="BR122" s="16">
        <v>0</v>
      </c>
      <c r="BS122" s="16">
        <v>0</v>
      </c>
      <c r="BT122" s="16" t="s">
        <v>1094</v>
      </c>
      <c r="BU122" s="16">
        <v>0</v>
      </c>
      <c r="BV122" s="16">
        <v>0</v>
      </c>
      <c r="BW122" s="16">
        <v>0</v>
      </c>
      <c r="BX122" s="16" t="s">
        <v>471</v>
      </c>
      <c r="BY122" s="16" t="s">
        <v>2036</v>
      </c>
      <c r="BZ122" s="16">
        <v>1</v>
      </c>
      <c r="CA122" s="16" t="s">
        <v>2037</v>
      </c>
      <c r="CD122" s="16" t="s">
        <v>2038</v>
      </c>
      <c r="CE122" s="16" t="s">
        <v>46</v>
      </c>
      <c r="CF122" s="16" t="s">
        <v>849</v>
      </c>
      <c r="CG122" s="16" t="s">
        <v>29</v>
      </c>
      <c r="CH122" s="16" t="s">
        <v>306</v>
      </c>
      <c r="CI122" s="16" t="s">
        <v>308</v>
      </c>
      <c r="CJ122" s="16" t="s">
        <v>310</v>
      </c>
      <c r="CK122" s="16" t="s">
        <v>334</v>
      </c>
      <c r="CL122" s="16" t="s">
        <v>382</v>
      </c>
      <c r="CM122" s="16" t="s">
        <v>355</v>
      </c>
      <c r="CN122" s="16" t="s">
        <v>319</v>
      </c>
      <c r="CO122" s="16" t="s">
        <v>25</v>
      </c>
      <c r="CP122" s="16" t="s">
        <v>331</v>
      </c>
      <c r="CQ122" s="16" t="s">
        <v>313</v>
      </c>
      <c r="CR122" s="16">
        <v>1</v>
      </c>
      <c r="CS122" s="16" t="s">
        <v>24</v>
      </c>
      <c r="CT122" s="16" t="s">
        <v>1765</v>
      </c>
      <c r="CU122" s="16" t="s">
        <v>30</v>
      </c>
      <c r="CZ122" s="16" t="s">
        <v>24</v>
      </c>
      <c r="DA122" s="16" t="s">
        <v>23</v>
      </c>
      <c r="DB122" s="16" t="s">
        <v>24</v>
      </c>
      <c r="DC122" s="16" t="s">
        <v>24</v>
      </c>
    </row>
    <row r="123" spans="1:107" x14ac:dyDescent="0.25">
      <c r="A123" s="16" t="s">
        <v>1095</v>
      </c>
      <c r="B123" s="16" t="s">
        <v>656</v>
      </c>
      <c r="C123" s="16" t="s">
        <v>427</v>
      </c>
      <c r="D123" s="16" t="s">
        <v>141</v>
      </c>
      <c r="E123" s="16">
        <v>1400</v>
      </c>
      <c r="F123" s="16" t="s">
        <v>1096</v>
      </c>
      <c r="G123" s="16" t="s">
        <v>332</v>
      </c>
      <c r="H123" s="16" t="s">
        <v>367</v>
      </c>
      <c r="I123" s="16" t="s">
        <v>31</v>
      </c>
      <c r="J123" s="16" t="s">
        <v>31</v>
      </c>
      <c r="K123" s="16">
        <v>527410</v>
      </c>
      <c r="L123" s="16">
        <v>527410</v>
      </c>
      <c r="M123" s="16">
        <v>1</v>
      </c>
      <c r="N123" s="16">
        <v>0</v>
      </c>
      <c r="O123" s="16">
        <v>0</v>
      </c>
      <c r="P123" s="16">
        <v>1</v>
      </c>
      <c r="Q123" s="16">
        <v>527410</v>
      </c>
      <c r="R123" s="16" t="s">
        <v>333</v>
      </c>
      <c r="S123" s="16">
        <v>0</v>
      </c>
      <c r="T123" s="16">
        <v>0</v>
      </c>
      <c r="U123" s="16">
        <v>0</v>
      </c>
      <c r="V123" s="16">
        <v>0</v>
      </c>
      <c r="W123" s="16">
        <v>0</v>
      </c>
      <c r="X123" s="16">
        <v>0</v>
      </c>
      <c r="Y123" s="16">
        <v>0</v>
      </c>
      <c r="Z123" s="16">
        <v>0</v>
      </c>
      <c r="AA123" s="16" t="s">
        <v>23</v>
      </c>
      <c r="AB123" s="16" t="s">
        <v>299</v>
      </c>
      <c r="AC123" s="16" t="b">
        <v>1</v>
      </c>
      <c r="AD123" s="16">
        <v>0</v>
      </c>
      <c r="AE123" s="16" t="s">
        <v>23</v>
      </c>
      <c r="AF123" s="16" t="s">
        <v>23</v>
      </c>
      <c r="AG123" s="16" t="s">
        <v>1097</v>
      </c>
      <c r="AH123" s="16">
        <v>46114</v>
      </c>
      <c r="AI123" s="16" t="s">
        <v>142</v>
      </c>
      <c r="AJ123" s="16" t="s">
        <v>143</v>
      </c>
      <c r="AK123" s="16" t="s">
        <v>144</v>
      </c>
      <c r="AL123" s="16" t="s">
        <v>2039</v>
      </c>
      <c r="AM123" s="16" t="s">
        <v>24</v>
      </c>
      <c r="AN123" s="16" t="s">
        <v>2040</v>
      </c>
      <c r="AO123" s="16" t="s">
        <v>2041</v>
      </c>
      <c r="AP123" s="16" t="s">
        <v>368</v>
      </c>
      <c r="AQ123" s="16" t="s">
        <v>1098</v>
      </c>
      <c r="AR123" s="16" t="s">
        <v>321</v>
      </c>
      <c r="AS123" s="16" t="s">
        <v>301</v>
      </c>
      <c r="AT123" s="16" t="s">
        <v>2042</v>
      </c>
      <c r="AU123" s="16" t="s">
        <v>302</v>
      </c>
      <c r="AV123" s="16" t="s">
        <v>322</v>
      </c>
      <c r="AX123" s="16" t="s">
        <v>344</v>
      </c>
      <c r="AY123" s="16" t="s">
        <v>24</v>
      </c>
      <c r="AZ123" s="16" t="s">
        <v>24</v>
      </c>
      <c r="BA123" s="16" t="s">
        <v>304</v>
      </c>
      <c r="BB123" s="16" t="s">
        <v>2043</v>
      </c>
      <c r="BC123" s="16" t="s">
        <v>23</v>
      </c>
      <c r="BD123" s="16" t="s">
        <v>305</v>
      </c>
      <c r="BE123" s="16" t="s">
        <v>1925</v>
      </c>
      <c r="BF123" s="16" t="s">
        <v>2044</v>
      </c>
      <c r="BH123" s="16">
        <v>53214</v>
      </c>
      <c r="BI123" s="16" t="s">
        <v>25</v>
      </c>
      <c r="BJ123" s="16" t="s">
        <v>25</v>
      </c>
      <c r="BK123" s="16" t="s">
        <v>25</v>
      </c>
      <c r="BL123" s="16" t="s">
        <v>49</v>
      </c>
      <c r="BM123" s="16">
        <v>0</v>
      </c>
      <c r="BN123" s="16">
        <v>0</v>
      </c>
      <c r="BO123" s="16">
        <v>0</v>
      </c>
      <c r="BP123" s="16" t="s">
        <v>103</v>
      </c>
      <c r="BQ123" s="16">
        <v>0</v>
      </c>
      <c r="BR123" s="16">
        <v>0</v>
      </c>
      <c r="BS123" s="16">
        <v>0</v>
      </c>
      <c r="BT123" s="16" t="s">
        <v>1099</v>
      </c>
      <c r="BU123" s="16">
        <v>0</v>
      </c>
      <c r="BV123" s="16">
        <v>0</v>
      </c>
      <c r="BW123" s="16">
        <v>0</v>
      </c>
      <c r="BX123" s="16" t="s">
        <v>344</v>
      </c>
      <c r="BY123" s="16" t="s">
        <v>461</v>
      </c>
      <c r="BZ123" s="16">
        <v>0</v>
      </c>
      <c r="CA123" s="16" t="s">
        <v>462</v>
      </c>
      <c r="CD123" s="16" t="s">
        <v>1100</v>
      </c>
      <c r="CE123" s="16" t="s">
        <v>31</v>
      </c>
      <c r="CF123" s="16" t="s">
        <v>2045</v>
      </c>
      <c r="CG123" s="16" t="s">
        <v>29</v>
      </c>
      <c r="CH123" s="16" t="s">
        <v>329</v>
      </c>
      <c r="CI123" s="16" t="s">
        <v>318</v>
      </c>
      <c r="CJ123" s="16" t="s">
        <v>308</v>
      </c>
      <c r="CK123" s="16" t="s">
        <v>382</v>
      </c>
      <c r="CL123" s="16" t="s">
        <v>346</v>
      </c>
      <c r="CM123" s="16" t="s">
        <v>355</v>
      </c>
      <c r="CN123" s="16" t="s">
        <v>311</v>
      </c>
      <c r="CO123" s="16" t="s">
        <v>25</v>
      </c>
      <c r="CP123" s="16" t="s">
        <v>331</v>
      </c>
      <c r="CQ123" s="16" t="s">
        <v>313</v>
      </c>
      <c r="CR123" s="16">
        <v>0.9</v>
      </c>
      <c r="CS123" s="16" t="s">
        <v>24</v>
      </c>
      <c r="CT123" s="16" t="s">
        <v>1101</v>
      </c>
      <c r="CU123" s="16" t="s">
        <v>30</v>
      </c>
      <c r="CZ123" s="16" t="s">
        <v>24</v>
      </c>
      <c r="DA123" s="16" t="s">
        <v>23</v>
      </c>
      <c r="DB123" s="16" t="s">
        <v>24</v>
      </c>
      <c r="DC123" s="16" t="s">
        <v>24</v>
      </c>
    </row>
    <row r="124" spans="1:107" x14ac:dyDescent="0.25">
      <c r="A124" s="16" t="s">
        <v>1117</v>
      </c>
      <c r="B124" s="16" t="s">
        <v>656</v>
      </c>
      <c r="C124" s="16" t="s">
        <v>427</v>
      </c>
      <c r="D124" s="16" t="s">
        <v>141</v>
      </c>
      <c r="E124" s="16">
        <v>1400</v>
      </c>
      <c r="F124" s="16" t="s">
        <v>1118</v>
      </c>
      <c r="G124" s="16" t="s">
        <v>332</v>
      </c>
      <c r="H124" s="16" t="s">
        <v>367</v>
      </c>
      <c r="I124" s="16" t="s">
        <v>31</v>
      </c>
      <c r="J124" s="16" t="s">
        <v>31</v>
      </c>
      <c r="K124" s="16">
        <v>2346610</v>
      </c>
      <c r="L124" s="16">
        <v>2346610</v>
      </c>
      <c r="M124" s="16">
        <v>1</v>
      </c>
      <c r="N124" s="16">
        <v>0</v>
      </c>
      <c r="O124" s="16">
        <v>0</v>
      </c>
      <c r="P124" s="16">
        <v>1</v>
      </c>
      <c r="Q124" s="16">
        <v>2346610</v>
      </c>
      <c r="R124" s="16" t="s">
        <v>333</v>
      </c>
      <c r="S124" s="16">
        <v>0</v>
      </c>
      <c r="T124" s="16">
        <v>0</v>
      </c>
      <c r="U124" s="16">
        <v>0</v>
      </c>
      <c r="V124" s="16">
        <v>0</v>
      </c>
      <c r="W124" s="16">
        <v>0</v>
      </c>
      <c r="X124" s="16">
        <v>0</v>
      </c>
      <c r="Y124" s="16">
        <v>0</v>
      </c>
      <c r="Z124" s="16">
        <v>0</v>
      </c>
      <c r="AA124" s="16" t="s">
        <v>23</v>
      </c>
      <c r="AB124" s="16" t="s">
        <v>299</v>
      </c>
      <c r="AC124" s="16" t="b">
        <v>1</v>
      </c>
      <c r="AD124" s="16">
        <v>0</v>
      </c>
      <c r="AE124" s="16" t="s">
        <v>23</v>
      </c>
      <c r="AF124" s="16" t="s">
        <v>23</v>
      </c>
      <c r="AG124" s="16" t="s">
        <v>1119</v>
      </c>
      <c r="AH124" s="16">
        <v>46114</v>
      </c>
      <c r="AI124" s="16" t="s">
        <v>142</v>
      </c>
      <c r="AJ124" s="16" t="s">
        <v>143</v>
      </c>
      <c r="AK124" s="16" t="s">
        <v>144</v>
      </c>
      <c r="AL124" s="16" t="s">
        <v>2046</v>
      </c>
      <c r="AM124" s="16" t="s">
        <v>24</v>
      </c>
      <c r="AN124" s="16" t="s">
        <v>1120</v>
      </c>
      <c r="AO124" s="16" t="s">
        <v>320</v>
      </c>
      <c r="AP124" s="16" t="s">
        <v>368</v>
      </c>
      <c r="AQ124" s="16" t="s">
        <v>1121</v>
      </c>
      <c r="AR124" s="16" t="s">
        <v>1122</v>
      </c>
      <c r="AS124" s="16" t="s">
        <v>301</v>
      </c>
      <c r="AT124" s="16" t="s">
        <v>302</v>
      </c>
      <c r="AU124" s="16" t="s">
        <v>302</v>
      </c>
      <c r="AV124" s="16" t="s">
        <v>322</v>
      </c>
      <c r="AX124" s="16" t="s">
        <v>344</v>
      </c>
      <c r="AY124" s="16" t="s">
        <v>24</v>
      </c>
      <c r="AZ124" s="16" t="s">
        <v>24</v>
      </c>
      <c r="BA124" s="16" t="s">
        <v>304</v>
      </c>
      <c r="BB124" s="16" t="s">
        <v>2047</v>
      </c>
      <c r="BC124" s="16" t="s">
        <v>23</v>
      </c>
      <c r="BD124" s="16" t="s">
        <v>305</v>
      </c>
      <c r="BE124" s="16" t="s">
        <v>2048</v>
      </c>
      <c r="BF124" s="16" t="s">
        <v>2049</v>
      </c>
      <c r="BH124" s="16">
        <v>53215</v>
      </c>
      <c r="BI124" s="16" t="s">
        <v>25</v>
      </c>
      <c r="BJ124" s="16" t="s">
        <v>25</v>
      </c>
      <c r="BK124" s="16" t="s">
        <v>25</v>
      </c>
      <c r="BL124" s="16" t="s">
        <v>61</v>
      </c>
      <c r="BM124" s="16">
        <v>0</v>
      </c>
      <c r="BN124" s="16">
        <v>0</v>
      </c>
      <c r="BO124" s="16">
        <v>0</v>
      </c>
      <c r="BP124" s="16" t="s">
        <v>27</v>
      </c>
      <c r="BQ124" s="16">
        <v>0</v>
      </c>
      <c r="BR124" s="16">
        <v>0</v>
      </c>
      <c r="BS124" s="16">
        <v>0</v>
      </c>
      <c r="BT124" s="16" t="s">
        <v>1123</v>
      </c>
      <c r="BU124" s="16">
        <v>0</v>
      </c>
      <c r="BV124" s="16">
        <v>0</v>
      </c>
      <c r="BW124" s="16">
        <v>0</v>
      </c>
      <c r="BX124" s="16" t="s">
        <v>502</v>
      </c>
      <c r="BY124" s="16" t="s">
        <v>1124</v>
      </c>
      <c r="BZ124" s="16">
        <v>1</v>
      </c>
      <c r="CA124" s="16" t="s">
        <v>1125</v>
      </c>
      <c r="CD124" s="16" t="s">
        <v>2050</v>
      </c>
      <c r="CE124" s="16" t="s">
        <v>46</v>
      </c>
      <c r="CF124" s="16" t="s">
        <v>856</v>
      </c>
      <c r="CG124" s="16" t="s">
        <v>29</v>
      </c>
      <c r="CH124" s="16" t="s">
        <v>306</v>
      </c>
      <c r="CI124" s="16" t="s">
        <v>308</v>
      </c>
      <c r="CJ124" s="16" t="s">
        <v>309</v>
      </c>
      <c r="CK124" s="16" t="s">
        <v>334</v>
      </c>
      <c r="CL124" s="16" t="s">
        <v>382</v>
      </c>
      <c r="CM124" s="16" t="s">
        <v>355</v>
      </c>
      <c r="CN124" s="16" t="s">
        <v>319</v>
      </c>
      <c r="CO124" s="16" t="s">
        <v>25</v>
      </c>
      <c r="CP124" s="16" t="s">
        <v>331</v>
      </c>
      <c r="CQ124" s="16" t="s">
        <v>313</v>
      </c>
      <c r="CR124" s="16">
        <v>0.9</v>
      </c>
      <c r="CS124" s="16" t="s">
        <v>24</v>
      </c>
      <c r="CT124" s="16" t="s">
        <v>835</v>
      </c>
      <c r="CU124" s="16" t="s">
        <v>30</v>
      </c>
      <c r="CZ124" s="16" t="s">
        <v>24</v>
      </c>
      <c r="DA124" s="16" t="s">
        <v>23</v>
      </c>
      <c r="DB124" s="16" t="s">
        <v>24</v>
      </c>
      <c r="DC124" s="16" t="s">
        <v>24</v>
      </c>
    </row>
    <row r="125" spans="1:107" x14ac:dyDescent="0.25">
      <c r="A125" s="16" t="s">
        <v>1128</v>
      </c>
      <c r="B125" s="16" t="s">
        <v>656</v>
      </c>
      <c r="C125" s="16" t="s">
        <v>427</v>
      </c>
      <c r="D125" s="16" t="s">
        <v>141</v>
      </c>
      <c r="E125" s="16">
        <v>1400</v>
      </c>
      <c r="F125" s="16" t="s">
        <v>1129</v>
      </c>
      <c r="G125" s="16" t="s">
        <v>464</v>
      </c>
      <c r="H125" s="16" t="s">
        <v>465</v>
      </c>
      <c r="I125" s="16" t="s">
        <v>31</v>
      </c>
      <c r="J125" s="16" t="s">
        <v>31</v>
      </c>
      <c r="K125" s="16">
        <v>1754060</v>
      </c>
      <c r="L125" s="16">
        <v>1754060</v>
      </c>
      <c r="M125" s="16">
        <v>1</v>
      </c>
      <c r="N125" s="16">
        <v>0</v>
      </c>
      <c r="O125" s="16">
        <v>0</v>
      </c>
      <c r="P125" s="16">
        <v>1</v>
      </c>
      <c r="Q125" s="16">
        <v>1754060</v>
      </c>
      <c r="R125" s="16" t="s">
        <v>333</v>
      </c>
      <c r="S125" s="16">
        <v>0</v>
      </c>
      <c r="T125" s="16">
        <v>0</v>
      </c>
      <c r="U125" s="16">
        <v>0</v>
      </c>
      <c r="V125" s="16">
        <v>0</v>
      </c>
      <c r="W125" s="16">
        <v>0</v>
      </c>
      <c r="X125" s="16">
        <v>0</v>
      </c>
      <c r="Y125" s="16">
        <v>0</v>
      </c>
      <c r="Z125" s="16">
        <v>0</v>
      </c>
      <c r="AA125" s="16" t="s">
        <v>23</v>
      </c>
      <c r="AB125" s="16" t="s">
        <v>299</v>
      </c>
      <c r="AC125" s="16" t="b">
        <v>1</v>
      </c>
      <c r="AD125" s="16">
        <v>0</v>
      </c>
      <c r="AE125" s="16" t="s">
        <v>23</v>
      </c>
      <c r="AF125" s="16" t="s">
        <v>23</v>
      </c>
      <c r="AG125" s="16" t="s">
        <v>1130</v>
      </c>
      <c r="AH125" s="16">
        <v>46120</v>
      </c>
      <c r="AI125" s="16" t="s">
        <v>142</v>
      </c>
      <c r="AJ125" s="16" t="s">
        <v>143</v>
      </c>
      <c r="AK125" s="16" t="s">
        <v>1115</v>
      </c>
      <c r="AL125" s="16" t="s">
        <v>2051</v>
      </c>
      <c r="AM125" s="16" t="s">
        <v>24</v>
      </c>
      <c r="AN125" s="16" t="s">
        <v>1131</v>
      </c>
      <c r="AO125" s="16" t="s">
        <v>320</v>
      </c>
      <c r="AP125" s="16" t="s">
        <v>420</v>
      </c>
      <c r="AQ125" s="16" t="s">
        <v>2052</v>
      </c>
      <c r="AR125" s="16" t="s">
        <v>1132</v>
      </c>
      <c r="AS125" s="16" t="s">
        <v>301</v>
      </c>
      <c r="AT125" s="16" t="s">
        <v>302</v>
      </c>
      <c r="AU125" s="16" t="s">
        <v>302</v>
      </c>
      <c r="AV125" s="16" t="s">
        <v>322</v>
      </c>
      <c r="AX125" s="16" t="s">
        <v>344</v>
      </c>
      <c r="AY125" s="16" t="s">
        <v>24</v>
      </c>
      <c r="AZ125" s="16" t="s">
        <v>24</v>
      </c>
      <c r="BA125" s="16" t="s">
        <v>304</v>
      </c>
      <c r="BB125" s="16" t="s">
        <v>2053</v>
      </c>
      <c r="BC125" s="16" t="s">
        <v>23</v>
      </c>
      <c r="BD125" s="16" t="s">
        <v>305</v>
      </c>
      <c r="BE125" s="16" t="s">
        <v>2054</v>
      </c>
      <c r="BF125" s="16" t="s">
        <v>1133</v>
      </c>
      <c r="BH125" s="16">
        <v>53129</v>
      </c>
      <c r="BI125" s="16" t="s">
        <v>25</v>
      </c>
      <c r="BJ125" s="16" t="s">
        <v>25</v>
      </c>
      <c r="BK125" s="16" t="s">
        <v>25</v>
      </c>
      <c r="BL125" s="16" t="s">
        <v>104</v>
      </c>
      <c r="BM125" s="16">
        <v>0</v>
      </c>
      <c r="BN125" s="16">
        <v>0</v>
      </c>
      <c r="BO125" s="16">
        <v>0</v>
      </c>
      <c r="BP125" s="16" t="s">
        <v>1134</v>
      </c>
      <c r="BQ125" s="16">
        <v>0</v>
      </c>
      <c r="BR125" s="16">
        <v>0</v>
      </c>
      <c r="BS125" s="16">
        <v>0</v>
      </c>
      <c r="BT125" s="16" t="s">
        <v>1135</v>
      </c>
      <c r="BU125" s="16">
        <v>0</v>
      </c>
      <c r="BV125" s="16">
        <v>0</v>
      </c>
      <c r="BW125" s="16">
        <v>0</v>
      </c>
      <c r="BX125" s="16" t="s">
        <v>471</v>
      </c>
      <c r="BY125" s="16" t="s">
        <v>694</v>
      </c>
      <c r="BZ125" s="16">
        <v>1</v>
      </c>
      <c r="CA125" s="16" t="s">
        <v>695</v>
      </c>
      <c r="CD125" s="16" t="s">
        <v>1136</v>
      </c>
      <c r="CE125" s="16" t="s">
        <v>46</v>
      </c>
      <c r="CF125" s="16" t="s">
        <v>139</v>
      </c>
      <c r="CG125" s="16" t="s">
        <v>29</v>
      </c>
      <c r="CH125" s="16" t="s">
        <v>306</v>
      </c>
      <c r="CI125" s="16" t="s">
        <v>315</v>
      </c>
      <c r="CJ125" s="16" t="s">
        <v>325</v>
      </c>
      <c r="CK125" s="16" t="s">
        <v>334</v>
      </c>
      <c r="CL125" s="16" t="s">
        <v>346</v>
      </c>
      <c r="CM125" s="16" t="s">
        <v>355</v>
      </c>
      <c r="CN125" s="16" t="s">
        <v>341</v>
      </c>
      <c r="CO125" s="16" t="s">
        <v>25</v>
      </c>
      <c r="CP125" s="16" t="s">
        <v>331</v>
      </c>
      <c r="CQ125" s="16" t="s">
        <v>313</v>
      </c>
      <c r="CR125" s="16">
        <v>0.9</v>
      </c>
      <c r="CS125" s="16" t="s">
        <v>24</v>
      </c>
      <c r="CT125" s="16" t="s">
        <v>1262</v>
      </c>
      <c r="CU125" s="16" t="s">
        <v>30</v>
      </c>
      <c r="CZ125" s="16" t="s">
        <v>24</v>
      </c>
      <c r="DA125" s="16" t="s">
        <v>23</v>
      </c>
      <c r="DB125" s="16" t="s">
        <v>24</v>
      </c>
      <c r="DC125" s="16" t="s">
        <v>24</v>
      </c>
    </row>
    <row r="126" spans="1:107" x14ac:dyDescent="0.25">
      <c r="A126" s="16" t="s">
        <v>2055</v>
      </c>
      <c r="B126" s="16" t="s">
        <v>656</v>
      </c>
      <c r="C126" s="16" t="s">
        <v>427</v>
      </c>
      <c r="D126" s="16" t="s">
        <v>141</v>
      </c>
      <c r="E126" s="16">
        <v>1400</v>
      </c>
      <c r="F126" s="16" t="s">
        <v>2056</v>
      </c>
      <c r="G126" s="16" t="s">
        <v>464</v>
      </c>
      <c r="H126" s="16" t="s">
        <v>465</v>
      </c>
      <c r="I126" s="16" t="s">
        <v>31</v>
      </c>
      <c r="J126" s="16" t="s">
        <v>31</v>
      </c>
      <c r="K126" s="16">
        <v>6800510</v>
      </c>
      <c r="L126" s="16">
        <v>6800510</v>
      </c>
      <c r="M126" s="16">
        <v>1</v>
      </c>
      <c r="N126" s="16">
        <v>0</v>
      </c>
      <c r="O126" s="16">
        <v>0</v>
      </c>
      <c r="P126" s="16">
        <v>1</v>
      </c>
      <c r="Q126" s="16">
        <v>6800510</v>
      </c>
      <c r="R126" s="16" t="s">
        <v>333</v>
      </c>
      <c r="S126" s="16">
        <v>0</v>
      </c>
      <c r="T126" s="16">
        <v>0</v>
      </c>
      <c r="U126" s="16">
        <v>0</v>
      </c>
      <c r="V126" s="16">
        <v>0</v>
      </c>
      <c r="W126" s="16">
        <v>0</v>
      </c>
      <c r="X126" s="16">
        <v>0</v>
      </c>
      <c r="Y126" s="16">
        <v>0</v>
      </c>
      <c r="Z126" s="16">
        <v>0</v>
      </c>
      <c r="AA126" s="16" t="s">
        <v>23</v>
      </c>
      <c r="AB126" s="16" t="s">
        <v>299</v>
      </c>
      <c r="AC126" s="16" t="b">
        <v>1</v>
      </c>
      <c r="AD126" s="16">
        <v>0</v>
      </c>
      <c r="AE126" s="16" t="s">
        <v>23</v>
      </c>
      <c r="AF126" s="16" t="s">
        <v>23</v>
      </c>
      <c r="AG126" s="16" t="s">
        <v>2057</v>
      </c>
      <c r="AH126" s="16">
        <v>46119</v>
      </c>
      <c r="AI126" s="16" t="s">
        <v>142</v>
      </c>
      <c r="AJ126" s="16" t="s">
        <v>143</v>
      </c>
      <c r="AK126" s="16" t="s">
        <v>144</v>
      </c>
      <c r="AL126" s="16" t="s">
        <v>2058</v>
      </c>
      <c r="AM126" s="16" t="s">
        <v>23</v>
      </c>
      <c r="AN126" s="16" t="s">
        <v>2059</v>
      </c>
      <c r="AO126" s="16" t="s">
        <v>2060</v>
      </c>
      <c r="AP126" s="16" t="s">
        <v>420</v>
      </c>
      <c r="AQ126" s="16" t="s">
        <v>2061</v>
      </c>
      <c r="AR126" s="16" t="s">
        <v>2062</v>
      </c>
      <c r="AS126" s="16" t="s">
        <v>301</v>
      </c>
      <c r="AT126" s="16" t="s">
        <v>302</v>
      </c>
      <c r="AU126" s="16" t="s">
        <v>302</v>
      </c>
      <c r="AV126" s="16" t="s">
        <v>322</v>
      </c>
      <c r="AX126" s="16" t="s">
        <v>344</v>
      </c>
      <c r="AY126" s="16" t="s">
        <v>24</v>
      </c>
      <c r="AZ126" s="16" t="s">
        <v>24</v>
      </c>
      <c r="BA126" s="16" t="s">
        <v>304</v>
      </c>
      <c r="BB126" s="16" t="s">
        <v>2063</v>
      </c>
      <c r="BC126" s="16" t="s">
        <v>23</v>
      </c>
      <c r="BD126" s="16" t="s">
        <v>305</v>
      </c>
      <c r="BE126" s="16" t="s">
        <v>2064</v>
      </c>
      <c r="BF126" s="16" t="s">
        <v>2065</v>
      </c>
      <c r="BH126" s="16">
        <v>53222</v>
      </c>
      <c r="BI126" s="16" t="s">
        <v>25</v>
      </c>
      <c r="BJ126" s="16" t="s">
        <v>25</v>
      </c>
      <c r="BK126" s="16" t="s">
        <v>25</v>
      </c>
      <c r="BL126" s="16" t="s">
        <v>43</v>
      </c>
      <c r="BM126" s="16">
        <v>0</v>
      </c>
      <c r="BN126" s="16">
        <v>0</v>
      </c>
      <c r="BO126" s="16">
        <v>0</v>
      </c>
      <c r="BP126" s="16" t="s">
        <v>44</v>
      </c>
      <c r="BQ126" s="16">
        <v>0</v>
      </c>
      <c r="BR126" s="16">
        <v>0</v>
      </c>
      <c r="BS126" s="16">
        <v>0</v>
      </c>
      <c r="BT126" s="16" t="s">
        <v>2066</v>
      </c>
      <c r="BU126" s="16">
        <v>0</v>
      </c>
      <c r="BV126" s="16">
        <v>0</v>
      </c>
      <c r="BW126" s="16">
        <v>0</v>
      </c>
      <c r="BX126" s="16" t="s">
        <v>471</v>
      </c>
      <c r="BY126" s="16" t="s">
        <v>2067</v>
      </c>
      <c r="BZ126" s="16">
        <v>1</v>
      </c>
      <c r="CA126" s="16" t="s">
        <v>2068</v>
      </c>
      <c r="CD126" s="16" t="s">
        <v>2069</v>
      </c>
      <c r="CE126" s="16" t="s">
        <v>46</v>
      </c>
      <c r="CF126" s="16" t="s">
        <v>74</v>
      </c>
      <c r="CG126" s="16" t="s">
        <v>29</v>
      </c>
      <c r="CH126" s="16" t="s">
        <v>306</v>
      </c>
      <c r="CI126" s="16" t="s">
        <v>308</v>
      </c>
      <c r="CJ126" s="16" t="s">
        <v>336</v>
      </c>
      <c r="CK126" s="16" t="s">
        <v>336</v>
      </c>
      <c r="CL126" s="16" t="s">
        <v>355</v>
      </c>
      <c r="CM126" s="16" t="s">
        <v>347</v>
      </c>
      <c r="CN126" s="16" t="s">
        <v>316</v>
      </c>
      <c r="CO126" s="16" t="s">
        <v>25</v>
      </c>
      <c r="CP126" s="16" t="s">
        <v>331</v>
      </c>
      <c r="CQ126" s="16" t="s">
        <v>313</v>
      </c>
      <c r="CR126" s="16">
        <v>0.9</v>
      </c>
      <c r="CS126" s="16" t="s">
        <v>24</v>
      </c>
      <c r="CT126" s="16" t="s">
        <v>1529</v>
      </c>
      <c r="CU126" s="16" t="s">
        <v>30</v>
      </c>
      <c r="CZ126" s="16" t="s">
        <v>24</v>
      </c>
      <c r="DA126" s="16" t="s">
        <v>23</v>
      </c>
      <c r="DB126" s="16" t="s">
        <v>24</v>
      </c>
      <c r="DC126" s="16" t="s">
        <v>24</v>
      </c>
    </row>
    <row r="127" spans="1:107" x14ac:dyDescent="0.25">
      <c r="A127" s="16" t="s">
        <v>2070</v>
      </c>
      <c r="B127" s="16" t="s">
        <v>656</v>
      </c>
      <c r="C127" s="16" t="s">
        <v>427</v>
      </c>
      <c r="D127" s="16" t="s">
        <v>141</v>
      </c>
      <c r="E127" s="16">
        <v>1400</v>
      </c>
      <c r="F127" s="16" t="s">
        <v>2071</v>
      </c>
      <c r="G127" s="16" t="s">
        <v>296</v>
      </c>
      <c r="H127" s="16" t="s">
        <v>297</v>
      </c>
      <c r="I127" s="16" t="s">
        <v>464</v>
      </c>
      <c r="J127" s="16" t="s">
        <v>465</v>
      </c>
      <c r="K127" s="16">
        <v>671900</v>
      </c>
      <c r="L127" s="16">
        <v>671900</v>
      </c>
      <c r="M127" s="16">
        <v>1</v>
      </c>
      <c r="N127" s="16">
        <v>0</v>
      </c>
      <c r="O127" s="16">
        <v>0</v>
      </c>
      <c r="P127" s="16">
        <v>1</v>
      </c>
      <c r="Q127" s="16">
        <v>671900</v>
      </c>
      <c r="R127" s="16" t="s">
        <v>333</v>
      </c>
      <c r="S127" s="16">
        <v>0</v>
      </c>
      <c r="T127" s="16">
        <v>5724370</v>
      </c>
      <c r="U127" s="16">
        <v>0</v>
      </c>
      <c r="V127" s="16">
        <v>5724370</v>
      </c>
      <c r="W127" s="16">
        <v>0</v>
      </c>
      <c r="X127" s="16">
        <v>0</v>
      </c>
      <c r="Y127" s="16">
        <v>5724370</v>
      </c>
      <c r="Z127" s="16">
        <v>0</v>
      </c>
      <c r="AA127" s="16" t="s">
        <v>23</v>
      </c>
      <c r="AB127" s="16" t="s">
        <v>299</v>
      </c>
      <c r="AC127" s="16" t="b">
        <v>1</v>
      </c>
      <c r="AD127" s="16">
        <v>0</v>
      </c>
      <c r="AE127" s="16" t="s">
        <v>23</v>
      </c>
      <c r="AF127" s="16" t="s">
        <v>23</v>
      </c>
      <c r="AG127" s="16" t="s">
        <v>2072</v>
      </c>
      <c r="AH127" s="16">
        <v>46119</v>
      </c>
      <c r="AI127" s="16" t="s">
        <v>142</v>
      </c>
      <c r="AJ127" s="16" t="s">
        <v>143</v>
      </c>
      <c r="AK127" s="16" t="s">
        <v>144</v>
      </c>
      <c r="AL127" s="16" t="s">
        <v>2073</v>
      </c>
      <c r="AM127" s="16" t="s">
        <v>24</v>
      </c>
      <c r="AN127" s="16" t="s">
        <v>2074</v>
      </c>
      <c r="AO127" s="16" t="s">
        <v>2075</v>
      </c>
      <c r="AP127" s="16" t="s">
        <v>368</v>
      </c>
      <c r="AQ127" s="16" t="s">
        <v>2076</v>
      </c>
      <c r="AR127" s="16" t="s">
        <v>2077</v>
      </c>
      <c r="AS127" s="16" t="s">
        <v>301</v>
      </c>
      <c r="AT127" s="16" t="s">
        <v>302</v>
      </c>
      <c r="AU127" s="16" t="s">
        <v>302</v>
      </c>
      <c r="AV127" s="16" t="s">
        <v>322</v>
      </c>
      <c r="AX127" s="16" t="s">
        <v>344</v>
      </c>
      <c r="AY127" s="16" t="s">
        <v>24</v>
      </c>
      <c r="AZ127" s="16" t="s">
        <v>24</v>
      </c>
      <c r="BA127" s="16" t="s">
        <v>304</v>
      </c>
      <c r="BB127" s="16" t="s">
        <v>2078</v>
      </c>
      <c r="BC127" s="16" t="s">
        <v>24</v>
      </c>
      <c r="BD127" s="16" t="s">
        <v>305</v>
      </c>
      <c r="BE127" s="16" t="s">
        <v>2079</v>
      </c>
      <c r="BF127" s="16" t="s">
        <v>2080</v>
      </c>
      <c r="BH127" s="16">
        <v>53154</v>
      </c>
      <c r="BI127" s="16" t="s">
        <v>25</v>
      </c>
      <c r="BJ127" s="16" t="s">
        <v>25</v>
      </c>
      <c r="BK127" s="16" t="s">
        <v>25</v>
      </c>
      <c r="BL127" s="16" t="s">
        <v>100</v>
      </c>
      <c r="BM127" s="16">
        <v>0</v>
      </c>
      <c r="BN127" s="16">
        <v>0</v>
      </c>
      <c r="BO127" s="16">
        <v>0</v>
      </c>
      <c r="BP127" s="16" t="s">
        <v>101</v>
      </c>
      <c r="BQ127" s="16">
        <v>0</v>
      </c>
      <c r="BR127" s="16">
        <v>0</v>
      </c>
      <c r="BS127" s="16">
        <v>0</v>
      </c>
      <c r="BT127" s="16" t="s">
        <v>2081</v>
      </c>
      <c r="BU127" s="16">
        <v>0</v>
      </c>
      <c r="BV127" s="16">
        <v>0</v>
      </c>
      <c r="BW127" s="16">
        <v>0</v>
      </c>
      <c r="BX127" s="16" t="s">
        <v>471</v>
      </c>
      <c r="BY127" s="16" t="s">
        <v>2082</v>
      </c>
      <c r="BZ127" s="16">
        <v>1</v>
      </c>
      <c r="CA127" s="16" t="s">
        <v>2083</v>
      </c>
      <c r="CD127" s="16" t="s">
        <v>2084</v>
      </c>
      <c r="CE127" s="16" t="s">
        <v>675</v>
      </c>
      <c r="CF127" s="16" t="s">
        <v>626</v>
      </c>
      <c r="CG127" s="16" t="s">
        <v>29</v>
      </c>
      <c r="CH127" s="16" t="s">
        <v>306</v>
      </c>
      <c r="CI127" s="16" t="s">
        <v>382</v>
      </c>
      <c r="CJ127" s="16" t="s">
        <v>472</v>
      </c>
      <c r="CK127" s="16" t="s">
        <v>828</v>
      </c>
      <c r="CL127" s="16" t="s">
        <v>1427</v>
      </c>
      <c r="CM127" s="16" t="s">
        <v>877</v>
      </c>
      <c r="CN127" s="16" t="s">
        <v>348</v>
      </c>
      <c r="CO127" s="16" t="s">
        <v>25</v>
      </c>
      <c r="CP127" s="16" t="s">
        <v>317</v>
      </c>
      <c r="CQ127" s="16" t="s">
        <v>313</v>
      </c>
      <c r="CR127" s="16" t="s">
        <v>314</v>
      </c>
      <c r="CS127" s="16" t="s">
        <v>23</v>
      </c>
      <c r="CT127" s="16" t="s">
        <v>1547</v>
      </c>
      <c r="CU127" s="16" t="s">
        <v>30</v>
      </c>
      <c r="CZ127" s="16" t="s">
        <v>24</v>
      </c>
      <c r="DA127" s="16" t="s">
        <v>23</v>
      </c>
      <c r="DB127" s="16" t="s">
        <v>24</v>
      </c>
      <c r="DC127" s="16" t="s">
        <v>24</v>
      </c>
    </row>
    <row r="128" spans="1:107" x14ac:dyDescent="0.25">
      <c r="A128" s="16" t="s">
        <v>1140</v>
      </c>
      <c r="B128" s="16" t="s">
        <v>656</v>
      </c>
      <c r="C128" s="16" t="s">
        <v>427</v>
      </c>
      <c r="D128" s="16" t="s">
        <v>141</v>
      </c>
      <c r="E128" s="16">
        <v>1400</v>
      </c>
      <c r="F128" s="16" t="s">
        <v>1141</v>
      </c>
      <c r="G128" s="16" t="s">
        <v>464</v>
      </c>
      <c r="H128" s="16" t="s">
        <v>465</v>
      </c>
      <c r="I128" s="16" t="s">
        <v>464</v>
      </c>
      <c r="J128" s="16" t="s">
        <v>465</v>
      </c>
      <c r="K128" s="16">
        <v>5000000</v>
      </c>
      <c r="L128" s="16">
        <v>5000000</v>
      </c>
      <c r="M128" s="16">
        <v>1</v>
      </c>
      <c r="N128" s="16">
        <v>0</v>
      </c>
      <c r="O128" s="16">
        <v>0</v>
      </c>
      <c r="P128" s="16">
        <v>1</v>
      </c>
      <c r="Q128" s="16">
        <v>5000000</v>
      </c>
      <c r="R128" s="16" t="s">
        <v>333</v>
      </c>
      <c r="S128" s="16">
        <v>0</v>
      </c>
      <c r="T128" s="16">
        <v>20000000</v>
      </c>
      <c r="U128" s="16">
        <v>5000000</v>
      </c>
      <c r="V128" s="16">
        <v>5000000</v>
      </c>
      <c r="W128" s="16">
        <v>5000000</v>
      </c>
      <c r="X128" s="16">
        <v>5000000</v>
      </c>
      <c r="Y128" s="16">
        <v>20000000</v>
      </c>
      <c r="Z128" s="16">
        <v>0</v>
      </c>
      <c r="AA128" s="16" t="s">
        <v>23</v>
      </c>
      <c r="AB128" s="16" t="s">
        <v>299</v>
      </c>
      <c r="AC128" s="16" t="b">
        <v>1</v>
      </c>
      <c r="AD128" s="16">
        <v>0</v>
      </c>
      <c r="AE128" s="16" t="s">
        <v>23</v>
      </c>
      <c r="AF128" s="16" t="s">
        <v>23</v>
      </c>
      <c r="AG128" s="16" t="s">
        <v>1142</v>
      </c>
      <c r="AH128" s="16">
        <v>46121</v>
      </c>
      <c r="AI128" s="16" t="s">
        <v>1143</v>
      </c>
      <c r="AJ128" s="16" t="s">
        <v>1144</v>
      </c>
      <c r="AK128" s="16" t="s">
        <v>1145</v>
      </c>
      <c r="AL128" s="16" t="s">
        <v>2085</v>
      </c>
      <c r="AM128" s="16" t="s">
        <v>24</v>
      </c>
      <c r="AN128" s="16" t="s">
        <v>1146</v>
      </c>
      <c r="AO128" s="16" t="s">
        <v>1147</v>
      </c>
      <c r="AP128" s="16" t="s">
        <v>300</v>
      </c>
      <c r="AQ128" s="16" t="s">
        <v>24</v>
      </c>
      <c r="AR128" s="16" t="s">
        <v>1148</v>
      </c>
      <c r="AS128" s="16" t="s">
        <v>301</v>
      </c>
      <c r="AT128" s="16" t="s">
        <v>302</v>
      </c>
      <c r="AU128" s="16" t="s">
        <v>1149</v>
      </c>
      <c r="AV128" s="16" t="s">
        <v>2086</v>
      </c>
      <c r="AX128" s="16" t="s">
        <v>303</v>
      </c>
      <c r="AY128" s="16" t="s">
        <v>24</v>
      </c>
      <c r="AZ128" s="16" t="s">
        <v>2087</v>
      </c>
      <c r="BA128" s="16" t="s">
        <v>304</v>
      </c>
      <c r="BB128" s="16" t="s">
        <v>2088</v>
      </c>
      <c r="BC128" s="16" t="s">
        <v>24</v>
      </c>
      <c r="BD128" s="16" t="s">
        <v>1150</v>
      </c>
      <c r="BE128" s="16" t="s">
        <v>2089</v>
      </c>
      <c r="BF128" s="16" t="s">
        <v>1151</v>
      </c>
      <c r="BH128" s="16">
        <v>53215</v>
      </c>
      <c r="BI128" s="16" t="s">
        <v>25</v>
      </c>
      <c r="BJ128" s="16" t="s">
        <v>25</v>
      </c>
      <c r="BK128" s="16" t="s">
        <v>25</v>
      </c>
      <c r="BL128" s="16" t="s">
        <v>61</v>
      </c>
      <c r="BM128" s="16">
        <v>0</v>
      </c>
      <c r="BN128" s="16">
        <v>0</v>
      </c>
      <c r="BO128" s="16">
        <v>0</v>
      </c>
      <c r="BP128" s="16" t="s">
        <v>27</v>
      </c>
      <c r="BQ128" s="16">
        <v>0</v>
      </c>
      <c r="BR128" s="16">
        <v>0</v>
      </c>
      <c r="BS128" s="16">
        <v>0</v>
      </c>
      <c r="BT128" s="16" t="s">
        <v>1152</v>
      </c>
      <c r="BU128" s="16">
        <v>0</v>
      </c>
      <c r="BV128" s="16">
        <v>0</v>
      </c>
      <c r="BW128" s="16">
        <v>0</v>
      </c>
      <c r="BX128" s="16" t="s">
        <v>344</v>
      </c>
      <c r="BY128" s="16" t="s">
        <v>461</v>
      </c>
      <c r="BZ128" s="16">
        <v>0</v>
      </c>
      <c r="CA128" s="16" t="s">
        <v>462</v>
      </c>
      <c r="CD128" s="16" t="s">
        <v>1153</v>
      </c>
      <c r="CE128" s="16" t="s">
        <v>1154</v>
      </c>
      <c r="CF128" s="16" t="s">
        <v>680</v>
      </c>
      <c r="CG128" s="16" t="s">
        <v>110</v>
      </c>
      <c r="CH128" s="16" t="s">
        <v>306</v>
      </c>
      <c r="CI128" s="16" t="s">
        <v>306</v>
      </c>
      <c r="CJ128" s="16" t="s">
        <v>306</v>
      </c>
      <c r="CK128" s="16" t="s">
        <v>306</v>
      </c>
      <c r="CL128" s="16" t="s">
        <v>336</v>
      </c>
      <c r="CM128" s="16" t="s">
        <v>336</v>
      </c>
      <c r="CN128" s="16" t="s">
        <v>319</v>
      </c>
      <c r="CO128" s="16" t="s">
        <v>25</v>
      </c>
      <c r="CP128" s="16" t="s">
        <v>317</v>
      </c>
      <c r="CQ128" s="16" t="s">
        <v>24</v>
      </c>
      <c r="CR128" s="16" t="s">
        <v>314</v>
      </c>
      <c r="CS128" s="16" t="s">
        <v>24</v>
      </c>
      <c r="CT128" s="16" t="s">
        <v>1410</v>
      </c>
      <c r="CU128" s="16" t="s">
        <v>111</v>
      </c>
      <c r="CZ128" s="16" t="s">
        <v>24</v>
      </c>
      <c r="DA128" s="16" t="s">
        <v>24</v>
      </c>
      <c r="DB128" s="16" t="s">
        <v>23</v>
      </c>
      <c r="DC128" s="16" t="s">
        <v>24</v>
      </c>
    </row>
    <row r="129" spans="1:107" x14ac:dyDescent="0.25">
      <c r="A129" s="16" t="s">
        <v>785</v>
      </c>
      <c r="B129" s="16" t="s">
        <v>656</v>
      </c>
      <c r="C129" s="16" t="s">
        <v>427</v>
      </c>
      <c r="D129" s="16" t="s">
        <v>141</v>
      </c>
      <c r="E129" s="16">
        <v>1400</v>
      </c>
      <c r="F129" s="16" t="s">
        <v>169</v>
      </c>
      <c r="G129" s="16" t="s">
        <v>296</v>
      </c>
      <c r="H129" s="16" t="s">
        <v>297</v>
      </c>
      <c r="I129" s="16" t="s">
        <v>464</v>
      </c>
      <c r="J129" s="16" t="s">
        <v>465</v>
      </c>
      <c r="K129" s="16">
        <v>307880</v>
      </c>
      <c r="L129" s="16">
        <v>307880</v>
      </c>
      <c r="M129" s="16">
        <v>1</v>
      </c>
      <c r="N129" s="16">
        <v>0</v>
      </c>
      <c r="O129" s="16">
        <v>0</v>
      </c>
      <c r="P129" s="16">
        <v>1</v>
      </c>
      <c r="Q129" s="16">
        <v>307880</v>
      </c>
      <c r="R129" s="16" t="s">
        <v>333</v>
      </c>
      <c r="S129" s="16">
        <v>0</v>
      </c>
      <c r="T129" s="16">
        <v>1537940</v>
      </c>
      <c r="U129" s="16">
        <v>0</v>
      </c>
      <c r="V129" s="16">
        <v>1537940</v>
      </c>
      <c r="W129" s="16">
        <v>0</v>
      </c>
      <c r="X129" s="16">
        <v>0</v>
      </c>
      <c r="Y129" s="16">
        <v>1537940</v>
      </c>
      <c r="Z129" s="16">
        <v>0</v>
      </c>
      <c r="AA129" s="16" t="s">
        <v>23</v>
      </c>
      <c r="AB129" s="16" t="s">
        <v>299</v>
      </c>
      <c r="AC129" s="16" t="b">
        <v>1</v>
      </c>
      <c r="AD129" s="16">
        <v>0</v>
      </c>
      <c r="AE129" s="16" t="s">
        <v>23</v>
      </c>
      <c r="AF129" s="16" t="s">
        <v>23</v>
      </c>
      <c r="AG129" s="16" t="s">
        <v>170</v>
      </c>
      <c r="AH129" s="16">
        <v>46099</v>
      </c>
      <c r="AI129" s="16" t="s">
        <v>142</v>
      </c>
      <c r="AJ129" s="16" t="s">
        <v>143</v>
      </c>
      <c r="AK129" s="16" t="s">
        <v>144</v>
      </c>
      <c r="AL129" s="16" t="s">
        <v>1049</v>
      </c>
      <c r="AM129" s="16" t="s">
        <v>24</v>
      </c>
      <c r="AN129" s="16" t="s">
        <v>700</v>
      </c>
      <c r="AO129" s="16" t="s">
        <v>448</v>
      </c>
      <c r="AP129" s="16" t="s">
        <v>369</v>
      </c>
      <c r="AQ129" s="16" t="s">
        <v>701</v>
      </c>
      <c r="AR129" s="16" t="s">
        <v>321</v>
      </c>
      <c r="AS129" s="16" t="s">
        <v>301</v>
      </c>
      <c r="AT129" s="16" t="s">
        <v>302</v>
      </c>
      <c r="AU129" s="16" t="s">
        <v>302</v>
      </c>
      <c r="AV129" s="16" t="s">
        <v>322</v>
      </c>
      <c r="AX129" s="16" t="s">
        <v>344</v>
      </c>
      <c r="AY129" s="16" t="s">
        <v>24</v>
      </c>
      <c r="AZ129" s="16" t="s">
        <v>24</v>
      </c>
      <c r="BA129" s="16" t="s">
        <v>304</v>
      </c>
      <c r="BB129" s="16" t="s">
        <v>2090</v>
      </c>
      <c r="BC129" s="16" t="s">
        <v>24</v>
      </c>
      <c r="BD129" s="16" t="s">
        <v>305</v>
      </c>
      <c r="BE129" s="16" t="s">
        <v>2091</v>
      </c>
      <c r="BF129" s="16" t="s">
        <v>702</v>
      </c>
      <c r="BH129" s="16">
        <v>53211</v>
      </c>
      <c r="BI129" s="16" t="s">
        <v>25</v>
      </c>
      <c r="BJ129" s="16" t="s">
        <v>25</v>
      </c>
      <c r="BK129" s="16" t="s">
        <v>25</v>
      </c>
      <c r="BL129" s="16" t="s">
        <v>26</v>
      </c>
      <c r="BM129" s="16">
        <v>0</v>
      </c>
      <c r="BN129" s="16">
        <v>0</v>
      </c>
      <c r="BO129" s="16">
        <v>0</v>
      </c>
      <c r="BP129" s="16" t="s">
        <v>27</v>
      </c>
      <c r="BQ129" s="16">
        <v>0</v>
      </c>
      <c r="BR129" s="16">
        <v>0</v>
      </c>
      <c r="BS129" s="16">
        <v>0</v>
      </c>
      <c r="BT129" s="16" t="s">
        <v>171</v>
      </c>
      <c r="BU129" s="16">
        <v>0</v>
      </c>
      <c r="BV129" s="16">
        <v>0</v>
      </c>
      <c r="BW129" s="16">
        <v>0</v>
      </c>
      <c r="BX129" s="16" t="s">
        <v>344</v>
      </c>
      <c r="BY129" s="16" t="s">
        <v>461</v>
      </c>
      <c r="BZ129" s="16">
        <v>0</v>
      </c>
      <c r="CA129" s="16" t="s">
        <v>462</v>
      </c>
      <c r="CD129" s="16" t="s">
        <v>1050</v>
      </c>
      <c r="CE129" s="16" t="s">
        <v>493</v>
      </c>
      <c r="CF129" s="16" t="s">
        <v>626</v>
      </c>
      <c r="CG129" s="16" t="s">
        <v>29</v>
      </c>
      <c r="CH129" s="16" t="s">
        <v>306</v>
      </c>
      <c r="CI129" s="16" t="s">
        <v>382</v>
      </c>
      <c r="CJ129" s="16" t="s">
        <v>472</v>
      </c>
      <c r="CK129" s="16" t="s">
        <v>828</v>
      </c>
      <c r="CL129" s="16" t="s">
        <v>598</v>
      </c>
      <c r="CM129" s="16" t="s">
        <v>1427</v>
      </c>
      <c r="CN129" s="16" t="s">
        <v>348</v>
      </c>
      <c r="CO129" s="16" t="s">
        <v>25</v>
      </c>
      <c r="CP129" s="16" t="s">
        <v>317</v>
      </c>
      <c r="CQ129" s="16" t="s">
        <v>313</v>
      </c>
      <c r="CR129" s="16" t="s">
        <v>314</v>
      </c>
      <c r="CS129" s="16" t="s">
        <v>23</v>
      </c>
      <c r="CT129" s="16" t="s">
        <v>1547</v>
      </c>
      <c r="CU129" s="16" t="s">
        <v>30</v>
      </c>
      <c r="CZ129" s="16" t="s">
        <v>24</v>
      </c>
      <c r="DA129" s="16" t="s">
        <v>23</v>
      </c>
      <c r="DB129" s="16" t="s">
        <v>24</v>
      </c>
      <c r="DC129" s="16" t="s">
        <v>24</v>
      </c>
    </row>
    <row r="130" spans="1:107" x14ac:dyDescent="0.25">
      <c r="A130" s="16" t="s">
        <v>1084</v>
      </c>
      <c r="B130" s="16" t="s">
        <v>656</v>
      </c>
      <c r="C130" s="16" t="s">
        <v>427</v>
      </c>
      <c r="D130" s="16" t="s">
        <v>141</v>
      </c>
      <c r="E130" s="16">
        <v>1400</v>
      </c>
      <c r="F130" s="16" t="s">
        <v>152</v>
      </c>
      <c r="G130" s="16" t="s">
        <v>332</v>
      </c>
      <c r="H130" s="16" t="s">
        <v>367</v>
      </c>
      <c r="I130" s="16" t="s">
        <v>31</v>
      </c>
      <c r="J130" s="16" t="s">
        <v>31</v>
      </c>
      <c r="K130" s="16">
        <v>12320890</v>
      </c>
      <c r="L130" s="16">
        <v>12320890</v>
      </c>
      <c r="M130" s="16">
        <v>1</v>
      </c>
      <c r="N130" s="16">
        <v>0</v>
      </c>
      <c r="O130" s="16">
        <v>0</v>
      </c>
      <c r="P130" s="16">
        <v>1</v>
      </c>
      <c r="Q130" s="16">
        <v>12320890</v>
      </c>
      <c r="R130" s="16" t="s">
        <v>333</v>
      </c>
      <c r="S130" s="16">
        <v>0</v>
      </c>
      <c r="T130" s="16">
        <v>0</v>
      </c>
      <c r="U130" s="16">
        <v>0</v>
      </c>
      <c r="V130" s="16">
        <v>0</v>
      </c>
      <c r="W130" s="16">
        <v>0</v>
      </c>
      <c r="X130" s="16">
        <v>0</v>
      </c>
      <c r="Y130" s="16">
        <v>0</v>
      </c>
      <c r="Z130" s="16">
        <v>0</v>
      </c>
      <c r="AA130" s="16" t="s">
        <v>23</v>
      </c>
      <c r="AB130" s="16" t="s">
        <v>299</v>
      </c>
      <c r="AC130" s="16" t="b">
        <v>1</v>
      </c>
      <c r="AD130" s="16">
        <v>0</v>
      </c>
      <c r="AE130" s="16" t="s">
        <v>23</v>
      </c>
      <c r="AF130" s="16" t="s">
        <v>23</v>
      </c>
      <c r="AG130" s="16" t="s">
        <v>1085</v>
      </c>
      <c r="AH130" s="16">
        <v>46119</v>
      </c>
      <c r="AI130" s="16" t="s">
        <v>142</v>
      </c>
      <c r="AJ130" s="16" t="s">
        <v>143</v>
      </c>
      <c r="AK130" s="16" t="s">
        <v>144</v>
      </c>
      <c r="AL130" s="16" t="s">
        <v>2092</v>
      </c>
      <c r="AM130" s="16" t="s">
        <v>24</v>
      </c>
      <c r="AN130" s="16" t="s">
        <v>435</v>
      </c>
      <c r="AO130" s="16" t="s">
        <v>320</v>
      </c>
      <c r="AP130" s="16" t="s">
        <v>368</v>
      </c>
      <c r="AQ130" s="16" t="s">
        <v>668</v>
      </c>
      <c r="AR130" s="16" t="s">
        <v>669</v>
      </c>
      <c r="AS130" s="16" t="s">
        <v>301</v>
      </c>
      <c r="AT130" s="16" t="s">
        <v>302</v>
      </c>
      <c r="AU130" s="16" t="s">
        <v>670</v>
      </c>
      <c r="AV130" s="16" t="s">
        <v>322</v>
      </c>
      <c r="AX130" s="16" t="s">
        <v>344</v>
      </c>
      <c r="AY130" s="16" t="s">
        <v>24</v>
      </c>
      <c r="AZ130" s="16" t="s">
        <v>24</v>
      </c>
      <c r="BA130" s="16" t="s">
        <v>304</v>
      </c>
      <c r="BB130" s="16" t="s">
        <v>2093</v>
      </c>
      <c r="BC130" s="16" t="s">
        <v>24</v>
      </c>
      <c r="BD130" s="16" t="s">
        <v>305</v>
      </c>
      <c r="BE130" s="16" t="s">
        <v>1921</v>
      </c>
      <c r="BF130" s="16" t="s">
        <v>671</v>
      </c>
      <c r="BH130" s="16">
        <v>53207</v>
      </c>
      <c r="BI130" s="16" t="s">
        <v>25</v>
      </c>
      <c r="BJ130" s="16" t="s">
        <v>25</v>
      </c>
      <c r="BK130" s="16" t="s">
        <v>25</v>
      </c>
      <c r="BL130" s="16" t="s">
        <v>63</v>
      </c>
      <c r="BM130" s="16">
        <v>0</v>
      </c>
      <c r="BN130" s="16">
        <v>0</v>
      </c>
      <c r="BO130" s="16">
        <v>0</v>
      </c>
      <c r="BP130" s="16" t="s">
        <v>2094</v>
      </c>
      <c r="BQ130" s="16">
        <v>0</v>
      </c>
      <c r="BR130" s="16">
        <v>0</v>
      </c>
      <c r="BS130" s="16">
        <v>0</v>
      </c>
      <c r="BT130" s="16" t="s">
        <v>1086</v>
      </c>
      <c r="BU130" s="16">
        <v>0</v>
      </c>
      <c r="BV130" s="16">
        <v>0</v>
      </c>
      <c r="BW130" s="16">
        <v>0</v>
      </c>
      <c r="BX130" s="16" t="s">
        <v>471</v>
      </c>
      <c r="BY130" s="16" t="s">
        <v>672</v>
      </c>
      <c r="BZ130" s="16">
        <v>1</v>
      </c>
      <c r="CA130" s="16" t="s">
        <v>673</v>
      </c>
      <c r="CD130" s="16" t="s">
        <v>2095</v>
      </c>
      <c r="CE130" s="16" t="s">
        <v>31</v>
      </c>
      <c r="CF130" s="16" t="s">
        <v>674</v>
      </c>
      <c r="CG130" s="16" t="s">
        <v>29</v>
      </c>
      <c r="CH130" s="16" t="s">
        <v>306</v>
      </c>
      <c r="CI130" s="16" t="s">
        <v>307</v>
      </c>
      <c r="CJ130" s="16" t="s">
        <v>334</v>
      </c>
      <c r="CK130" s="16" t="s">
        <v>334</v>
      </c>
      <c r="CL130" s="16" t="s">
        <v>355</v>
      </c>
      <c r="CM130" s="16" t="s">
        <v>472</v>
      </c>
      <c r="CN130" s="16" t="s">
        <v>356</v>
      </c>
      <c r="CO130" s="16" t="s">
        <v>25</v>
      </c>
      <c r="CP130" s="16" t="s">
        <v>312</v>
      </c>
      <c r="CQ130" s="16" t="s">
        <v>313</v>
      </c>
      <c r="CR130" s="16">
        <v>0.9</v>
      </c>
      <c r="CS130" s="16" t="s">
        <v>24</v>
      </c>
      <c r="CT130" s="16" t="s">
        <v>1444</v>
      </c>
      <c r="CU130" s="16" t="s">
        <v>30</v>
      </c>
      <c r="CZ130" s="16" t="s">
        <v>24</v>
      </c>
      <c r="DA130" s="16" t="s">
        <v>23</v>
      </c>
      <c r="DB130" s="16" t="s">
        <v>24</v>
      </c>
      <c r="DC130" s="16" t="s">
        <v>24</v>
      </c>
    </row>
    <row r="131" spans="1:107" x14ac:dyDescent="0.25">
      <c r="A131" s="16" t="s">
        <v>2096</v>
      </c>
      <c r="B131" s="16" t="s">
        <v>656</v>
      </c>
      <c r="C131" s="16" t="s">
        <v>427</v>
      </c>
      <c r="D131" s="16" t="s">
        <v>141</v>
      </c>
      <c r="E131" s="16">
        <v>1400</v>
      </c>
      <c r="F131" s="16" t="s">
        <v>2097</v>
      </c>
      <c r="G131" s="16" t="s">
        <v>464</v>
      </c>
      <c r="H131" s="16" t="s">
        <v>465</v>
      </c>
      <c r="I131" s="16" t="s">
        <v>31</v>
      </c>
      <c r="J131" s="16" t="s">
        <v>31</v>
      </c>
      <c r="K131" s="16">
        <v>588507</v>
      </c>
      <c r="L131" s="16">
        <v>588507</v>
      </c>
      <c r="M131" s="16">
        <v>1</v>
      </c>
      <c r="N131" s="16">
        <v>0</v>
      </c>
      <c r="O131" s="16">
        <v>0</v>
      </c>
      <c r="P131" s="16">
        <v>1</v>
      </c>
      <c r="Q131" s="16">
        <v>588507</v>
      </c>
      <c r="R131" s="16" t="s">
        <v>333</v>
      </c>
      <c r="S131" s="16">
        <v>0</v>
      </c>
      <c r="T131" s="16">
        <v>0</v>
      </c>
      <c r="U131" s="16">
        <v>0</v>
      </c>
      <c r="V131" s="16">
        <v>0</v>
      </c>
      <c r="W131" s="16">
        <v>0</v>
      </c>
      <c r="X131" s="16">
        <v>0</v>
      </c>
      <c r="Y131" s="16">
        <v>0</v>
      </c>
      <c r="Z131" s="16">
        <v>0</v>
      </c>
      <c r="AA131" s="16" t="s">
        <v>23</v>
      </c>
      <c r="AB131" s="16" t="s">
        <v>299</v>
      </c>
      <c r="AC131" s="16" t="b">
        <v>1</v>
      </c>
      <c r="AD131" s="16">
        <v>0</v>
      </c>
      <c r="AE131" s="16" t="s">
        <v>23</v>
      </c>
      <c r="AF131" s="16" t="s">
        <v>23</v>
      </c>
      <c r="AG131" s="16" t="s">
        <v>2098</v>
      </c>
      <c r="AH131" s="16">
        <v>46121</v>
      </c>
      <c r="AI131" s="16" t="s">
        <v>142</v>
      </c>
      <c r="AJ131" s="16" t="s">
        <v>143</v>
      </c>
      <c r="AK131" s="16" t="s">
        <v>144</v>
      </c>
      <c r="AL131" s="16" t="s">
        <v>2099</v>
      </c>
      <c r="AM131" s="16" t="s">
        <v>24</v>
      </c>
      <c r="AN131" s="16" t="s">
        <v>2100</v>
      </c>
      <c r="AO131" s="16" t="s">
        <v>2101</v>
      </c>
      <c r="AP131" s="16" t="s">
        <v>368</v>
      </c>
      <c r="AQ131" s="16" t="s">
        <v>24</v>
      </c>
      <c r="AR131" s="16" t="s">
        <v>2102</v>
      </c>
      <c r="AS131" s="16" t="s">
        <v>301</v>
      </c>
      <c r="AT131" s="16" t="s">
        <v>302</v>
      </c>
      <c r="AU131" s="16" t="s">
        <v>302</v>
      </c>
      <c r="AV131" s="16" t="s">
        <v>820</v>
      </c>
      <c r="AX131" s="16" t="s">
        <v>344</v>
      </c>
      <c r="AY131" s="16" t="s">
        <v>24</v>
      </c>
      <c r="AZ131" s="16" t="s">
        <v>24</v>
      </c>
      <c r="BA131" s="16" t="s">
        <v>304</v>
      </c>
      <c r="BB131" s="16" t="s">
        <v>2103</v>
      </c>
      <c r="BC131" s="16" t="s">
        <v>24</v>
      </c>
      <c r="BD131" s="16" t="s">
        <v>305</v>
      </c>
      <c r="BE131" s="16" t="s">
        <v>2104</v>
      </c>
      <c r="BF131" s="16" t="s">
        <v>2105</v>
      </c>
      <c r="BG131" s="16">
        <v>0</v>
      </c>
      <c r="BH131" s="16" t="s">
        <v>54</v>
      </c>
      <c r="BI131" s="16" t="s">
        <v>25</v>
      </c>
      <c r="BJ131" s="16" t="s">
        <v>25</v>
      </c>
      <c r="BK131" s="16" t="s">
        <v>25</v>
      </c>
      <c r="BL131" s="16">
        <v>0</v>
      </c>
      <c r="BM131" s="16">
        <v>0</v>
      </c>
      <c r="BN131" s="16">
        <v>0</v>
      </c>
      <c r="BO131" s="16">
        <v>0</v>
      </c>
      <c r="BP131" s="16" t="s">
        <v>54</v>
      </c>
      <c r="BQ131" s="16">
        <v>0</v>
      </c>
      <c r="BR131" s="16">
        <v>0</v>
      </c>
      <c r="BS131" s="16">
        <v>0</v>
      </c>
      <c r="BT131" s="16">
        <v>0</v>
      </c>
      <c r="BU131" s="16">
        <v>0</v>
      </c>
      <c r="BV131" s="16">
        <v>0</v>
      </c>
      <c r="BW131" s="16">
        <v>0</v>
      </c>
      <c r="BX131" s="16" t="s">
        <v>471</v>
      </c>
      <c r="BY131" s="16" t="s">
        <v>2106</v>
      </c>
      <c r="BZ131" s="16">
        <v>1</v>
      </c>
      <c r="CA131" s="16" t="s">
        <v>2107</v>
      </c>
      <c r="CD131" s="16" t="s">
        <v>2108</v>
      </c>
      <c r="CE131" s="16" t="s">
        <v>31</v>
      </c>
      <c r="CF131" s="16" t="s">
        <v>2109</v>
      </c>
      <c r="CG131" s="16" t="s">
        <v>110</v>
      </c>
      <c r="CH131" s="16" t="s">
        <v>696</v>
      </c>
      <c r="CI131" s="16" t="s">
        <v>696</v>
      </c>
      <c r="CJ131" s="16" t="s">
        <v>382</v>
      </c>
      <c r="CK131" s="16" t="s">
        <v>346</v>
      </c>
      <c r="CL131" s="16" t="s">
        <v>355</v>
      </c>
      <c r="CM131" s="16" t="s">
        <v>696</v>
      </c>
      <c r="CN131" s="16" t="s">
        <v>378</v>
      </c>
      <c r="CO131" s="16" t="s">
        <v>25</v>
      </c>
      <c r="CP131" s="16" t="s">
        <v>331</v>
      </c>
      <c r="CQ131" s="16" t="s">
        <v>24</v>
      </c>
      <c r="CR131" s="16" t="s">
        <v>314</v>
      </c>
      <c r="CS131" s="16" t="s">
        <v>24</v>
      </c>
      <c r="CT131" s="16" t="s">
        <v>1653</v>
      </c>
      <c r="CU131" s="16" t="s">
        <v>111</v>
      </c>
      <c r="CZ131" s="16" t="s">
        <v>24</v>
      </c>
      <c r="DA131" s="16" t="s">
        <v>24</v>
      </c>
      <c r="DB131" s="16" t="s">
        <v>24</v>
      </c>
      <c r="DC131" s="16" t="s">
        <v>24</v>
      </c>
    </row>
    <row r="132" spans="1:107" x14ac:dyDescent="0.25">
      <c r="A132" s="16" t="s">
        <v>2110</v>
      </c>
      <c r="B132" s="16" t="s">
        <v>656</v>
      </c>
      <c r="C132" s="16" t="s">
        <v>427</v>
      </c>
      <c r="D132" s="16" t="s">
        <v>141</v>
      </c>
      <c r="E132" s="16">
        <v>1400</v>
      </c>
      <c r="F132" s="16" t="s">
        <v>2111</v>
      </c>
      <c r="G132" s="16" t="s">
        <v>464</v>
      </c>
      <c r="H132" s="16" t="s">
        <v>465</v>
      </c>
      <c r="I132" s="16" t="s">
        <v>31</v>
      </c>
      <c r="J132" s="16" t="s">
        <v>31</v>
      </c>
      <c r="K132" s="16">
        <v>101600</v>
      </c>
      <c r="L132" s="16">
        <v>0</v>
      </c>
      <c r="M132" s="16">
        <v>0</v>
      </c>
      <c r="N132" s="16">
        <v>101600</v>
      </c>
      <c r="O132" s="16">
        <v>2</v>
      </c>
      <c r="P132" s="16">
        <v>2</v>
      </c>
      <c r="Q132" s="16">
        <v>101600</v>
      </c>
      <c r="R132" s="16" t="s">
        <v>298</v>
      </c>
      <c r="S132" s="16">
        <v>0</v>
      </c>
      <c r="T132" s="16">
        <v>0</v>
      </c>
      <c r="U132" s="16">
        <v>0</v>
      </c>
      <c r="V132" s="16">
        <v>0</v>
      </c>
      <c r="W132" s="16">
        <v>0</v>
      </c>
      <c r="X132" s="16">
        <v>0</v>
      </c>
      <c r="Y132" s="16">
        <v>0</v>
      </c>
      <c r="Z132" s="16">
        <v>0</v>
      </c>
      <c r="AA132" s="16" t="s">
        <v>23</v>
      </c>
      <c r="AB132" s="16" t="s">
        <v>299</v>
      </c>
      <c r="AC132" s="16" t="b">
        <v>1</v>
      </c>
      <c r="AD132" s="16">
        <v>0</v>
      </c>
      <c r="AE132" s="16" t="s">
        <v>23</v>
      </c>
      <c r="AF132" s="16" t="s">
        <v>23</v>
      </c>
      <c r="AG132" s="16" t="s">
        <v>2112</v>
      </c>
      <c r="AH132" s="16">
        <v>46125</v>
      </c>
      <c r="AI132" s="16" t="s">
        <v>142</v>
      </c>
      <c r="AJ132" s="16" t="s">
        <v>143</v>
      </c>
      <c r="AK132" s="16" t="s">
        <v>1115</v>
      </c>
      <c r="AL132" s="16" t="s">
        <v>2113</v>
      </c>
      <c r="AM132" s="16" t="s">
        <v>24</v>
      </c>
      <c r="AN132" s="16" t="s">
        <v>2114</v>
      </c>
      <c r="AO132" s="16" t="s">
        <v>320</v>
      </c>
      <c r="AP132" s="16" t="s">
        <v>368</v>
      </c>
      <c r="AQ132" s="16" t="s">
        <v>2115</v>
      </c>
      <c r="AR132" s="16" t="s">
        <v>321</v>
      </c>
      <c r="AS132" s="16" t="s">
        <v>301</v>
      </c>
      <c r="AT132" s="16" t="s">
        <v>302</v>
      </c>
      <c r="AU132" s="16" t="s">
        <v>302</v>
      </c>
      <c r="AV132" s="16" t="s">
        <v>322</v>
      </c>
      <c r="AX132" s="16" t="s">
        <v>344</v>
      </c>
      <c r="AY132" s="16" t="s">
        <v>24</v>
      </c>
      <c r="AZ132" s="16" t="s">
        <v>24</v>
      </c>
      <c r="BA132" s="16" t="s">
        <v>304</v>
      </c>
      <c r="BB132" s="16" t="s">
        <v>2116</v>
      </c>
      <c r="BC132" s="16" t="s">
        <v>24</v>
      </c>
      <c r="BD132" s="16" t="s">
        <v>305</v>
      </c>
      <c r="BE132" s="16" t="s">
        <v>2117</v>
      </c>
      <c r="BF132" s="16" t="s">
        <v>2118</v>
      </c>
      <c r="BH132" s="16" t="s">
        <v>54</v>
      </c>
      <c r="BI132" s="16" t="s">
        <v>25</v>
      </c>
      <c r="BJ132" s="16" t="s">
        <v>25</v>
      </c>
      <c r="BK132" s="16" t="s">
        <v>25</v>
      </c>
      <c r="BL132" s="16" t="s">
        <v>55</v>
      </c>
      <c r="BM132" s="16">
        <v>0</v>
      </c>
      <c r="BN132" s="16">
        <v>0</v>
      </c>
      <c r="BO132" s="16">
        <v>0</v>
      </c>
      <c r="BP132" s="16" t="s">
        <v>54</v>
      </c>
      <c r="BQ132" s="16">
        <v>0</v>
      </c>
      <c r="BR132" s="16">
        <v>0</v>
      </c>
      <c r="BS132" s="16">
        <v>0</v>
      </c>
      <c r="BT132" s="16" t="s">
        <v>54</v>
      </c>
      <c r="BU132" s="16">
        <v>0</v>
      </c>
      <c r="BV132" s="16">
        <v>0</v>
      </c>
      <c r="BW132" s="16">
        <v>0</v>
      </c>
      <c r="BX132" s="16" t="s">
        <v>344</v>
      </c>
      <c r="BY132" s="16" t="s">
        <v>461</v>
      </c>
      <c r="BZ132" s="16">
        <v>0</v>
      </c>
      <c r="CA132" s="16" t="s">
        <v>462</v>
      </c>
      <c r="CD132" s="16" t="s">
        <v>2119</v>
      </c>
      <c r="CE132" s="16" t="s">
        <v>2120</v>
      </c>
      <c r="CF132" s="16" t="s">
        <v>509</v>
      </c>
      <c r="CG132" s="16" t="s">
        <v>29</v>
      </c>
      <c r="CH132" s="16" t="s">
        <v>306</v>
      </c>
      <c r="CI132" s="16" t="s">
        <v>382</v>
      </c>
      <c r="CJ132" s="16" t="s">
        <v>347</v>
      </c>
      <c r="CK132" s="16" t="s">
        <v>306</v>
      </c>
      <c r="CL132" s="16" t="s">
        <v>306</v>
      </c>
      <c r="CM132" s="16" t="s">
        <v>306</v>
      </c>
      <c r="CN132" s="16" t="s">
        <v>319</v>
      </c>
      <c r="CO132" s="16" t="s">
        <v>25</v>
      </c>
      <c r="CP132" s="16" t="s">
        <v>331</v>
      </c>
      <c r="CQ132" s="16" t="s">
        <v>313</v>
      </c>
      <c r="CR132" s="16" t="s">
        <v>314</v>
      </c>
      <c r="CS132" s="16" t="s">
        <v>24</v>
      </c>
      <c r="CT132" s="16" t="s">
        <v>1262</v>
      </c>
      <c r="CU132" s="16" t="s">
        <v>30</v>
      </c>
      <c r="CZ132" s="16" t="s">
        <v>24</v>
      </c>
      <c r="DA132" s="16" t="s">
        <v>23</v>
      </c>
      <c r="DB132" s="16" t="s">
        <v>24</v>
      </c>
      <c r="DC132" s="16" t="s">
        <v>24</v>
      </c>
    </row>
    <row r="133" spans="1:107" x14ac:dyDescent="0.25">
      <c r="A133" s="16" t="s">
        <v>2121</v>
      </c>
      <c r="B133" s="16" t="s">
        <v>656</v>
      </c>
      <c r="C133" s="16" t="s">
        <v>427</v>
      </c>
      <c r="D133" s="16" t="s">
        <v>141</v>
      </c>
      <c r="E133" s="16">
        <v>1400</v>
      </c>
      <c r="F133" s="16" t="s">
        <v>2122</v>
      </c>
      <c r="G133" s="16" t="s">
        <v>296</v>
      </c>
      <c r="H133" s="16" t="s">
        <v>297</v>
      </c>
      <c r="I133" s="16" t="s">
        <v>464</v>
      </c>
      <c r="J133" s="16" t="s">
        <v>465</v>
      </c>
      <c r="K133" s="16">
        <v>510980</v>
      </c>
      <c r="L133" s="16">
        <v>0</v>
      </c>
      <c r="M133" s="16">
        <v>0</v>
      </c>
      <c r="N133" s="16">
        <v>510980</v>
      </c>
      <c r="O133" s="16">
        <v>2</v>
      </c>
      <c r="P133" s="16">
        <v>2</v>
      </c>
      <c r="Q133" s="16">
        <v>510980</v>
      </c>
      <c r="R133" s="16" t="s">
        <v>298</v>
      </c>
      <c r="S133" s="16">
        <v>0</v>
      </c>
      <c r="T133" s="16">
        <v>10415590</v>
      </c>
      <c r="U133" s="16">
        <v>0</v>
      </c>
      <c r="V133" s="16">
        <v>10415590</v>
      </c>
      <c r="W133" s="16">
        <v>0</v>
      </c>
      <c r="X133" s="16">
        <v>0</v>
      </c>
      <c r="Y133" s="16">
        <v>10415590</v>
      </c>
      <c r="Z133" s="16">
        <v>0</v>
      </c>
      <c r="AA133" s="16" t="s">
        <v>23</v>
      </c>
      <c r="AB133" s="16" t="s">
        <v>299</v>
      </c>
      <c r="AC133" s="16" t="b">
        <v>1</v>
      </c>
      <c r="AD133" s="16">
        <v>0</v>
      </c>
      <c r="AE133" s="16" t="s">
        <v>23</v>
      </c>
      <c r="AF133" s="16" t="s">
        <v>23</v>
      </c>
      <c r="AG133" s="16" t="s">
        <v>2123</v>
      </c>
      <c r="AH133" s="16">
        <v>46127</v>
      </c>
      <c r="AI133" s="16" t="s">
        <v>142</v>
      </c>
      <c r="AJ133" s="16" t="s">
        <v>143</v>
      </c>
      <c r="AK133" s="16" t="s">
        <v>1115</v>
      </c>
      <c r="AL133" s="16" t="s">
        <v>2124</v>
      </c>
      <c r="AM133" s="16" t="s">
        <v>23</v>
      </c>
      <c r="AN133" s="16" t="s">
        <v>2125</v>
      </c>
      <c r="AO133" s="16" t="s">
        <v>320</v>
      </c>
      <c r="AP133" s="16" t="s">
        <v>340</v>
      </c>
      <c r="AQ133" s="16" t="s">
        <v>2126</v>
      </c>
      <c r="AR133" s="16" t="s">
        <v>2127</v>
      </c>
      <c r="AS133" s="16" t="s">
        <v>301</v>
      </c>
      <c r="AT133" s="16" t="s">
        <v>302</v>
      </c>
      <c r="AU133" s="16" t="s">
        <v>302</v>
      </c>
      <c r="AV133" s="16" t="s">
        <v>322</v>
      </c>
      <c r="AX133" s="16" t="s">
        <v>303</v>
      </c>
      <c r="AY133" s="16" t="s">
        <v>24</v>
      </c>
      <c r="AZ133" s="16" t="s">
        <v>24</v>
      </c>
      <c r="BA133" s="16" t="s">
        <v>304</v>
      </c>
      <c r="BB133" s="16" t="s">
        <v>2128</v>
      </c>
      <c r="BC133" s="16" t="s">
        <v>24</v>
      </c>
      <c r="BD133" s="16" t="s">
        <v>305</v>
      </c>
      <c r="BE133" s="16" t="s">
        <v>2129</v>
      </c>
      <c r="BF133" s="16" t="s">
        <v>328</v>
      </c>
      <c r="BG133" s="16">
        <v>0</v>
      </c>
      <c r="BH133" s="16" t="s">
        <v>54</v>
      </c>
      <c r="BI133" s="16" t="s">
        <v>25</v>
      </c>
      <c r="BJ133" s="16" t="s">
        <v>25</v>
      </c>
      <c r="BK133" s="16" t="s">
        <v>25</v>
      </c>
      <c r="BL133" s="16" t="s">
        <v>55</v>
      </c>
      <c r="BM133" s="16">
        <v>0</v>
      </c>
      <c r="BN133" s="16">
        <v>0</v>
      </c>
      <c r="BO133" s="16">
        <v>0</v>
      </c>
      <c r="BP133" s="16" t="s">
        <v>54</v>
      </c>
      <c r="BQ133" s="16">
        <v>0</v>
      </c>
      <c r="BR133" s="16">
        <v>0</v>
      </c>
      <c r="BS133" s="16">
        <v>0</v>
      </c>
      <c r="BT133" s="16">
        <v>0</v>
      </c>
      <c r="BU133" s="16">
        <v>0</v>
      </c>
      <c r="BV133" s="16">
        <v>0</v>
      </c>
      <c r="BW133" s="16">
        <v>0</v>
      </c>
      <c r="BX133" s="16" t="s">
        <v>502</v>
      </c>
      <c r="BY133" s="16" t="s">
        <v>2130</v>
      </c>
      <c r="BZ133" s="16">
        <v>1</v>
      </c>
      <c r="CA133" s="16" t="s">
        <v>2131</v>
      </c>
      <c r="CD133" s="16" t="s">
        <v>2132</v>
      </c>
      <c r="CE133" s="16" t="s">
        <v>2133</v>
      </c>
      <c r="CF133" s="16" t="s">
        <v>2134</v>
      </c>
      <c r="CG133" s="16" t="s">
        <v>29</v>
      </c>
      <c r="CH133" s="16" t="s">
        <v>306</v>
      </c>
      <c r="CI133" s="16" t="s">
        <v>346</v>
      </c>
      <c r="CJ133" s="16" t="s">
        <v>347</v>
      </c>
      <c r="CK133" s="16" t="s">
        <v>572</v>
      </c>
      <c r="CL133" s="16" t="s">
        <v>825</v>
      </c>
      <c r="CM133" s="16" t="s">
        <v>598</v>
      </c>
      <c r="CN133" s="16" t="s">
        <v>356</v>
      </c>
      <c r="CO133" s="16" t="s">
        <v>25</v>
      </c>
      <c r="CP133" s="16" t="s">
        <v>317</v>
      </c>
      <c r="CQ133" s="16" t="s">
        <v>313</v>
      </c>
      <c r="CR133" s="16" t="s">
        <v>314</v>
      </c>
      <c r="CS133" s="16" t="s">
        <v>23</v>
      </c>
      <c r="CT133" s="16" t="s">
        <v>1485</v>
      </c>
      <c r="CU133" s="16" t="s">
        <v>30</v>
      </c>
      <c r="CZ133" s="16" t="s">
        <v>24</v>
      </c>
      <c r="DA133" s="16" t="s">
        <v>23</v>
      </c>
      <c r="DB133" s="16" t="s">
        <v>24</v>
      </c>
      <c r="DC133" s="16" t="s">
        <v>24</v>
      </c>
    </row>
    <row r="134" spans="1:107" x14ac:dyDescent="0.25">
      <c r="A134" s="16" t="s">
        <v>2135</v>
      </c>
      <c r="B134" s="16" t="s">
        <v>656</v>
      </c>
      <c r="C134" s="16" t="s">
        <v>427</v>
      </c>
      <c r="D134" s="16" t="s">
        <v>141</v>
      </c>
      <c r="E134" s="16">
        <v>1400</v>
      </c>
      <c r="F134" s="16" t="s">
        <v>2136</v>
      </c>
      <c r="G134" s="16" t="s">
        <v>296</v>
      </c>
      <c r="H134" s="16" t="s">
        <v>297</v>
      </c>
      <c r="I134" s="16" t="s">
        <v>464</v>
      </c>
      <c r="J134" s="16" t="s">
        <v>465</v>
      </c>
      <c r="K134" s="16">
        <v>1278840</v>
      </c>
      <c r="L134" s="16">
        <v>1278840</v>
      </c>
      <c r="M134" s="16">
        <v>1</v>
      </c>
      <c r="N134" s="16">
        <v>0</v>
      </c>
      <c r="O134" s="16">
        <v>0</v>
      </c>
      <c r="P134" s="16">
        <v>1</v>
      </c>
      <c r="Q134" s="16">
        <v>1278840</v>
      </c>
      <c r="R134" s="16" t="s">
        <v>333</v>
      </c>
      <c r="S134" s="16">
        <v>0</v>
      </c>
      <c r="T134" s="16">
        <v>40851390</v>
      </c>
      <c r="U134" s="16">
        <v>0</v>
      </c>
      <c r="V134" s="16">
        <v>20000000</v>
      </c>
      <c r="W134" s="16">
        <v>20851390</v>
      </c>
      <c r="X134" s="16">
        <v>0</v>
      </c>
      <c r="Y134" s="16">
        <v>40851390</v>
      </c>
      <c r="Z134" s="16">
        <v>0</v>
      </c>
      <c r="AA134" s="16" t="s">
        <v>23</v>
      </c>
      <c r="AB134" s="16" t="s">
        <v>299</v>
      </c>
      <c r="AC134" s="16" t="b">
        <v>1</v>
      </c>
      <c r="AD134" s="16">
        <v>0</v>
      </c>
      <c r="AE134" s="16" t="s">
        <v>23</v>
      </c>
      <c r="AF134" s="16" t="s">
        <v>23</v>
      </c>
      <c r="AG134" s="16" t="s">
        <v>2137</v>
      </c>
      <c r="AH134" s="16">
        <v>46119</v>
      </c>
      <c r="AI134" s="16" t="s">
        <v>142</v>
      </c>
      <c r="AJ134" s="16" t="s">
        <v>143</v>
      </c>
      <c r="AK134" s="16" t="s">
        <v>1115</v>
      </c>
      <c r="AL134" s="16" t="s">
        <v>2138</v>
      </c>
      <c r="AM134" s="16" t="s">
        <v>24</v>
      </c>
      <c r="AN134" s="16" t="s">
        <v>2139</v>
      </c>
      <c r="AO134" s="16" t="s">
        <v>2140</v>
      </c>
      <c r="AP134" s="16" t="s">
        <v>368</v>
      </c>
      <c r="AQ134" s="16" t="s">
        <v>2141</v>
      </c>
      <c r="AR134" s="16" t="s">
        <v>2142</v>
      </c>
      <c r="AS134" s="16" t="s">
        <v>301</v>
      </c>
      <c r="AT134" s="16" t="s">
        <v>302</v>
      </c>
      <c r="AU134" s="16" t="s">
        <v>2143</v>
      </c>
      <c r="AV134" s="16" t="s">
        <v>322</v>
      </c>
      <c r="AX134" s="16" t="s">
        <v>344</v>
      </c>
      <c r="AY134" s="16" t="s">
        <v>24</v>
      </c>
      <c r="AZ134" s="16" t="s">
        <v>24</v>
      </c>
      <c r="BA134" s="16" t="s">
        <v>304</v>
      </c>
      <c r="BB134" s="16" t="s">
        <v>2144</v>
      </c>
      <c r="BC134" s="16" t="s">
        <v>24</v>
      </c>
      <c r="BD134" s="16" t="s">
        <v>305</v>
      </c>
      <c r="BE134" s="16" t="s">
        <v>2145</v>
      </c>
      <c r="BF134" s="16" t="s">
        <v>2146</v>
      </c>
      <c r="BH134" s="16">
        <v>53202</v>
      </c>
      <c r="BI134" s="16" t="s">
        <v>25</v>
      </c>
      <c r="BJ134" s="16" t="s">
        <v>25</v>
      </c>
      <c r="BK134" s="16" t="s">
        <v>25</v>
      </c>
      <c r="BL134" s="16" t="s">
        <v>26</v>
      </c>
      <c r="BM134" s="16">
        <v>0</v>
      </c>
      <c r="BN134" s="16">
        <v>0</v>
      </c>
      <c r="BO134" s="16">
        <v>0</v>
      </c>
      <c r="BP134" s="16" t="s">
        <v>27</v>
      </c>
      <c r="BQ134" s="16">
        <v>0</v>
      </c>
      <c r="BR134" s="16">
        <v>0</v>
      </c>
      <c r="BS134" s="16">
        <v>0</v>
      </c>
      <c r="BT134" s="16" t="s">
        <v>2147</v>
      </c>
      <c r="BU134" s="16">
        <v>0</v>
      </c>
      <c r="BV134" s="16">
        <v>0</v>
      </c>
      <c r="BW134" s="16">
        <v>0</v>
      </c>
      <c r="BX134" s="16" t="s">
        <v>344</v>
      </c>
      <c r="BY134" s="16" t="s">
        <v>461</v>
      </c>
      <c r="BZ134" s="16">
        <v>0</v>
      </c>
      <c r="CA134" s="16" t="s">
        <v>462</v>
      </c>
      <c r="CD134" s="16" t="s">
        <v>2148</v>
      </c>
      <c r="CE134" s="16" t="s">
        <v>1114</v>
      </c>
      <c r="CF134" s="16" t="s">
        <v>74</v>
      </c>
      <c r="CG134" s="16" t="s">
        <v>29</v>
      </c>
      <c r="CH134" s="16" t="s">
        <v>306</v>
      </c>
      <c r="CI134" s="16" t="s">
        <v>382</v>
      </c>
      <c r="CJ134" s="16" t="s">
        <v>472</v>
      </c>
      <c r="CK134" s="16" t="s">
        <v>828</v>
      </c>
      <c r="CL134" s="16" t="s">
        <v>844</v>
      </c>
      <c r="CM134" s="16" t="s">
        <v>2149</v>
      </c>
      <c r="CN134" s="16" t="s">
        <v>319</v>
      </c>
      <c r="CO134" s="16" t="s">
        <v>25</v>
      </c>
      <c r="CP134" s="16" t="s">
        <v>317</v>
      </c>
      <c r="CQ134" s="16" t="s">
        <v>313</v>
      </c>
      <c r="CR134" s="16" t="s">
        <v>314</v>
      </c>
      <c r="CS134" s="16" t="s">
        <v>23</v>
      </c>
      <c r="CT134" s="16" t="s">
        <v>1529</v>
      </c>
      <c r="CU134" s="16" t="s">
        <v>30</v>
      </c>
      <c r="CZ134" s="16" t="s">
        <v>24</v>
      </c>
      <c r="DA134" s="16" t="s">
        <v>23</v>
      </c>
      <c r="DB134" s="16" t="s">
        <v>24</v>
      </c>
      <c r="DC134" s="16" t="s">
        <v>24</v>
      </c>
    </row>
    <row r="135" spans="1:107" x14ac:dyDescent="0.25">
      <c r="A135" s="16" t="s">
        <v>2150</v>
      </c>
      <c r="B135" s="16" t="s">
        <v>656</v>
      </c>
      <c r="C135" s="16" t="s">
        <v>427</v>
      </c>
      <c r="D135" s="16" t="s">
        <v>141</v>
      </c>
      <c r="E135" s="16">
        <v>1400</v>
      </c>
      <c r="F135" s="16" t="s">
        <v>2151</v>
      </c>
      <c r="G135" s="16" t="s">
        <v>296</v>
      </c>
      <c r="H135" s="16" t="s">
        <v>297</v>
      </c>
      <c r="I135" s="16" t="s">
        <v>464</v>
      </c>
      <c r="J135" s="16" t="s">
        <v>465</v>
      </c>
      <c r="K135" s="16">
        <v>171160</v>
      </c>
      <c r="L135" s="16">
        <v>0</v>
      </c>
      <c r="M135" s="16">
        <v>0</v>
      </c>
      <c r="N135" s="16">
        <v>171160</v>
      </c>
      <c r="O135" s="16">
        <v>2</v>
      </c>
      <c r="P135" s="16">
        <v>2</v>
      </c>
      <c r="Q135" s="16">
        <v>171160</v>
      </c>
      <c r="R135" s="16" t="s">
        <v>298</v>
      </c>
      <c r="S135" s="16">
        <v>0</v>
      </c>
      <c r="T135" s="16">
        <v>1581180</v>
      </c>
      <c r="U135" s="16">
        <v>0</v>
      </c>
      <c r="V135" s="16">
        <v>1581180</v>
      </c>
      <c r="W135" s="16">
        <v>0</v>
      </c>
      <c r="X135" s="16">
        <v>0</v>
      </c>
      <c r="Y135" s="16">
        <v>1581180</v>
      </c>
      <c r="Z135" s="16">
        <v>0</v>
      </c>
      <c r="AA135" s="16" t="s">
        <v>23</v>
      </c>
      <c r="AB135" s="16" t="s">
        <v>299</v>
      </c>
      <c r="AC135" s="16" t="b">
        <v>1</v>
      </c>
      <c r="AD135" s="16">
        <v>0</v>
      </c>
      <c r="AE135" s="16" t="s">
        <v>23</v>
      </c>
      <c r="AF135" s="16" t="s">
        <v>23</v>
      </c>
      <c r="AG135" s="16" t="s">
        <v>2152</v>
      </c>
      <c r="AH135" s="16">
        <v>46121</v>
      </c>
      <c r="AI135" s="16" t="s">
        <v>142</v>
      </c>
      <c r="AJ135" s="16" t="s">
        <v>143</v>
      </c>
      <c r="AK135" s="16" t="s">
        <v>144</v>
      </c>
      <c r="AL135" s="16" t="s">
        <v>2153</v>
      </c>
      <c r="AM135" s="16" t="s">
        <v>24</v>
      </c>
      <c r="AN135" s="16" t="s">
        <v>2154</v>
      </c>
      <c r="AO135" s="16" t="s">
        <v>2155</v>
      </c>
      <c r="AP135" s="16" t="s">
        <v>420</v>
      </c>
      <c r="AQ135" s="16" t="s">
        <v>2156</v>
      </c>
      <c r="AR135" s="16" t="s">
        <v>2157</v>
      </c>
      <c r="AS135" s="16" t="s">
        <v>301</v>
      </c>
      <c r="AT135" s="16" t="s">
        <v>302</v>
      </c>
      <c r="AU135" s="16" t="s">
        <v>2158</v>
      </c>
      <c r="AV135" s="16" t="s">
        <v>322</v>
      </c>
      <c r="AX135" s="16" t="s">
        <v>344</v>
      </c>
      <c r="AY135" s="16" t="s">
        <v>24</v>
      </c>
      <c r="AZ135" s="16" t="s">
        <v>24</v>
      </c>
      <c r="BA135" s="16" t="s">
        <v>304</v>
      </c>
      <c r="BB135" s="16" t="s">
        <v>2159</v>
      </c>
      <c r="BC135" s="16" t="s">
        <v>24</v>
      </c>
      <c r="BD135" s="16" t="s">
        <v>305</v>
      </c>
      <c r="BE135" s="16" t="s">
        <v>2160</v>
      </c>
      <c r="BF135" s="16" t="s">
        <v>2161</v>
      </c>
      <c r="BH135" s="16">
        <v>53211</v>
      </c>
      <c r="BI135" s="16" t="s">
        <v>25</v>
      </c>
      <c r="BJ135" s="16" t="s">
        <v>25</v>
      </c>
      <c r="BK135" s="16" t="s">
        <v>25</v>
      </c>
      <c r="BL135" s="16" t="s">
        <v>26</v>
      </c>
      <c r="BM135" s="16">
        <v>0</v>
      </c>
      <c r="BN135" s="16">
        <v>0</v>
      </c>
      <c r="BO135" s="16">
        <v>0</v>
      </c>
      <c r="BP135" s="16" t="s">
        <v>27</v>
      </c>
      <c r="BQ135" s="16">
        <v>0</v>
      </c>
      <c r="BR135" s="16">
        <v>0</v>
      </c>
      <c r="BS135" s="16">
        <v>0</v>
      </c>
      <c r="BT135" s="16" t="s">
        <v>2162</v>
      </c>
      <c r="BU135" s="16">
        <v>0</v>
      </c>
      <c r="BV135" s="16">
        <v>0</v>
      </c>
      <c r="BW135" s="16">
        <v>0</v>
      </c>
      <c r="BX135" s="16" t="s">
        <v>471</v>
      </c>
      <c r="BY135" s="16" t="s">
        <v>2163</v>
      </c>
      <c r="BZ135" s="16">
        <v>1</v>
      </c>
      <c r="CA135" s="16" t="s">
        <v>2164</v>
      </c>
      <c r="CD135" s="16" t="s">
        <v>2165</v>
      </c>
      <c r="CE135" s="16" t="s">
        <v>2166</v>
      </c>
      <c r="CF135" s="16" t="s">
        <v>2167</v>
      </c>
      <c r="CG135" s="16" t="s">
        <v>29</v>
      </c>
      <c r="CH135" s="16" t="s">
        <v>306</v>
      </c>
      <c r="CI135" s="16" t="s">
        <v>346</v>
      </c>
      <c r="CJ135" s="16" t="s">
        <v>355</v>
      </c>
      <c r="CK135" s="16" t="s">
        <v>828</v>
      </c>
      <c r="CL135" s="16" t="s">
        <v>572</v>
      </c>
      <c r="CM135" s="16" t="s">
        <v>598</v>
      </c>
      <c r="CN135" s="16" t="s">
        <v>378</v>
      </c>
      <c r="CO135" s="16" t="s">
        <v>25</v>
      </c>
      <c r="CP135" s="16" t="s">
        <v>317</v>
      </c>
      <c r="CQ135" s="16" t="s">
        <v>313</v>
      </c>
      <c r="CR135" s="16" t="s">
        <v>314</v>
      </c>
      <c r="CS135" s="16" t="s">
        <v>23</v>
      </c>
      <c r="CT135" s="16" t="s">
        <v>1262</v>
      </c>
      <c r="CU135" s="16" t="s">
        <v>30</v>
      </c>
      <c r="CZ135" s="16" t="s">
        <v>24</v>
      </c>
      <c r="DA135" s="16" t="s">
        <v>23</v>
      </c>
      <c r="DB135" s="16" t="s">
        <v>24</v>
      </c>
      <c r="DC135" s="16" t="s">
        <v>24</v>
      </c>
    </row>
    <row r="136" spans="1:107" x14ac:dyDescent="0.25">
      <c r="A136" s="16" t="s">
        <v>2555</v>
      </c>
      <c r="B136" s="16" t="s">
        <v>656</v>
      </c>
      <c r="C136" s="16" t="s">
        <v>427</v>
      </c>
      <c r="D136" s="16" t="s">
        <v>141</v>
      </c>
      <c r="E136" s="16">
        <v>1400</v>
      </c>
      <c r="F136" s="16" t="s">
        <v>2556</v>
      </c>
      <c r="G136" s="16" t="s">
        <v>25</v>
      </c>
      <c r="H136" s="16" t="s">
        <v>25</v>
      </c>
      <c r="I136" s="16" t="s">
        <v>31</v>
      </c>
      <c r="J136" s="16" t="s">
        <v>31</v>
      </c>
      <c r="K136" s="16">
        <v>0</v>
      </c>
      <c r="L136" s="16">
        <v>0</v>
      </c>
      <c r="M136" s="16">
        <v>0</v>
      </c>
      <c r="N136" s="16">
        <v>0</v>
      </c>
      <c r="O136" s="16">
        <v>0</v>
      </c>
      <c r="P136" s="16">
        <v>0</v>
      </c>
      <c r="Q136" s="16">
        <v>0</v>
      </c>
      <c r="R136" s="16">
        <v>0</v>
      </c>
      <c r="S136" s="16">
        <v>0</v>
      </c>
      <c r="T136" s="16">
        <v>0</v>
      </c>
      <c r="U136" s="16">
        <v>0</v>
      </c>
      <c r="V136" s="16">
        <v>0</v>
      </c>
      <c r="W136" s="16">
        <v>0</v>
      </c>
      <c r="X136" s="16">
        <v>0</v>
      </c>
      <c r="Y136" s="16">
        <v>0</v>
      </c>
      <c r="Z136" s="16">
        <v>0</v>
      </c>
      <c r="AA136" s="16" t="s">
        <v>23</v>
      </c>
      <c r="AB136" s="16" t="s">
        <v>299</v>
      </c>
      <c r="AC136" s="16" t="b">
        <v>1</v>
      </c>
      <c r="AD136" s="16">
        <v>0</v>
      </c>
      <c r="AE136" s="16" t="s">
        <v>23</v>
      </c>
      <c r="AF136" s="16" t="s">
        <v>23</v>
      </c>
      <c r="AG136" s="16" t="s">
        <v>2557</v>
      </c>
      <c r="AH136" s="16" t="s">
        <v>357</v>
      </c>
      <c r="AI136" s="16" t="s">
        <v>2360</v>
      </c>
      <c r="AJ136" s="16" t="s">
        <v>2361</v>
      </c>
      <c r="AK136" s="16" t="s">
        <v>56</v>
      </c>
      <c r="AL136" s="16" t="s">
        <v>2391</v>
      </c>
      <c r="AM136" s="16" t="s">
        <v>25</v>
      </c>
      <c r="AN136" s="16" t="s">
        <v>25</v>
      </c>
      <c r="AO136" s="16" t="s">
        <v>342</v>
      </c>
      <c r="AP136" s="16" t="s">
        <v>25</v>
      </c>
      <c r="AQ136" s="16" t="s">
        <v>24</v>
      </c>
      <c r="AR136" s="16" t="s">
        <v>343</v>
      </c>
      <c r="AS136" s="16" t="s">
        <v>301</v>
      </c>
      <c r="AT136" s="16" t="s">
        <v>302</v>
      </c>
      <c r="AU136" s="16" t="s">
        <v>302</v>
      </c>
      <c r="AV136" s="16" t="s">
        <v>820</v>
      </c>
      <c r="AX136" s="16" t="s">
        <v>344</v>
      </c>
      <c r="AY136" s="16" t="s">
        <v>24</v>
      </c>
      <c r="AZ136" s="16" t="s">
        <v>24</v>
      </c>
      <c r="BA136" s="16" t="s">
        <v>1218</v>
      </c>
      <c r="BB136" s="16" t="s">
        <v>2364</v>
      </c>
      <c r="BC136" s="16" t="s">
        <v>24</v>
      </c>
      <c r="BD136" s="16" t="s">
        <v>305</v>
      </c>
      <c r="BE136" s="16" t="s">
        <v>305</v>
      </c>
      <c r="BF136" s="16" t="s">
        <v>1219</v>
      </c>
      <c r="BG136" s="16">
        <v>0</v>
      </c>
      <c r="BH136" s="16" t="s">
        <v>25</v>
      </c>
      <c r="BI136" s="16" t="s">
        <v>25</v>
      </c>
      <c r="BJ136" s="16" t="s">
        <v>25</v>
      </c>
      <c r="BK136" s="16" t="s">
        <v>25</v>
      </c>
      <c r="BL136" s="16">
        <v>0</v>
      </c>
      <c r="BM136" s="16">
        <v>0</v>
      </c>
      <c r="BN136" s="16">
        <v>0</v>
      </c>
      <c r="BO136" s="16">
        <v>0</v>
      </c>
      <c r="BP136" s="16">
        <v>0</v>
      </c>
      <c r="BQ136" s="16">
        <v>0</v>
      </c>
      <c r="BR136" s="16">
        <v>0</v>
      </c>
      <c r="BS136" s="16">
        <v>0</v>
      </c>
      <c r="BT136" s="16">
        <v>0</v>
      </c>
      <c r="BU136" s="16">
        <v>0</v>
      </c>
      <c r="BV136" s="16">
        <v>0</v>
      </c>
      <c r="BW136" s="16">
        <v>0</v>
      </c>
      <c r="BX136" s="16" t="s">
        <v>344</v>
      </c>
      <c r="BY136" s="16" t="s">
        <v>461</v>
      </c>
      <c r="BZ136" s="16">
        <v>0</v>
      </c>
      <c r="CA136" s="16" t="s">
        <v>462</v>
      </c>
      <c r="CD136" s="16" t="s">
        <v>2365</v>
      </c>
      <c r="CE136" s="16" t="s">
        <v>2366</v>
      </c>
      <c r="CF136" s="16" t="s">
        <v>1220</v>
      </c>
      <c r="CG136" s="16" t="s">
        <v>29</v>
      </c>
      <c r="CH136" s="16" t="s">
        <v>306</v>
      </c>
      <c r="CI136" s="16" t="s">
        <v>306</v>
      </c>
      <c r="CJ136" s="16" t="s">
        <v>306</v>
      </c>
      <c r="CK136" s="16" t="s">
        <v>306</v>
      </c>
      <c r="CL136" s="16" t="s">
        <v>306</v>
      </c>
      <c r="CM136" s="16" t="s">
        <v>306</v>
      </c>
      <c r="CN136" s="16" t="s">
        <v>344</v>
      </c>
      <c r="CO136" s="16" t="s">
        <v>25</v>
      </c>
      <c r="CP136" s="16" t="s">
        <v>25</v>
      </c>
      <c r="CQ136" s="16" t="s">
        <v>313</v>
      </c>
      <c r="CR136" s="16" t="s">
        <v>25</v>
      </c>
      <c r="CS136" s="16" t="s">
        <v>23</v>
      </c>
      <c r="CT136" s="16" t="s">
        <v>1221</v>
      </c>
      <c r="CU136" s="16" t="s">
        <v>30</v>
      </c>
      <c r="CZ136" s="16" t="s">
        <v>23</v>
      </c>
      <c r="DA136" s="16" t="s">
        <v>24</v>
      </c>
      <c r="DB136" s="16" t="s">
        <v>24</v>
      </c>
      <c r="DC136" s="16" t="s">
        <v>24</v>
      </c>
    </row>
    <row r="137" spans="1:107" x14ac:dyDescent="0.25">
      <c r="A137" s="16" t="s">
        <v>2168</v>
      </c>
      <c r="B137" s="16" t="s">
        <v>656</v>
      </c>
      <c r="C137" s="16" t="s">
        <v>427</v>
      </c>
      <c r="D137" s="16" t="s">
        <v>141</v>
      </c>
      <c r="E137" s="16">
        <v>1400</v>
      </c>
      <c r="F137" s="16" t="s">
        <v>2169</v>
      </c>
      <c r="G137" s="16" t="s">
        <v>464</v>
      </c>
      <c r="H137" s="16" t="s">
        <v>465</v>
      </c>
      <c r="I137" s="16" t="s">
        <v>31</v>
      </c>
      <c r="J137" s="16" t="s">
        <v>31</v>
      </c>
      <c r="K137" s="16">
        <v>422020</v>
      </c>
      <c r="L137" s="16">
        <v>422020</v>
      </c>
      <c r="M137" s="16">
        <v>1</v>
      </c>
      <c r="N137" s="16">
        <v>0</v>
      </c>
      <c r="O137" s="16">
        <v>0</v>
      </c>
      <c r="P137" s="16">
        <v>1</v>
      </c>
      <c r="Q137" s="16">
        <v>422020</v>
      </c>
      <c r="R137" s="16" t="s">
        <v>333</v>
      </c>
      <c r="S137" s="16">
        <v>0</v>
      </c>
      <c r="T137" s="16">
        <v>0</v>
      </c>
      <c r="U137" s="16">
        <v>0</v>
      </c>
      <c r="V137" s="16">
        <v>0</v>
      </c>
      <c r="W137" s="16">
        <v>0</v>
      </c>
      <c r="X137" s="16">
        <v>0</v>
      </c>
      <c r="Y137" s="16">
        <v>0</v>
      </c>
      <c r="Z137" s="16">
        <v>0</v>
      </c>
      <c r="AA137" s="16" t="s">
        <v>23</v>
      </c>
      <c r="AB137" s="16" t="s">
        <v>299</v>
      </c>
      <c r="AC137" s="16" t="b">
        <v>1</v>
      </c>
      <c r="AD137" s="16">
        <v>0</v>
      </c>
      <c r="AE137" s="16" t="s">
        <v>23</v>
      </c>
      <c r="AF137" s="16" t="s">
        <v>23</v>
      </c>
      <c r="AG137" s="16" t="s">
        <v>2170</v>
      </c>
      <c r="AH137" s="16">
        <v>46121</v>
      </c>
      <c r="AI137" s="16" t="s">
        <v>142</v>
      </c>
      <c r="AJ137" s="16" t="s">
        <v>143</v>
      </c>
      <c r="AK137" s="16" t="s">
        <v>144</v>
      </c>
      <c r="AL137" s="16" t="s">
        <v>2171</v>
      </c>
      <c r="AM137" s="16" t="s">
        <v>24</v>
      </c>
      <c r="AN137" s="16" t="s">
        <v>2172</v>
      </c>
      <c r="AO137" s="16" t="s">
        <v>681</v>
      </c>
      <c r="AP137" s="16" t="s">
        <v>368</v>
      </c>
      <c r="AQ137" s="16" t="s">
        <v>24</v>
      </c>
      <c r="AR137" s="16" t="s">
        <v>439</v>
      </c>
      <c r="AS137" s="16" t="s">
        <v>301</v>
      </c>
      <c r="AT137" s="16" t="s">
        <v>302</v>
      </c>
      <c r="AU137" s="16" t="s">
        <v>302</v>
      </c>
      <c r="AV137" s="16" t="s">
        <v>820</v>
      </c>
      <c r="AX137" s="16" t="s">
        <v>344</v>
      </c>
      <c r="AY137" s="16" t="s">
        <v>24</v>
      </c>
      <c r="AZ137" s="16" t="s">
        <v>24</v>
      </c>
      <c r="BA137" s="16" t="s">
        <v>304</v>
      </c>
      <c r="BB137" s="16" t="s">
        <v>2173</v>
      </c>
      <c r="BC137" s="16" t="s">
        <v>24</v>
      </c>
      <c r="BD137" s="16" t="s">
        <v>305</v>
      </c>
      <c r="BE137" s="16" t="s">
        <v>2174</v>
      </c>
      <c r="BF137" s="16" t="s">
        <v>682</v>
      </c>
      <c r="BH137" s="16">
        <v>53208</v>
      </c>
      <c r="BI137" s="16" t="s">
        <v>25</v>
      </c>
      <c r="BJ137" s="16" t="s">
        <v>25</v>
      </c>
      <c r="BK137" s="16" t="s">
        <v>25</v>
      </c>
      <c r="BL137" s="16" t="s">
        <v>159</v>
      </c>
      <c r="BM137" s="16">
        <v>0</v>
      </c>
      <c r="BN137" s="16">
        <v>0</v>
      </c>
      <c r="BO137" s="16">
        <v>0</v>
      </c>
      <c r="BP137" s="16" t="s">
        <v>27</v>
      </c>
      <c r="BQ137" s="16">
        <v>0</v>
      </c>
      <c r="BR137" s="16">
        <v>0</v>
      </c>
      <c r="BS137" s="16">
        <v>0</v>
      </c>
      <c r="BT137" s="16" t="s">
        <v>2175</v>
      </c>
      <c r="BU137" s="16">
        <v>0</v>
      </c>
      <c r="BV137" s="16">
        <v>0</v>
      </c>
      <c r="BW137" s="16">
        <v>0</v>
      </c>
      <c r="BX137" s="16" t="s">
        <v>344</v>
      </c>
      <c r="BY137" s="16" t="s">
        <v>461</v>
      </c>
      <c r="BZ137" s="16">
        <v>0</v>
      </c>
      <c r="CA137" s="16" t="s">
        <v>462</v>
      </c>
      <c r="CD137" s="16" t="s">
        <v>156</v>
      </c>
      <c r="CE137" s="16" t="s">
        <v>31</v>
      </c>
      <c r="CF137" s="16" t="s">
        <v>2109</v>
      </c>
      <c r="CG137" s="16" t="s">
        <v>110</v>
      </c>
      <c r="CH137" s="16" t="s">
        <v>696</v>
      </c>
      <c r="CI137" s="16" t="s">
        <v>696</v>
      </c>
      <c r="CJ137" s="16" t="s">
        <v>382</v>
      </c>
      <c r="CK137" s="16" t="s">
        <v>346</v>
      </c>
      <c r="CL137" s="16" t="s">
        <v>347</v>
      </c>
      <c r="CM137" s="16" t="s">
        <v>827</v>
      </c>
      <c r="CN137" s="16" t="s">
        <v>316</v>
      </c>
      <c r="CO137" s="16" t="s">
        <v>25</v>
      </c>
      <c r="CP137" s="16" t="s">
        <v>331</v>
      </c>
      <c r="CQ137" s="16" t="s">
        <v>24</v>
      </c>
      <c r="CR137" s="16" t="s">
        <v>314</v>
      </c>
      <c r="CS137" s="16" t="s">
        <v>24</v>
      </c>
      <c r="CT137" s="16" t="s">
        <v>1653</v>
      </c>
      <c r="CU137" s="16" t="s">
        <v>111</v>
      </c>
      <c r="CZ137" s="16" t="s">
        <v>24</v>
      </c>
      <c r="DA137" s="16" t="s">
        <v>24</v>
      </c>
      <c r="DB137" s="16" t="s">
        <v>24</v>
      </c>
      <c r="DC137" s="16" t="s">
        <v>24</v>
      </c>
    </row>
    <row r="138" spans="1:107" x14ac:dyDescent="0.25">
      <c r="A138" s="16" t="s">
        <v>1162</v>
      </c>
      <c r="B138" s="16" t="s">
        <v>656</v>
      </c>
      <c r="C138" s="16" t="s">
        <v>427</v>
      </c>
      <c r="D138" s="16" t="s">
        <v>141</v>
      </c>
      <c r="E138" s="16">
        <v>1400</v>
      </c>
      <c r="F138" s="16" t="s">
        <v>1163</v>
      </c>
      <c r="G138" s="16" t="s">
        <v>464</v>
      </c>
      <c r="H138" s="16" t="s">
        <v>465</v>
      </c>
      <c r="I138" s="16" t="s">
        <v>31</v>
      </c>
      <c r="J138" s="16" t="s">
        <v>31</v>
      </c>
      <c r="K138" s="16">
        <v>708750</v>
      </c>
      <c r="L138" s="16">
        <v>0</v>
      </c>
      <c r="M138" s="16">
        <v>0</v>
      </c>
      <c r="N138" s="16">
        <v>708750</v>
      </c>
      <c r="O138" s="16">
        <v>2</v>
      </c>
      <c r="P138" s="16">
        <v>2</v>
      </c>
      <c r="Q138" s="16">
        <v>708750</v>
      </c>
      <c r="R138" s="16" t="s">
        <v>298</v>
      </c>
      <c r="S138" s="16">
        <v>0</v>
      </c>
      <c r="T138" s="16">
        <v>0</v>
      </c>
      <c r="U138" s="16">
        <v>0</v>
      </c>
      <c r="V138" s="16">
        <v>0</v>
      </c>
      <c r="W138" s="16">
        <v>0</v>
      </c>
      <c r="X138" s="16">
        <v>0</v>
      </c>
      <c r="Y138" s="16">
        <v>0</v>
      </c>
      <c r="Z138" s="16">
        <v>0</v>
      </c>
      <c r="AA138" s="16" t="s">
        <v>23</v>
      </c>
      <c r="AB138" s="16" t="s">
        <v>299</v>
      </c>
      <c r="AC138" s="16" t="b">
        <v>1</v>
      </c>
      <c r="AD138" s="16">
        <v>0</v>
      </c>
      <c r="AE138" s="16" t="s">
        <v>23</v>
      </c>
      <c r="AF138" s="16" t="s">
        <v>23</v>
      </c>
      <c r="AG138" s="16" t="s">
        <v>1164</v>
      </c>
      <c r="AH138" s="16">
        <v>46107</v>
      </c>
      <c r="AI138" s="16" t="s">
        <v>142</v>
      </c>
      <c r="AJ138" s="16" t="s">
        <v>143</v>
      </c>
      <c r="AK138" s="16" t="s">
        <v>1115</v>
      </c>
      <c r="AL138" s="16" t="s">
        <v>2176</v>
      </c>
      <c r="AM138" s="16" t="s">
        <v>24</v>
      </c>
      <c r="AN138" s="16" t="s">
        <v>1165</v>
      </c>
      <c r="AO138" s="16" t="s">
        <v>320</v>
      </c>
      <c r="AP138" s="16" t="s">
        <v>368</v>
      </c>
      <c r="AQ138" s="16" t="s">
        <v>1166</v>
      </c>
      <c r="AR138" s="16" t="s">
        <v>1132</v>
      </c>
      <c r="AS138" s="16" t="s">
        <v>301</v>
      </c>
      <c r="AT138" s="16" t="s">
        <v>302</v>
      </c>
      <c r="AU138" s="16" t="s">
        <v>302</v>
      </c>
      <c r="AV138" s="16" t="s">
        <v>322</v>
      </c>
      <c r="AX138" s="16" t="s">
        <v>344</v>
      </c>
      <c r="AY138" s="16" t="s">
        <v>24</v>
      </c>
      <c r="AZ138" s="16" t="s">
        <v>24</v>
      </c>
      <c r="BA138" s="16" t="s">
        <v>304</v>
      </c>
      <c r="BB138" s="16" t="s">
        <v>2177</v>
      </c>
      <c r="BC138" s="16" t="s">
        <v>24</v>
      </c>
      <c r="BD138" s="16" t="s">
        <v>305</v>
      </c>
      <c r="BE138" s="16" t="s">
        <v>2178</v>
      </c>
      <c r="BF138" s="16" t="s">
        <v>1167</v>
      </c>
      <c r="BH138" s="16" t="s">
        <v>54</v>
      </c>
      <c r="BI138" s="16" t="s">
        <v>25</v>
      </c>
      <c r="BJ138" s="16" t="s">
        <v>25</v>
      </c>
      <c r="BK138" s="16" t="s">
        <v>25</v>
      </c>
      <c r="BL138" s="16" t="s">
        <v>55</v>
      </c>
      <c r="BM138" s="16">
        <v>0</v>
      </c>
      <c r="BN138" s="16">
        <v>0</v>
      </c>
      <c r="BO138" s="16">
        <v>0</v>
      </c>
      <c r="BP138" s="16" t="s">
        <v>54</v>
      </c>
      <c r="BQ138" s="16">
        <v>0</v>
      </c>
      <c r="BR138" s="16">
        <v>0</v>
      </c>
      <c r="BS138" s="16">
        <v>0</v>
      </c>
      <c r="BT138" s="16">
        <v>0</v>
      </c>
      <c r="BU138" s="16">
        <v>0</v>
      </c>
      <c r="BV138" s="16">
        <v>0</v>
      </c>
      <c r="BW138" s="16">
        <v>0</v>
      </c>
      <c r="BX138" s="16" t="s">
        <v>344</v>
      </c>
      <c r="BY138" s="16" t="s">
        <v>461</v>
      </c>
      <c r="BZ138" s="16">
        <v>0</v>
      </c>
      <c r="CA138" s="16" t="s">
        <v>462</v>
      </c>
      <c r="CD138" s="16" t="s">
        <v>2179</v>
      </c>
      <c r="CE138" s="16" t="s">
        <v>1168</v>
      </c>
      <c r="CF138" s="16" t="s">
        <v>1169</v>
      </c>
      <c r="CG138" s="16" t="s">
        <v>29</v>
      </c>
      <c r="CH138" s="16" t="s">
        <v>306</v>
      </c>
      <c r="CI138" s="16" t="s">
        <v>334</v>
      </c>
      <c r="CJ138" s="16" t="s">
        <v>382</v>
      </c>
      <c r="CK138" s="16" t="s">
        <v>346</v>
      </c>
      <c r="CL138" s="16" t="s">
        <v>355</v>
      </c>
      <c r="CM138" s="16" t="s">
        <v>355</v>
      </c>
      <c r="CN138" s="16" t="s">
        <v>316</v>
      </c>
      <c r="CO138" s="16" t="s">
        <v>25</v>
      </c>
      <c r="CP138" s="16" t="s">
        <v>312</v>
      </c>
      <c r="CQ138" s="16" t="s">
        <v>313</v>
      </c>
      <c r="CR138" s="16" t="s">
        <v>314</v>
      </c>
      <c r="CS138" s="16" t="s">
        <v>24</v>
      </c>
      <c r="CT138" s="16" t="s">
        <v>1296</v>
      </c>
      <c r="CU138" s="16" t="s">
        <v>30</v>
      </c>
      <c r="CZ138" s="16" t="s">
        <v>24</v>
      </c>
      <c r="DA138" s="16" t="s">
        <v>23</v>
      </c>
      <c r="DB138" s="16" t="s">
        <v>24</v>
      </c>
      <c r="DC138" s="16" t="s">
        <v>24</v>
      </c>
    </row>
    <row r="139" spans="1:107" x14ac:dyDescent="0.25">
      <c r="A139" s="16" t="s">
        <v>1102</v>
      </c>
      <c r="B139" s="16" t="s">
        <v>656</v>
      </c>
      <c r="C139" s="16" t="s">
        <v>427</v>
      </c>
      <c r="D139" s="16" t="s">
        <v>141</v>
      </c>
      <c r="E139" s="16">
        <v>1400</v>
      </c>
      <c r="F139" s="16" t="s">
        <v>1103</v>
      </c>
      <c r="G139" s="16" t="s">
        <v>332</v>
      </c>
      <c r="H139" s="16" t="s">
        <v>367</v>
      </c>
      <c r="I139" s="16" t="s">
        <v>31</v>
      </c>
      <c r="J139" s="16" t="s">
        <v>31</v>
      </c>
      <c r="K139" s="16">
        <v>144810</v>
      </c>
      <c r="L139" s="16">
        <v>0</v>
      </c>
      <c r="M139" s="16">
        <v>0</v>
      </c>
      <c r="N139" s="16">
        <v>144810</v>
      </c>
      <c r="O139" s="16">
        <v>2</v>
      </c>
      <c r="P139" s="16">
        <v>2</v>
      </c>
      <c r="Q139" s="16">
        <v>144810</v>
      </c>
      <c r="R139" s="16" t="s">
        <v>298</v>
      </c>
      <c r="S139" s="16">
        <v>0</v>
      </c>
      <c r="T139" s="16">
        <v>0</v>
      </c>
      <c r="U139" s="16">
        <v>0</v>
      </c>
      <c r="V139" s="16">
        <v>0</v>
      </c>
      <c r="W139" s="16">
        <v>0</v>
      </c>
      <c r="X139" s="16">
        <v>0</v>
      </c>
      <c r="Y139" s="16">
        <v>0</v>
      </c>
      <c r="Z139" s="16">
        <v>0</v>
      </c>
      <c r="AA139" s="16" t="s">
        <v>23</v>
      </c>
      <c r="AB139" s="16" t="s">
        <v>299</v>
      </c>
      <c r="AC139" s="16" t="b">
        <v>1</v>
      </c>
      <c r="AD139" s="16">
        <v>0</v>
      </c>
      <c r="AE139" s="16" t="s">
        <v>23</v>
      </c>
      <c r="AF139" s="16" t="s">
        <v>23</v>
      </c>
      <c r="AG139" s="16" t="s">
        <v>1104</v>
      </c>
      <c r="AH139" s="16">
        <v>46120</v>
      </c>
      <c r="AI139" s="16" t="s">
        <v>142</v>
      </c>
      <c r="AJ139" s="16" t="s">
        <v>143</v>
      </c>
      <c r="AK139" s="16" t="s">
        <v>144</v>
      </c>
      <c r="AL139" s="16" t="s">
        <v>1105</v>
      </c>
      <c r="AM139" s="16" t="s">
        <v>24</v>
      </c>
      <c r="AN139" s="16" t="s">
        <v>1106</v>
      </c>
      <c r="AO139" s="16" t="s">
        <v>1107</v>
      </c>
      <c r="AP139" s="16" t="s">
        <v>368</v>
      </c>
      <c r="AQ139" s="16" t="s">
        <v>1108</v>
      </c>
      <c r="AR139" s="16" t="s">
        <v>1109</v>
      </c>
      <c r="AS139" s="16" t="s">
        <v>301</v>
      </c>
      <c r="AT139" s="16" t="s">
        <v>302</v>
      </c>
      <c r="AU139" s="16" t="s">
        <v>1110</v>
      </c>
      <c r="AV139" s="16" t="s">
        <v>820</v>
      </c>
      <c r="AX139" s="16" t="s">
        <v>344</v>
      </c>
      <c r="AY139" s="16" t="s">
        <v>24</v>
      </c>
      <c r="AZ139" s="16" t="s">
        <v>24</v>
      </c>
      <c r="BA139" s="16" t="s">
        <v>304</v>
      </c>
      <c r="BB139" s="16" t="s">
        <v>2180</v>
      </c>
      <c r="BC139" s="16" t="s">
        <v>24</v>
      </c>
      <c r="BD139" s="16" t="s">
        <v>305</v>
      </c>
      <c r="BE139" s="16" t="s">
        <v>2181</v>
      </c>
      <c r="BF139" s="16" t="s">
        <v>1111</v>
      </c>
      <c r="BG139" s="16">
        <v>0</v>
      </c>
      <c r="BH139" s="16" t="s">
        <v>54</v>
      </c>
      <c r="BI139" s="16" t="s">
        <v>25</v>
      </c>
      <c r="BJ139" s="16" t="s">
        <v>25</v>
      </c>
      <c r="BK139" s="16" t="s">
        <v>25</v>
      </c>
      <c r="BL139" s="16" t="s">
        <v>55</v>
      </c>
      <c r="BM139" s="16">
        <v>0</v>
      </c>
      <c r="BN139" s="16">
        <v>0</v>
      </c>
      <c r="BO139" s="16">
        <v>0</v>
      </c>
      <c r="BP139" s="16" t="s">
        <v>54</v>
      </c>
      <c r="BQ139" s="16">
        <v>0</v>
      </c>
      <c r="BR139" s="16">
        <v>0</v>
      </c>
      <c r="BS139" s="16">
        <v>0</v>
      </c>
      <c r="BT139" s="16" t="s">
        <v>54</v>
      </c>
      <c r="BU139" s="16">
        <v>0</v>
      </c>
      <c r="BV139" s="16">
        <v>0</v>
      </c>
      <c r="BW139" s="16">
        <v>0</v>
      </c>
      <c r="BX139" s="16" t="s">
        <v>471</v>
      </c>
      <c r="BY139" s="16" t="s">
        <v>1112</v>
      </c>
      <c r="BZ139" s="16">
        <v>1</v>
      </c>
      <c r="CA139" s="16" t="s">
        <v>1113</v>
      </c>
      <c r="CD139" s="16" t="s">
        <v>2182</v>
      </c>
      <c r="CE139" s="16" t="s">
        <v>46</v>
      </c>
      <c r="CF139" s="16" t="s">
        <v>626</v>
      </c>
      <c r="CG139" s="16" t="s">
        <v>29</v>
      </c>
      <c r="CH139" s="16" t="s">
        <v>306</v>
      </c>
      <c r="CI139" s="16" t="s">
        <v>334</v>
      </c>
      <c r="CJ139" s="16" t="s">
        <v>334</v>
      </c>
      <c r="CK139" s="16" t="s">
        <v>382</v>
      </c>
      <c r="CL139" s="16" t="s">
        <v>346</v>
      </c>
      <c r="CM139" s="16" t="s">
        <v>355</v>
      </c>
      <c r="CN139" s="16" t="s">
        <v>316</v>
      </c>
      <c r="CO139" s="16" t="s">
        <v>25</v>
      </c>
      <c r="CP139" s="16" t="s">
        <v>331</v>
      </c>
      <c r="CQ139" s="16" t="s">
        <v>313</v>
      </c>
      <c r="CR139" s="16" t="s">
        <v>314</v>
      </c>
      <c r="CS139" s="16" t="s">
        <v>24</v>
      </c>
      <c r="CT139" s="16" t="s">
        <v>1547</v>
      </c>
      <c r="CU139" s="16" t="s">
        <v>30</v>
      </c>
      <c r="CZ139" s="16" t="s">
        <v>24</v>
      </c>
      <c r="DA139" s="16" t="s">
        <v>23</v>
      </c>
      <c r="DB139" s="16" t="s">
        <v>24</v>
      </c>
      <c r="DC139" s="16" t="s">
        <v>24</v>
      </c>
    </row>
    <row r="140" spans="1:107" x14ac:dyDescent="0.25">
      <c r="A140" s="16" t="s">
        <v>2183</v>
      </c>
      <c r="B140" s="16" t="s">
        <v>656</v>
      </c>
      <c r="C140" s="16" t="s">
        <v>427</v>
      </c>
      <c r="D140" s="16" t="s">
        <v>141</v>
      </c>
      <c r="E140" s="16">
        <v>1400</v>
      </c>
      <c r="F140" s="16" t="s">
        <v>2184</v>
      </c>
      <c r="G140" s="16" t="s">
        <v>296</v>
      </c>
      <c r="H140" s="16" t="s">
        <v>297</v>
      </c>
      <c r="I140" s="16" t="s">
        <v>464</v>
      </c>
      <c r="J140" s="16" t="s">
        <v>465</v>
      </c>
      <c r="K140" s="16">
        <v>172180</v>
      </c>
      <c r="L140" s="16">
        <v>172180</v>
      </c>
      <c r="M140" s="16">
        <v>1</v>
      </c>
      <c r="N140" s="16">
        <v>0</v>
      </c>
      <c r="O140" s="16">
        <v>0</v>
      </c>
      <c r="P140" s="16">
        <v>1</v>
      </c>
      <c r="Q140" s="16">
        <v>172180</v>
      </c>
      <c r="R140" s="16" t="s">
        <v>333</v>
      </c>
      <c r="S140" s="16">
        <v>0</v>
      </c>
      <c r="T140" s="16">
        <v>2302560</v>
      </c>
      <c r="U140" s="16">
        <v>0</v>
      </c>
      <c r="V140" s="16">
        <v>2302560</v>
      </c>
      <c r="W140" s="16">
        <v>0</v>
      </c>
      <c r="X140" s="16">
        <v>0</v>
      </c>
      <c r="Y140" s="16">
        <v>2302560</v>
      </c>
      <c r="Z140" s="16">
        <v>0</v>
      </c>
      <c r="AA140" s="16" t="s">
        <v>23</v>
      </c>
      <c r="AB140" s="16" t="s">
        <v>299</v>
      </c>
      <c r="AC140" s="16" t="b">
        <v>1</v>
      </c>
      <c r="AD140" s="16">
        <v>0</v>
      </c>
      <c r="AE140" s="16" t="s">
        <v>23</v>
      </c>
      <c r="AF140" s="16" t="s">
        <v>23</v>
      </c>
      <c r="AG140" s="16" t="s">
        <v>2185</v>
      </c>
      <c r="AH140" s="16">
        <v>46120</v>
      </c>
      <c r="AI140" s="16" t="s">
        <v>142</v>
      </c>
      <c r="AJ140" s="16" t="s">
        <v>143</v>
      </c>
      <c r="AK140" s="16" t="s">
        <v>1115</v>
      </c>
      <c r="AL140" s="16" t="s">
        <v>2186</v>
      </c>
      <c r="AM140" s="16" t="s">
        <v>24</v>
      </c>
      <c r="AN140" s="16" t="s">
        <v>2187</v>
      </c>
      <c r="AO140" s="16" t="s">
        <v>320</v>
      </c>
      <c r="AP140" s="16" t="s">
        <v>368</v>
      </c>
      <c r="AQ140" s="16" t="s">
        <v>2188</v>
      </c>
      <c r="AR140" s="16" t="s">
        <v>321</v>
      </c>
      <c r="AS140" s="16" t="s">
        <v>301</v>
      </c>
      <c r="AT140" s="16" t="s">
        <v>302</v>
      </c>
      <c r="AU140" s="16" t="s">
        <v>2189</v>
      </c>
      <c r="AV140" s="16" t="s">
        <v>322</v>
      </c>
      <c r="AX140" s="16" t="s">
        <v>344</v>
      </c>
      <c r="AY140" s="16" t="s">
        <v>24</v>
      </c>
      <c r="AZ140" s="16" t="s">
        <v>24</v>
      </c>
      <c r="BA140" s="16" t="s">
        <v>304</v>
      </c>
      <c r="BB140" s="16" t="s">
        <v>2190</v>
      </c>
      <c r="BC140" s="16" t="s">
        <v>24</v>
      </c>
      <c r="BD140" s="16" t="s">
        <v>305</v>
      </c>
      <c r="BE140" s="16" t="s">
        <v>2191</v>
      </c>
      <c r="BF140" s="16" t="s">
        <v>2192</v>
      </c>
      <c r="BH140" s="16">
        <v>53213</v>
      </c>
      <c r="BI140" s="16" t="s">
        <v>25</v>
      </c>
      <c r="BJ140" s="16" t="s">
        <v>25</v>
      </c>
      <c r="BK140" s="16" t="s">
        <v>25</v>
      </c>
      <c r="BL140" s="16" t="s">
        <v>43</v>
      </c>
      <c r="BM140" s="16">
        <v>0</v>
      </c>
      <c r="BN140" s="16">
        <v>0</v>
      </c>
      <c r="BO140" s="16">
        <v>0</v>
      </c>
      <c r="BP140" s="16" t="s">
        <v>44</v>
      </c>
      <c r="BQ140" s="16">
        <v>0</v>
      </c>
      <c r="BR140" s="16">
        <v>0</v>
      </c>
      <c r="BS140" s="16">
        <v>0</v>
      </c>
      <c r="BT140" s="16" t="s">
        <v>2193</v>
      </c>
      <c r="BU140" s="16">
        <v>0</v>
      </c>
      <c r="BV140" s="16">
        <v>0</v>
      </c>
      <c r="BW140" s="16">
        <v>0</v>
      </c>
      <c r="BX140" s="16" t="s">
        <v>344</v>
      </c>
      <c r="BY140" s="16" t="s">
        <v>461</v>
      </c>
      <c r="BZ140" s="16">
        <v>0</v>
      </c>
      <c r="CA140" s="16" t="s">
        <v>462</v>
      </c>
      <c r="CD140" s="16" t="s">
        <v>2194</v>
      </c>
      <c r="CE140" s="16" t="s">
        <v>2195</v>
      </c>
      <c r="CF140" s="16" t="s">
        <v>876</v>
      </c>
      <c r="CG140" s="16" t="s">
        <v>29</v>
      </c>
      <c r="CH140" s="16" t="s">
        <v>306</v>
      </c>
      <c r="CI140" s="16" t="s">
        <v>382</v>
      </c>
      <c r="CJ140" s="16" t="s">
        <v>355</v>
      </c>
      <c r="CK140" s="16" t="s">
        <v>828</v>
      </c>
      <c r="CL140" s="16" t="s">
        <v>572</v>
      </c>
      <c r="CM140" s="16" t="s">
        <v>598</v>
      </c>
      <c r="CN140" s="16" t="s">
        <v>316</v>
      </c>
      <c r="CO140" s="16" t="s">
        <v>25</v>
      </c>
      <c r="CP140" s="16" t="s">
        <v>317</v>
      </c>
      <c r="CQ140" s="16" t="s">
        <v>313</v>
      </c>
      <c r="CR140" s="16" t="s">
        <v>314</v>
      </c>
      <c r="CS140" s="16" t="s">
        <v>23</v>
      </c>
      <c r="CT140" s="16" t="s">
        <v>1485</v>
      </c>
      <c r="CU140" s="16" t="s">
        <v>30</v>
      </c>
      <c r="CZ140" s="16" t="s">
        <v>24</v>
      </c>
      <c r="DA140" s="16" t="s">
        <v>23</v>
      </c>
      <c r="DB140" s="16" t="s">
        <v>24</v>
      </c>
      <c r="DC140" s="16" t="s">
        <v>24</v>
      </c>
    </row>
    <row r="141" spans="1:107" x14ac:dyDescent="0.25">
      <c r="A141" s="16" t="s">
        <v>2196</v>
      </c>
      <c r="B141" s="16" t="s">
        <v>656</v>
      </c>
      <c r="C141" s="16" t="s">
        <v>427</v>
      </c>
      <c r="D141" s="16" t="s">
        <v>141</v>
      </c>
      <c r="E141" s="16">
        <v>1400</v>
      </c>
      <c r="F141" s="16" t="s">
        <v>2197</v>
      </c>
      <c r="G141" s="16" t="s">
        <v>464</v>
      </c>
      <c r="H141" s="16" t="s">
        <v>465</v>
      </c>
      <c r="I141" s="16" t="s">
        <v>31</v>
      </c>
      <c r="J141" s="16" t="s">
        <v>31</v>
      </c>
      <c r="K141" s="16">
        <v>944390</v>
      </c>
      <c r="L141" s="16">
        <v>744390</v>
      </c>
      <c r="M141" s="16">
        <v>1</v>
      </c>
      <c r="N141" s="16">
        <v>200000</v>
      </c>
      <c r="O141" s="16">
        <v>2</v>
      </c>
      <c r="P141" s="16">
        <v>3</v>
      </c>
      <c r="Q141" s="16">
        <v>944390</v>
      </c>
      <c r="R141" s="16" t="s">
        <v>1532</v>
      </c>
      <c r="S141" s="16">
        <v>0</v>
      </c>
      <c r="T141" s="16">
        <v>0</v>
      </c>
      <c r="U141" s="16">
        <v>0</v>
      </c>
      <c r="V141" s="16">
        <v>0</v>
      </c>
      <c r="W141" s="16">
        <v>0</v>
      </c>
      <c r="X141" s="16">
        <v>0</v>
      </c>
      <c r="Y141" s="16">
        <v>0</v>
      </c>
      <c r="Z141" s="16">
        <v>0</v>
      </c>
      <c r="AA141" s="16" t="s">
        <v>23</v>
      </c>
      <c r="AB141" s="16" t="s">
        <v>299</v>
      </c>
      <c r="AC141" s="16" t="b">
        <v>1</v>
      </c>
      <c r="AD141" s="16">
        <v>0</v>
      </c>
      <c r="AE141" s="16" t="s">
        <v>23</v>
      </c>
      <c r="AF141" s="16" t="s">
        <v>23</v>
      </c>
      <c r="AG141" s="16" t="s">
        <v>2198</v>
      </c>
      <c r="AH141" s="16">
        <v>46122</v>
      </c>
      <c r="AI141" s="16" t="s">
        <v>142</v>
      </c>
      <c r="AJ141" s="16" t="s">
        <v>143</v>
      </c>
      <c r="AK141" s="16" t="s">
        <v>144</v>
      </c>
      <c r="AL141" s="16" t="s">
        <v>2199</v>
      </c>
      <c r="AM141" s="16" t="s">
        <v>24</v>
      </c>
      <c r="AN141" s="16" t="s">
        <v>2200</v>
      </c>
      <c r="AO141" s="16" t="s">
        <v>2201</v>
      </c>
      <c r="AP141" s="16" t="s">
        <v>420</v>
      </c>
      <c r="AQ141" s="16" t="s">
        <v>2202</v>
      </c>
      <c r="AR141" s="16" t="s">
        <v>2203</v>
      </c>
      <c r="AS141" s="16" t="s">
        <v>301</v>
      </c>
      <c r="AT141" s="16" t="s">
        <v>302</v>
      </c>
      <c r="AU141" s="16" t="s">
        <v>2204</v>
      </c>
      <c r="AV141" s="16" t="s">
        <v>322</v>
      </c>
      <c r="AX141" s="16" t="s">
        <v>344</v>
      </c>
      <c r="AY141" s="16" t="s">
        <v>24</v>
      </c>
      <c r="AZ141" s="16" t="s">
        <v>24</v>
      </c>
      <c r="BA141" s="16" t="s">
        <v>304</v>
      </c>
      <c r="BB141" s="16" t="s">
        <v>2205</v>
      </c>
      <c r="BC141" s="16" t="s">
        <v>23</v>
      </c>
      <c r="BD141" s="16" t="s">
        <v>305</v>
      </c>
      <c r="BE141" s="16" t="s">
        <v>2206</v>
      </c>
      <c r="BF141" s="16" t="s">
        <v>2207</v>
      </c>
      <c r="BG141" s="16">
        <v>0</v>
      </c>
      <c r="BH141" s="16" t="s">
        <v>54</v>
      </c>
      <c r="BI141" s="16" t="s">
        <v>25</v>
      </c>
      <c r="BJ141" s="16" t="s">
        <v>25</v>
      </c>
      <c r="BK141" s="16" t="s">
        <v>25</v>
      </c>
      <c r="BL141" s="16" t="s">
        <v>55</v>
      </c>
      <c r="BM141" s="16">
        <v>0</v>
      </c>
      <c r="BN141" s="16">
        <v>0</v>
      </c>
      <c r="BO141" s="16">
        <v>0</v>
      </c>
      <c r="BP141" s="16" t="s">
        <v>54</v>
      </c>
      <c r="BQ141" s="16">
        <v>0</v>
      </c>
      <c r="BR141" s="16">
        <v>0</v>
      </c>
      <c r="BS141" s="16">
        <v>0</v>
      </c>
      <c r="BT141" s="16" t="s">
        <v>54</v>
      </c>
      <c r="BU141" s="16">
        <v>0</v>
      </c>
      <c r="BV141" s="16">
        <v>0</v>
      </c>
      <c r="BW141" s="16">
        <v>0</v>
      </c>
      <c r="BX141" s="16" t="s">
        <v>471</v>
      </c>
      <c r="BY141" s="16" t="s">
        <v>2208</v>
      </c>
      <c r="BZ141" s="16">
        <v>1</v>
      </c>
      <c r="CA141" s="16" t="s">
        <v>2209</v>
      </c>
      <c r="CD141" s="16" t="s">
        <v>2210</v>
      </c>
      <c r="CE141" s="16" t="s">
        <v>46</v>
      </c>
      <c r="CF141" s="16" t="s">
        <v>849</v>
      </c>
      <c r="CG141" s="16" t="s">
        <v>29</v>
      </c>
      <c r="CH141" s="16" t="s">
        <v>306</v>
      </c>
      <c r="CI141" s="16" t="s">
        <v>308</v>
      </c>
      <c r="CJ141" s="16" t="s">
        <v>336</v>
      </c>
      <c r="CK141" s="16" t="s">
        <v>334</v>
      </c>
      <c r="CL141" s="16" t="s">
        <v>346</v>
      </c>
      <c r="CM141" s="16" t="s">
        <v>355</v>
      </c>
      <c r="CN141" s="16" t="s">
        <v>316</v>
      </c>
      <c r="CO141" s="16" t="s">
        <v>25</v>
      </c>
      <c r="CP141" s="16" t="s">
        <v>331</v>
      </c>
      <c r="CQ141" s="16" t="s">
        <v>313</v>
      </c>
      <c r="CR141" s="16">
        <v>0.9</v>
      </c>
      <c r="CS141" s="16" t="s">
        <v>24</v>
      </c>
      <c r="CT141" s="16" t="s">
        <v>1410</v>
      </c>
      <c r="CU141" s="16" t="s">
        <v>30</v>
      </c>
      <c r="CZ141" s="16" t="s">
        <v>24</v>
      </c>
      <c r="DA141" s="16" t="s">
        <v>23</v>
      </c>
      <c r="DB141" s="16" t="s">
        <v>24</v>
      </c>
      <c r="DC141" s="16" t="s">
        <v>24</v>
      </c>
    </row>
    <row r="142" spans="1:107" x14ac:dyDescent="0.25">
      <c r="A142" s="16" t="s">
        <v>2211</v>
      </c>
      <c r="B142" s="16" t="s">
        <v>717</v>
      </c>
      <c r="C142" s="16" t="s">
        <v>451</v>
      </c>
      <c r="D142" s="16" t="s">
        <v>176</v>
      </c>
      <c r="E142" s="16">
        <v>1452</v>
      </c>
      <c r="F142" s="16" t="s">
        <v>2212</v>
      </c>
      <c r="G142" s="16" t="s">
        <v>296</v>
      </c>
      <c r="H142" s="16" t="s">
        <v>297</v>
      </c>
      <c r="I142" s="16" t="s">
        <v>845</v>
      </c>
      <c r="J142" s="16" t="s">
        <v>846</v>
      </c>
      <c r="K142" s="16">
        <v>49890</v>
      </c>
      <c r="L142" s="16">
        <v>0</v>
      </c>
      <c r="M142" s="16">
        <v>0</v>
      </c>
      <c r="N142" s="16">
        <v>49890</v>
      </c>
      <c r="O142" s="16">
        <v>2</v>
      </c>
      <c r="P142" s="16">
        <v>2</v>
      </c>
      <c r="Q142" s="16">
        <v>49890</v>
      </c>
      <c r="R142" s="16" t="s">
        <v>298</v>
      </c>
      <c r="S142" s="16">
        <v>0</v>
      </c>
      <c r="T142" s="16">
        <v>274000</v>
      </c>
      <c r="U142" s="16">
        <v>274000</v>
      </c>
      <c r="V142" s="16">
        <v>0</v>
      </c>
      <c r="W142" s="16">
        <v>0</v>
      </c>
      <c r="X142" s="16">
        <v>0</v>
      </c>
      <c r="Y142" s="16">
        <v>274000</v>
      </c>
      <c r="Z142" s="16">
        <v>0</v>
      </c>
      <c r="AA142" s="16" t="s">
        <v>23</v>
      </c>
      <c r="AB142" s="16" t="s">
        <v>299</v>
      </c>
      <c r="AC142" s="16" t="b">
        <v>1</v>
      </c>
      <c r="AD142" s="16">
        <v>0</v>
      </c>
      <c r="AE142" s="16" t="s">
        <v>23</v>
      </c>
      <c r="AF142" s="16" t="s">
        <v>23</v>
      </c>
      <c r="AG142" s="16" t="s">
        <v>2213</v>
      </c>
      <c r="AH142" s="16">
        <v>46129</v>
      </c>
      <c r="AI142" s="16" t="s">
        <v>977</v>
      </c>
      <c r="AJ142" s="16" t="s">
        <v>177</v>
      </c>
      <c r="AK142" s="16" t="s">
        <v>978</v>
      </c>
      <c r="AL142" s="16" t="s">
        <v>2214</v>
      </c>
      <c r="AM142" s="16" t="s">
        <v>25</v>
      </c>
      <c r="AN142" s="16" t="s">
        <v>25</v>
      </c>
      <c r="AO142" s="16" t="s">
        <v>342</v>
      </c>
      <c r="AP142" s="16" t="s">
        <v>300</v>
      </c>
      <c r="AQ142" s="16" t="s">
        <v>24</v>
      </c>
      <c r="AR142" s="16" t="s">
        <v>343</v>
      </c>
      <c r="AS142" s="16" t="s">
        <v>301</v>
      </c>
      <c r="AT142" s="16" t="s">
        <v>302</v>
      </c>
      <c r="AU142" s="16" t="s">
        <v>302</v>
      </c>
      <c r="AV142" s="16" t="s">
        <v>820</v>
      </c>
      <c r="AX142" s="16" t="s">
        <v>344</v>
      </c>
      <c r="AY142" s="16" t="s">
        <v>24</v>
      </c>
      <c r="AZ142" s="16" t="s">
        <v>24</v>
      </c>
      <c r="BA142" s="16" t="s">
        <v>1218</v>
      </c>
      <c r="BB142" s="16" t="s">
        <v>2215</v>
      </c>
      <c r="BC142" s="16" t="s">
        <v>24</v>
      </c>
      <c r="BD142" s="16" t="s">
        <v>305</v>
      </c>
      <c r="BE142" s="16" t="s">
        <v>305</v>
      </c>
      <c r="BF142" s="16" t="s">
        <v>1219</v>
      </c>
      <c r="BG142" s="16">
        <v>0</v>
      </c>
      <c r="BH142" s="16">
        <v>53202</v>
      </c>
      <c r="BI142" s="16" t="s">
        <v>25</v>
      </c>
      <c r="BJ142" s="16" t="s">
        <v>25</v>
      </c>
      <c r="BK142" s="16" t="s">
        <v>25</v>
      </c>
      <c r="BL142" s="16" t="s">
        <v>26</v>
      </c>
      <c r="BM142" s="16">
        <v>0</v>
      </c>
      <c r="BN142" s="16">
        <v>0</v>
      </c>
      <c r="BO142" s="16">
        <v>0</v>
      </c>
      <c r="BP142" s="16" t="s">
        <v>27</v>
      </c>
      <c r="BQ142" s="16">
        <v>0</v>
      </c>
      <c r="BR142" s="16">
        <v>0</v>
      </c>
      <c r="BS142" s="16">
        <v>0</v>
      </c>
      <c r="BT142" s="16" t="s">
        <v>2216</v>
      </c>
      <c r="BU142" s="16">
        <v>0</v>
      </c>
      <c r="BV142" s="16">
        <v>0</v>
      </c>
      <c r="BW142" s="16">
        <v>0</v>
      </c>
      <c r="BX142" s="16" t="s">
        <v>344</v>
      </c>
      <c r="BY142" s="16" t="s">
        <v>461</v>
      </c>
      <c r="BZ142" s="16">
        <v>0</v>
      </c>
      <c r="CA142" s="16" t="s">
        <v>462</v>
      </c>
      <c r="CD142" s="16" t="s">
        <v>2217</v>
      </c>
      <c r="CE142" s="16" t="s">
        <v>2218</v>
      </c>
      <c r="CF142" s="16" t="s">
        <v>1289</v>
      </c>
      <c r="CG142" s="16" t="s">
        <v>29</v>
      </c>
      <c r="CH142" s="16" t="s">
        <v>306</v>
      </c>
      <c r="CI142" s="16" t="s">
        <v>382</v>
      </c>
      <c r="CJ142" s="16" t="s">
        <v>355</v>
      </c>
      <c r="CK142" s="16" t="s">
        <v>472</v>
      </c>
      <c r="CL142" s="16" t="s">
        <v>825</v>
      </c>
      <c r="CM142" s="16" t="s">
        <v>843</v>
      </c>
      <c r="CN142" s="16" t="s">
        <v>378</v>
      </c>
      <c r="CO142" s="16" t="s">
        <v>25</v>
      </c>
      <c r="CP142" s="16" t="s">
        <v>312</v>
      </c>
      <c r="CQ142" s="16" t="s">
        <v>313</v>
      </c>
      <c r="CR142" s="16">
        <v>0.6</v>
      </c>
      <c r="CS142" s="16" t="s">
        <v>23</v>
      </c>
      <c r="CT142" s="16" t="s">
        <v>1423</v>
      </c>
      <c r="CU142" s="16" t="s">
        <v>30</v>
      </c>
      <c r="CZ142" s="16" t="s">
        <v>24</v>
      </c>
      <c r="DA142" s="16" t="s">
        <v>23</v>
      </c>
      <c r="DB142" s="16" t="s">
        <v>24</v>
      </c>
      <c r="DC142" s="16" t="s">
        <v>24</v>
      </c>
    </row>
    <row r="143" spans="1:107" x14ac:dyDescent="0.25">
      <c r="A143" s="16" t="s">
        <v>788</v>
      </c>
      <c r="B143" s="16" t="s">
        <v>717</v>
      </c>
      <c r="C143" s="16" t="s">
        <v>451</v>
      </c>
      <c r="D143" s="16" t="s">
        <v>176</v>
      </c>
      <c r="E143" s="16">
        <v>1452</v>
      </c>
      <c r="F143" s="16" t="s">
        <v>719</v>
      </c>
      <c r="G143" s="16" t="s">
        <v>464</v>
      </c>
      <c r="H143" s="16" t="s">
        <v>465</v>
      </c>
      <c r="I143" s="16" t="s">
        <v>31</v>
      </c>
      <c r="J143" s="16" t="s">
        <v>31</v>
      </c>
      <c r="K143" s="16">
        <v>1110770</v>
      </c>
      <c r="L143" s="16">
        <v>0</v>
      </c>
      <c r="M143" s="16">
        <v>0</v>
      </c>
      <c r="N143" s="16">
        <v>1110770</v>
      </c>
      <c r="O143" s="16">
        <v>2</v>
      </c>
      <c r="P143" s="16">
        <v>2</v>
      </c>
      <c r="Q143" s="16">
        <v>1110770</v>
      </c>
      <c r="R143" s="16" t="s">
        <v>298</v>
      </c>
      <c r="S143" s="16">
        <v>0</v>
      </c>
      <c r="T143" s="16">
        <v>0</v>
      </c>
      <c r="U143" s="16">
        <v>0</v>
      </c>
      <c r="V143" s="16">
        <v>0</v>
      </c>
      <c r="W143" s="16">
        <v>0</v>
      </c>
      <c r="X143" s="16">
        <v>0</v>
      </c>
      <c r="Y143" s="16">
        <v>0</v>
      </c>
      <c r="Z143" s="16">
        <v>0</v>
      </c>
      <c r="AA143" s="16" t="s">
        <v>23</v>
      </c>
      <c r="AB143" s="16" t="s">
        <v>299</v>
      </c>
      <c r="AC143" s="16" t="b">
        <v>1</v>
      </c>
      <c r="AD143" s="16">
        <v>0</v>
      </c>
      <c r="AE143" s="16" t="s">
        <v>23</v>
      </c>
      <c r="AF143" s="16" t="s">
        <v>23</v>
      </c>
      <c r="AG143" s="16" t="s">
        <v>720</v>
      </c>
      <c r="AH143" s="16">
        <v>46129</v>
      </c>
      <c r="AI143" s="16" t="s">
        <v>977</v>
      </c>
      <c r="AJ143" s="16" t="s">
        <v>721</v>
      </c>
      <c r="AK143" s="16" t="s">
        <v>978</v>
      </c>
      <c r="AL143" s="16" t="s">
        <v>2219</v>
      </c>
      <c r="AM143" s="16" t="s">
        <v>24</v>
      </c>
      <c r="AN143" s="16" t="s">
        <v>722</v>
      </c>
      <c r="AO143" s="16" t="s">
        <v>723</v>
      </c>
      <c r="AP143" s="16" t="s">
        <v>300</v>
      </c>
      <c r="AQ143" s="16" t="s">
        <v>24</v>
      </c>
      <c r="AR143" s="16" t="s">
        <v>724</v>
      </c>
      <c r="AS143" s="16" t="s">
        <v>301</v>
      </c>
      <c r="AT143" s="16" t="s">
        <v>725</v>
      </c>
      <c r="AU143" s="16" t="s">
        <v>726</v>
      </c>
      <c r="AV143" s="16" t="s">
        <v>322</v>
      </c>
      <c r="AX143" s="16" t="s">
        <v>303</v>
      </c>
      <c r="AY143" s="16" t="s">
        <v>24</v>
      </c>
      <c r="AZ143" s="16" t="s">
        <v>727</v>
      </c>
      <c r="BA143" s="16" t="s">
        <v>304</v>
      </c>
      <c r="BB143" s="16" t="s">
        <v>718</v>
      </c>
      <c r="BC143" s="16" t="s">
        <v>23</v>
      </c>
      <c r="BD143" s="16" t="s">
        <v>305</v>
      </c>
      <c r="BE143" s="16" t="s">
        <v>305</v>
      </c>
      <c r="BF143" s="16" t="s">
        <v>728</v>
      </c>
      <c r="BG143" s="16">
        <v>0</v>
      </c>
      <c r="BH143" s="16">
        <v>53202</v>
      </c>
      <c r="BI143" s="16" t="s">
        <v>25</v>
      </c>
      <c r="BJ143" s="16" t="s">
        <v>25</v>
      </c>
      <c r="BK143" s="16" t="s">
        <v>25</v>
      </c>
      <c r="BL143" s="16" t="s">
        <v>26</v>
      </c>
      <c r="BM143" s="16">
        <v>0</v>
      </c>
      <c r="BN143" s="16">
        <v>0</v>
      </c>
      <c r="BO143" s="16">
        <v>0</v>
      </c>
      <c r="BP143" s="16" t="s">
        <v>27</v>
      </c>
      <c r="BQ143" s="16">
        <v>0</v>
      </c>
      <c r="BR143" s="16">
        <v>0</v>
      </c>
      <c r="BS143" s="16">
        <v>0</v>
      </c>
      <c r="BT143" s="16" t="s">
        <v>729</v>
      </c>
      <c r="BU143" s="16">
        <v>0</v>
      </c>
      <c r="BV143" s="16">
        <v>0</v>
      </c>
      <c r="BW143" s="16">
        <v>0</v>
      </c>
      <c r="BX143" s="16" t="s">
        <v>344</v>
      </c>
      <c r="BY143" s="16" t="s">
        <v>461</v>
      </c>
      <c r="BZ143" s="16">
        <v>0</v>
      </c>
      <c r="CA143" s="16" t="s">
        <v>462</v>
      </c>
      <c r="CD143" s="16" t="s">
        <v>2220</v>
      </c>
      <c r="CE143" s="16" t="s">
        <v>31</v>
      </c>
      <c r="CF143" s="16" t="s">
        <v>1374</v>
      </c>
      <c r="CG143" s="16" t="s">
        <v>29</v>
      </c>
      <c r="CH143" s="16" t="s">
        <v>306</v>
      </c>
      <c r="CI143" s="16" t="s">
        <v>308</v>
      </c>
      <c r="CJ143" s="16" t="s">
        <v>309</v>
      </c>
      <c r="CK143" s="16" t="s">
        <v>324</v>
      </c>
      <c r="CL143" s="16" t="s">
        <v>346</v>
      </c>
      <c r="CM143" s="16" t="s">
        <v>346</v>
      </c>
      <c r="CN143" s="16" t="s">
        <v>366</v>
      </c>
      <c r="CO143" s="16" t="s">
        <v>25</v>
      </c>
      <c r="CP143" s="16" t="s">
        <v>331</v>
      </c>
      <c r="CQ143" s="16" t="s">
        <v>313</v>
      </c>
      <c r="CR143" s="16">
        <v>1</v>
      </c>
      <c r="CS143" s="16" t="s">
        <v>24</v>
      </c>
      <c r="CT143" s="16" t="s">
        <v>1170</v>
      </c>
      <c r="CU143" s="16" t="s">
        <v>30</v>
      </c>
      <c r="CZ143" s="16" t="s">
        <v>24</v>
      </c>
      <c r="DA143" s="16" t="s">
        <v>23</v>
      </c>
      <c r="DB143" s="16" t="s">
        <v>23</v>
      </c>
      <c r="DC143" s="16" t="s">
        <v>24</v>
      </c>
    </row>
    <row r="144" spans="1:107" x14ac:dyDescent="0.25">
      <c r="A144" s="16" t="s">
        <v>789</v>
      </c>
      <c r="B144" s="16" t="s">
        <v>717</v>
      </c>
      <c r="C144" s="16" t="s">
        <v>451</v>
      </c>
      <c r="D144" s="16" t="s">
        <v>176</v>
      </c>
      <c r="E144" s="16">
        <v>1452</v>
      </c>
      <c r="F144" s="16" t="s">
        <v>730</v>
      </c>
      <c r="G144" s="16" t="s">
        <v>332</v>
      </c>
      <c r="H144" s="16" t="s">
        <v>367</v>
      </c>
      <c r="I144" s="16" t="s">
        <v>31</v>
      </c>
      <c r="J144" s="16" t="s">
        <v>31</v>
      </c>
      <c r="K144" s="16">
        <v>1012180</v>
      </c>
      <c r="L144" s="16">
        <v>1012180</v>
      </c>
      <c r="M144" s="16">
        <v>1</v>
      </c>
      <c r="N144" s="16">
        <v>0</v>
      </c>
      <c r="O144" s="16">
        <v>0</v>
      </c>
      <c r="P144" s="16">
        <v>1</v>
      </c>
      <c r="Q144" s="16">
        <v>1012180</v>
      </c>
      <c r="R144" s="16" t="s">
        <v>333</v>
      </c>
      <c r="S144" s="16">
        <v>0</v>
      </c>
      <c r="T144" s="16">
        <v>0</v>
      </c>
      <c r="U144" s="16">
        <v>0</v>
      </c>
      <c r="V144" s="16">
        <v>0</v>
      </c>
      <c r="W144" s="16">
        <v>0</v>
      </c>
      <c r="X144" s="16">
        <v>0</v>
      </c>
      <c r="Y144" s="16">
        <v>0</v>
      </c>
      <c r="Z144" s="16">
        <v>0</v>
      </c>
      <c r="AA144" s="16" t="s">
        <v>23</v>
      </c>
      <c r="AB144" s="16" t="s">
        <v>299</v>
      </c>
      <c r="AC144" s="16" t="b">
        <v>1</v>
      </c>
      <c r="AD144" s="16">
        <v>0</v>
      </c>
      <c r="AE144" s="16" t="s">
        <v>23</v>
      </c>
      <c r="AF144" s="16" t="s">
        <v>23</v>
      </c>
      <c r="AG144" s="16" t="s">
        <v>731</v>
      </c>
      <c r="AH144" s="16" t="s">
        <v>357</v>
      </c>
      <c r="AI144" s="16" t="s">
        <v>1184</v>
      </c>
      <c r="AJ144" s="16" t="s">
        <v>1185</v>
      </c>
      <c r="AK144" s="16" t="s">
        <v>1186</v>
      </c>
      <c r="AL144" s="16" t="s">
        <v>1187</v>
      </c>
      <c r="AM144" s="16" t="s">
        <v>24</v>
      </c>
      <c r="AN144" s="16" t="s">
        <v>25</v>
      </c>
      <c r="AO144" s="16" t="s">
        <v>320</v>
      </c>
      <c r="AP144" s="16" t="s">
        <v>300</v>
      </c>
      <c r="AQ144" s="16" t="s">
        <v>345</v>
      </c>
      <c r="AR144" s="16" t="s">
        <v>321</v>
      </c>
      <c r="AS144" s="16" t="s">
        <v>301</v>
      </c>
      <c r="AT144" s="16" t="s">
        <v>732</v>
      </c>
      <c r="AU144" s="16" t="s">
        <v>726</v>
      </c>
      <c r="AV144" s="16" t="s">
        <v>322</v>
      </c>
      <c r="AX144" s="16" t="s">
        <v>303</v>
      </c>
      <c r="AY144" s="16" t="s">
        <v>24</v>
      </c>
      <c r="AZ144" s="16" t="s">
        <v>1188</v>
      </c>
      <c r="BA144" s="16" t="s">
        <v>304</v>
      </c>
      <c r="BB144" s="16" t="s">
        <v>718</v>
      </c>
      <c r="BC144" s="16" t="s">
        <v>24</v>
      </c>
      <c r="BD144" s="16" t="s">
        <v>305</v>
      </c>
      <c r="BE144" s="16" t="s">
        <v>305</v>
      </c>
      <c r="BF144" s="16" t="s">
        <v>733</v>
      </c>
      <c r="BG144" s="16">
        <v>0</v>
      </c>
      <c r="BH144" s="16">
        <v>53202</v>
      </c>
      <c r="BI144" s="16" t="s">
        <v>25</v>
      </c>
      <c r="BJ144" s="16" t="s">
        <v>25</v>
      </c>
      <c r="BK144" s="16" t="s">
        <v>25</v>
      </c>
      <c r="BL144" s="16" t="s">
        <v>26</v>
      </c>
      <c r="BM144" s="16">
        <v>0</v>
      </c>
      <c r="BN144" s="16">
        <v>0</v>
      </c>
      <c r="BO144" s="16">
        <v>0</v>
      </c>
      <c r="BP144" s="16" t="s">
        <v>27</v>
      </c>
      <c r="BQ144" s="16">
        <v>0</v>
      </c>
      <c r="BR144" s="16">
        <v>0</v>
      </c>
      <c r="BS144" s="16">
        <v>0</v>
      </c>
      <c r="BT144" s="16" t="s">
        <v>729</v>
      </c>
      <c r="BU144" s="16">
        <v>0</v>
      </c>
      <c r="BV144" s="16">
        <v>0</v>
      </c>
      <c r="BW144" s="16">
        <v>0</v>
      </c>
      <c r="BX144" s="16" t="s">
        <v>344</v>
      </c>
      <c r="BY144" s="16" t="s">
        <v>461</v>
      </c>
      <c r="BZ144" s="16">
        <v>0</v>
      </c>
      <c r="CA144" s="16" t="s">
        <v>462</v>
      </c>
      <c r="CD144" s="16" t="s">
        <v>2221</v>
      </c>
      <c r="CE144" s="16" t="s">
        <v>31</v>
      </c>
      <c r="CF144" s="16" t="s">
        <v>1374</v>
      </c>
      <c r="CG144" s="16" t="s">
        <v>29</v>
      </c>
      <c r="CH144" s="16" t="s">
        <v>306</v>
      </c>
      <c r="CI144" s="16" t="s">
        <v>326</v>
      </c>
      <c r="CJ144" s="16" t="s">
        <v>324</v>
      </c>
      <c r="CK144" s="16" t="s">
        <v>382</v>
      </c>
      <c r="CL144" s="16" t="s">
        <v>355</v>
      </c>
      <c r="CM144" s="16" t="s">
        <v>472</v>
      </c>
      <c r="CN144" s="16" t="s">
        <v>378</v>
      </c>
      <c r="CO144" s="16" t="s">
        <v>25</v>
      </c>
      <c r="CP144" s="16" t="s">
        <v>331</v>
      </c>
      <c r="CQ144" s="16" t="s">
        <v>313</v>
      </c>
      <c r="CR144" s="16">
        <v>0.9</v>
      </c>
      <c r="CS144" s="16" t="s">
        <v>24</v>
      </c>
      <c r="CT144" s="16" t="s">
        <v>835</v>
      </c>
      <c r="CU144" s="16" t="s">
        <v>30</v>
      </c>
      <c r="CZ144" s="16" t="s">
        <v>24</v>
      </c>
      <c r="DA144" s="16" t="s">
        <v>23</v>
      </c>
      <c r="DB144" s="16" t="s">
        <v>23</v>
      </c>
      <c r="DC144" s="16" t="s">
        <v>24</v>
      </c>
    </row>
    <row r="145" spans="1:107" x14ac:dyDescent="0.25">
      <c r="A145" s="16" t="s">
        <v>2558</v>
      </c>
      <c r="B145" s="16" t="s">
        <v>734</v>
      </c>
      <c r="C145" s="16" t="s">
        <v>452</v>
      </c>
      <c r="D145" s="16" t="s">
        <v>179</v>
      </c>
      <c r="E145" s="16">
        <v>1575</v>
      </c>
      <c r="F145" s="16" t="s">
        <v>2559</v>
      </c>
      <c r="G145" s="16" t="s">
        <v>25</v>
      </c>
      <c r="H145" s="16" t="s">
        <v>25</v>
      </c>
      <c r="I145" s="16" t="s">
        <v>31</v>
      </c>
      <c r="J145" s="16" t="s">
        <v>31</v>
      </c>
      <c r="K145" s="16">
        <v>0</v>
      </c>
      <c r="L145" s="16">
        <v>0</v>
      </c>
      <c r="M145" s="16">
        <v>0</v>
      </c>
      <c r="N145" s="16">
        <v>0</v>
      </c>
      <c r="O145" s="16">
        <v>0</v>
      </c>
      <c r="P145" s="16">
        <v>0</v>
      </c>
      <c r="Q145" s="16">
        <v>0</v>
      </c>
      <c r="R145" s="16">
        <v>0</v>
      </c>
      <c r="S145" s="16">
        <v>0</v>
      </c>
      <c r="T145" s="16">
        <v>0</v>
      </c>
      <c r="U145" s="16">
        <v>0</v>
      </c>
      <c r="V145" s="16">
        <v>0</v>
      </c>
      <c r="W145" s="16">
        <v>0</v>
      </c>
      <c r="X145" s="16">
        <v>0</v>
      </c>
      <c r="Y145" s="16">
        <v>0</v>
      </c>
      <c r="Z145" s="16">
        <v>0</v>
      </c>
      <c r="AA145" s="16" t="s">
        <v>23</v>
      </c>
      <c r="AB145" s="16" t="s">
        <v>299</v>
      </c>
      <c r="AC145" s="16" t="b">
        <v>1</v>
      </c>
      <c r="AD145" s="16">
        <v>0</v>
      </c>
      <c r="AE145" s="16" t="s">
        <v>23</v>
      </c>
      <c r="AF145" s="16" t="s">
        <v>23</v>
      </c>
      <c r="AG145" s="16" t="s">
        <v>2560</v>
      </c>
      <c r="AH145" s="16" t="s">
        <v>357</v>
      </c>
      <c r="AI145" s="16" t="s">
        <v>2360</v>
      </c>
      <c r="AJ145" s="16" t="s">
        <v>2361</v>
      </c>
      <c r="AK145" s="16" t="s">
        <v>56</v>
      </c>
      <c r="AL145" s="16" t="s">
        <v>2391</v>
      </c>
      <c r="AM145" s="16" t="s">
        <v>25</v>
      </c>
      <c r="AN145" s="16" t="s">
        <v>25</v>
      </c>
      <c r="AO145" s="16" t="s">
        <v>342</v>
      </c>
      <c r="AP145" s="16" t="s">
        <v>25</v>
      </c>
      <c r="AQ145" s="16" t="s">
        <v>24</v>
      </c>
      <c r="AR145" s="16" t="s">
        <v>343</v>
      </c>
      <c r="AS145" s="16" t="s">
        <v>301</v>
      </c>
      <c r="AT145" s="16" t="s">
        <v>302</v>
      </c>
      <c r="AU145" s="16" t="s">
        <v>302</v>
      </c>
      <c r="AV145" s="16" t="s">
        <v>820</v>
      </c>
      <c r="AX145" s="16" t="s">
        <v>344</v>
      </c>
      <c r="AY145" s="16" t="s">
        <v>24</v>
      </c>
      <c r="AZ145" s="16" t="s">
        <v>24</v>
      </c>
      <c r="BA145" s="16" t="s">
        <v>1218</v>
      </c>
      <c r="BB145" s="16" t="s">
        <v>2364</v>
      </c>
      <c r="BC145" s="16" t="s">
        <v>24</v>
      </c>
      <c r="BD145" s="16" t="s">
        <v>305</v>
      </c>
      <c r="BE145" s="16" t="s">
        <v>305</v>
      </c>
      <c r="BF145" s="16" t="s">
        <v>1219</v>
      </c>
      <c r="BG145" s="16">
        <v>0</v>
      </c>
      <c r="BH145" s="16" t="s">
        <v>25</v>
      </c>
      <c r="BI145" s="16" t="s">
        <v>25</v>
      </c>
      <c r="BJ145" s="16" t="s">
        <v>25</v>
      </c>
      <c r="BK145" s="16" t="s">
        <v>25</v>
      </c>
      <c r="BL145" s="16">
        <v>0</v>
      </c>
      <c r="BM145" s="16">
        <v>0</v>
      </c>
      <c r="BN145" s="16">
        <v>0</v>
      </c>
      <c r="BO145" s="16">
        <v>0</v>
      </c>
      <c r="BP145" s="16">
        <v>0</v>
      </c>
      <c r="BQ145" s="16">
        <v>0</v>
      </c>
      <c r="BR145" s="16">
        <v>0</v>
      </c>
      <c r="BS145" s="16">
        <v>0</v>
      </c>
      <c r="BT145" s="16">
        <v>0</v>
      </c>
      <c r="BU145" s="16">
        <v>0</v>
      </c>
      <c r="BV145" s="16">
        <v>0</v>
      </c>
      <c r="BW145" s="16">
        <v>0</v>
      </c>
      <c r="BX145" s="16" t="s">
        <v>344</v>
      </c>
      <c r="BY145" s="16" t="s">
        <v>461</v>
      </c>
      <c r="BZ145" s="16">
        <v>0</v>
      </c>
      <c r="CA145" s="16" t="s">
        <v>462</v>
      </c>
      <c r="CD145" s="16" t="s">
        <v>2365</v>
      </c>
      <c r="CE145" s="16" t="s">
        <v>2366</v>
      </c>
      <c r="CF145" s="16" t="s">
        <v>1220</v>
      </c>
      <c r="CG145" s="16" t="s">
        <v>29</v>
      </c>
      <c r="CH145" s="16" t="s">
        <v>306</v>
      </c>
      <c r="CI145" s="16" t="s">
        <v>306</v>
      </c>
      <c r="CJ145" s="16" t="s">
        <v>306</v>
      </c>
      <c r="CK145" s="16" t="s">
        <v>306</v>
      </c>
      <c r="CL145" s="16" t="s">
        <v>306</v>
      </c>
      <c r="CM145" s="16" t="s">
        <v>306</v>
      </c>
      <c r="CN145" s="16" t="s">
        <v>344</v>
      </c>
      <c r="CO145" s="16" t="s">
        <v>25</v>
      </c>
      <c r="CP145" s="16" t="s">
        <v>25</v>
      </c>
      <c r="CQ145" s="16" t="s">
        <v>313</v>
      </c>
      <c r="CR145" s="16" t="s">
        <v>25</v>
      </c>
      <c r="CS145" s="16" t="s">
        <v>23</v>
      </c>
      <c r="CT145" s="16" t="s">
        <v>1221</v>
      </c>
      <c r="CU145" s="16" t="s">
        <v>30</v>
      </c>
      <c r="CZ145" s="16" t="s">
        <v>23</v>
      </c>
      <c r="DA145" s="16" t="s">
        <v>24</v>
      </c>
      <c r="DB145" s="16" t="s">
        <v>24</v>
      </c>
      <c r="DC145" s="16" t="s">
        <v>24</v>
      </c>
    </row>
    <row r="146" spans="1:107" x14ac:dyDescent="0.25">
      <c r="A146" s="16" t="s">
        <v>2222</v>
      </c>
      <c r="B146" s="16" t="s">
        <v>734</v>
      </c>
      <c r="C146" s="16" t="s">
        <v>452</v>
      </c>
      <c r="D146" s="16" t="s">
        <v>179</v>
      </c>
      <c r="E146" s="16">
        <v>1575</v>
      </c>
      <c r="F146" s="16" t="s">
        <v>1190</v>
      </c>
      <c r="G146" s="16" t="s">
        <v>296</v>
      </c>
      <c r="H146" s="16" t="s">
        <v>297</v>
      </c>
      <c r="I146" s="16" t="s">
        <v>464</v>
      </c>
      <c r="J146" s="16" t="s">
        <v>465</v>
      </c>
      <c r="K146" s="16">
        <v>274370</v>
      </c>
      <c r="L146" s="16">
        <v>274370</v>
      </c>
      <c r="M146" s="16">
        <v>1</v>
      </c>
      <c r="N146" s="16">
        <v>0</v>
      </c>
      <c r="O146" s="16">
        <v>0</v>
      </c>
      <c r="P146" s="16">
        <v>1</v>
      </c>
      <c r="Q146" s="16">
        <v>274370</v>
      </c>
      <c r="R146" s="16" t="s">
        <v>333</v>
      </c>
      <c r="S146" s="16">
        <v>0</v>
      </c>
      <c r="T146" s="16">
        <v>2675000</v>
      </c>
      <c r="U146" s="16">
        <v>2675000</v>
      </c>
      <c r="V146" s="16">
        <v>0</v>
      </c>
      <c r="W146" s="16">
        <v>0</v>
      </c>
      <c r="X146" s="16">
        <v>0</v>
      </c>
      <c r="Y146" s="16">
        <v>2675000</v>
      </c>
      <c r="Z146" s="16">
        <v>0</v>
      </c>
      <c r="AA146" s="16" t="s">
        <v>23</v>
      </c>
      <c r="AB146" s="16" t="s">
        <v>299</v>
      </c>
      <c r="AC146" s="16" t="b">
        <v>1</v>
      </c>
      <c r="AD146" s="16">
        <v>0</v>
      </c>
      <c r="AE146" s="16" t="s">
        <v>23</v>
      </c>
      <c r="AF146" s="16" t="s">
        <v>23</v>
      </c>
      <c r="AG146" s="16" t="s">
        <v>2223</v>
      </c>
      <c r="AH146" s="16">
        <v>46114</v>
      </c>
      <c r="AI146" s="16" t="s">
        <v>1191</v>
      </c>
      <c r="AJ146" s="16" t="s">
        <v>180</v>
      </c>
      <c r="AK146" s="16" t="s">
        <v>181</v>
      </c>
      <c r="AL146" s="16" t="s">
        <v>2224</v>
      </c>
      <c r="AM146" s="16" t="s">
        <v>24</v>
      </c>
      <c r="AN146" s="16" t="s">
        <v>2225</v>
      </c>
      <c r="AO146" s="16" t="s">
        <v>2226</v>
      </c>
      <c r="AP146" s="16" t="s">
        <v>360</v>
      </c>
      <c r="AQ146" s="16" t="s">
        <v>1193</v>
      </c>
      <c r="AR146" s="16" t="s">
        <v>321</v>
      </c>
      <c r="AS146" s="16" t="s">
        <v>301</v>
      </c>
      <c r="AT146" s="16" t="s">
        <v>1194</v>
      </c>
      <c r="AU146" s="16" t="s">
        <v>302</v>
      </c>
      <c r="AV146" s="16" t="s">
        <v>322</v>
      </c>
      <c r="AX146" s="16" t="s">
        <v>344</v>
      </c>
      <c r="AY146" s="16" t="s">
        <v>24</v>
      </c>
      <c r="AZ146" s="16" t="s">
        <v>24</v>
      </c>
      <c r="BA146" s="16" t="s">
        <v>304</v>
      </c>
      <c r="BB146" s="16" t="s">
        <v>2227</v>
      </c>
      <c r="BC146" s="16" t="s">
        <v>24</v>
      </c>
      <c r="BD146" s="16" t="s">
        <v>305</v>
      </c>
      <c r="BE146" s="16" t="s">
        <v>2228</v>
      </c>
      <c r="BF146" s="16" t="s">
        <v>2229</v>
      </c>
      <c r="BG146" s="16">
        <v>0</v>
      </c>
      <c r="BH146" s="16">
        <v>53226</v>
      </c>
      <c r="BI146" s="16" t="s">
        <v>25</v>
      </c>
      <c r="BJ146" s="16" t="s">
        <v>25</v>
      </c>
      <c r="BK146" s="16" t="s">
        <v>25</v>
      </c>
      <c r="BL146" s="16" t="s">
        <v>49</v>
      </c>
      <c r="BM146" s="16">
        <v>0</v>
      </c>
      <c r="BN146" s="16">
        <v>0</v>
      </c>
      <c r="BO146" s="16">
        <v>0</v>
      </c>
      <c r="BP146" s="16" t="s">
        <v>27</v>
      </c>
      <c r="BQ146" s="16">
        <v>0</v>
      </c>
      <c r="BR146" s="16">
        <v>0</v>
      </c>
      <c r="BS146" s="16">
        <v>0</v>
      </c>
      <c r="BT146" s="16" t="s">
        <v>182</v>
      </c>
      <c r="BU146" s="16">
        <v>0</v>
      </c>
      <c r="BV146" s="16">
        <v>0</v>
      </c>
      <c r="BW146" s="16">
        <v>0</v>
      </c>
      <c r="BX146" s="16" t="s">
        <v>471</v>
      </c>
      <c r="BY146" s="16" t="s">
        <v>1195</v>
      </c>
      <c r="BZ146" s="16">
        <v>1</v>
      </c>
      <c r="CA146" s="16" t="s">
        <v>1196</v>
      </c>
      <c r="CD146" s="16" t="s">
        <v>2230</v>
      </c>
      <c r="CE146" s="16" t="s">
        <v>138</v>
      </c>
      <c r="CF146" s="16" t="s">
        <v>497</v>
      </c>
      <c r="CG146" s="16" t="s">
        <v>29</v>
      </c>
      <c r="CH146" s="16" t="s">
        <v>306</v>
      </c>
      <c r="CI146" s="16" t="s">
        <v>334</v>
      </c>
      <c r="CJ146" s="16" t="s">
        <v>382</v>
      </c>
      <c r="CK146" s="16" t="s">
        <v>347</v>
      </c>
      <c r="CL146" s="16" t="s">
        <v>827</v>
      </c>
      <c r="CM146" s="16" t="s">
        <v>468</v>
      </c>
      <c r="CN146" s="16" t="s">
        <v>319</v>
      </c>
      <c r="CO146" s="16" t="s">
        <v>25</v>
      </c>
      <c r="CP146" s="16" t="s">
        <v>317</v>
      </c>
      <c r="CQ146" s="16" t="s">
        <v>313</v>
      </c>
      <c r="CR146" s="16" t="s">
        <v>314</v>
      </c>
      <c r="CS146" s="16" t="s">
        <v>23</v>
      </c>
      <c r="CT146" s="16" t="s">
        <v>1423</v>
      </c>
      <c r="CU146" s="16" t="s">
        <v>30</v>
      </c>
      <c r="CZ146" s="16" t="s">
        <v>24</v>
      </c>
      <c r="DA146" s="16" t="s">
        <v>23</v>
      </c>
      <c r="DB146" s="16" t="s">
        <v>24</v>
      </c>
      <c r="DC146" s="16" t="s">
        <v>24</v>
      </c>
    </row>
    <row r="147" spans="1:107" x14ac:dyDescent="0.25">
      <c r="A147" s="16" t="s">
        <v>2231</v>
      </c>
      <c r="B147" s="16" t="s">
        <v>734</v>
      </c>
      <c r="C147" s="16" t="s">
        <v>452</v>
      </c>
      <c r="D147" s="16" t="s">
        <v>179</v>
      </c>
      <c r="E147" s="16">
        <v>1575</v>
      </c>
      <c r="F147" s="16" t="s">
        <v>2232</v>
      </c>
      <c r="G147" s="16" t="s">
        <v>332</v>
      </c>
      <c r="H147" s="16" t="s">
        <v>367</v>
      </c>
      <c r="I147" s="16" t="s">
        <v>464</v>
      </c>
      <c r="J147" s="16" t="s">
        <v>465</v>
      </c>
      <c r="K147" s="16">
        <v>3604820</v>
      </c>
      <c r="L147" s="16">
        <v>3604820</v>
      </c>
      <c r="M147" s="16">
        <v>1</v>
      </c>
      <c r="N147" s="16">
        <v>0</v>
      </c>
      <c r="O147" s="16">
        <v>0</v>
      </c>
      <c r="P147" s="16">
        <v>1</v>
      </c>
      <c r="Q147" s="16">
        <v>3604820</v>
      </c>
      <c r="R147" s="16" t="s">
        <v>333</v>
      </c>
      <c r="S147" s="16">
        <v>0</v>
      </c>
      <c r="T147" s="16">
        <v>3000000</v>
      </c>
      <c r="U147" s="16">
        <v>3000000</v>
      </c>
      <c r="V147" s="16">
        <v>0</v>
      </c>
      <c r="W147" s="16">
        <v>0</v>
      </c>
      <c r="X147" s="16">
        <v>0</v>
      </c>
      <c r="Y147" s="16">
        <v>3000000</v>
      </c>
      <c r="Z147" s="16">
        <v>0</v>
      </c>
      <c r="AA147" s="16" t="s">
        <v>23</v>
      </c>
      <c r="AB147" s="16" t="s">
        <v>299</v>
      </c>
      <c r="AC147" s="16" t="b">
        <v>1</v>
      </c>
      <c r="AD147" s="16">
        <v>0</v>
      </c>
      <c r="AE147" s="16" t="s">
        <v>23</v>
      </c>
      <c r="AF147" s="16" t="s">
        <v>23</v>
      </c>
      <c r="AG147" s="16" t="s">
        <v>2233</v>
      </c>
      <c r="AH147" s="16">
        <v>45735</v>
      </c>
      <c r="AI147" s="16" t="s">
        <v>2234</v>
      </c>
      <c r="AJ147" s="16" t="s">
        <v>180</v>
      </c>
      <c r="AK147" s="16" t="s">
        <v>181</v>
      </c>
      <c r="AL147" s="16" t="s">
        <v>2235</v>
      </c>
      <c r="AM147" s="16" t="s">
        <v>24</v>
      </c>
      <c r="AN147" s="16" t="s">
        <v>2236</v>
      </c>
      <c r="AO147" s="16" t="s">
        <v>2237</v>
      </c>
      <c r="AP147" s="16" t="s">
        <v>300</v>
      </c>
      <c r="AQ147" s="16" t="s">
        <v>2238</v>
      </c>
      <c r="AR147" s="16" t="s">
        <v>2239</v>
      </c>
      <c r="AS147" s="16" t="s">
        <v>301</v>
      </c>
      <c r="AT147" s="16" t="s">
        <v>302</v>
      </c>
      <c r="AU147" s="16" t="s">
        <v>2240</v>
      </c>
      <c r="AV147" s="16" t="s">
        <v>322</v>
      </c>
      <c r="AX147" s="16" t="s">
        <v>303</v>
      </c>
      <c r="AY147" s="16" t="s">
        <v>2241</v>
      </c>
      <c r="AZ147" s="16" t="s">
        <v>2241</v>
      </c>
      <c r="BA147" s="16" t="s">
        <v>304</v>
      </c>
      <c r="BB147" s="16" t="s">
        <v>2242</v>
      </c>
      <c r="BC147" s="16" t="s">
        <v>24</v>
      </c>
      <c r="BD147" s="16" t="s">
        <v>305</v>
      </c>
      <c r="BE147" s="16" t="s">
        <v>2243</v>
      </c>
      <c r="BF147" s="16" t="s">
        <v>2244</v>
      </c>
      <c r="BG147" s="16">
        <v>0</v>
      </c>
      <c r="BH147" s="16">
        <v>53226</v>
      </c>
      <c r="BI147" s="16" t="s">
        <v>25</v>
      </c>
      <c r="BJ147" s="16" t="s">
        <v>25</v>
      </c>
      <c r="BK147" s="16" t="s">
        <v>25</v>
      </c>
      <c r="BL147" s="16" t="s">
        <v>49</v>
      </c>
      <c r="BM147" s="16">
        <v>0</v>
      </c>
      <c r="BN147" s="16">
        <v>0</v>
      </c>
      <c r="BO147" s="16">
        <v>0</v>
      </c>
      <c r="BP147" s="16" t="s">
        <v>27</v>
      </c>
      <c r="BQ147" s="16">
        <v>0</v>
      </c>
      <c r="BR147" s="16">
        <v>0</v>
      </c>
      <c r="BS147" s="16">
        <v>0</v>
      </c>
      <c r="BT147" s="16" t="s">
        <v>182</v>
      </c>
      <c r="BU147" s="16">
        <v>0</v>
      </c>
      <c r="BV147" s="16">
        <v>0</v>
      </c>
      <c r="BW147" s="16">
        <v>0</v>
      </c>
      <c r="BX147" s="16" t="s">
        <v>471</v>
      </c>
      <c r="BY147" s="16" t="s">
        <v>2245</v>
      </c>
      <c r="BZ147" s="16">
        <v>1</v>
      </c>
      <c r="CA147" s="16" t="s">
        <v>2246</v>
      </c>
      <c r="CD147" s="16" t="s">
        <v>2247</v>
      </c>
      <c r="CE147" s="16" t="s">
        <v>2248</v>
      </c>
      <c r="CF147" s="16" t="s">
        <v>665</v>
      </c>
      <c r="CG147" s="16" t="s">
        <v>29</v>
      </c>
      <c r="CH147" s="16" t="s">
        <v>306</v>
      </c>
      <c r="CI147" s="16" t="s">
        <v>382</v>
      </c>
      <c r="CJ147" s="16" t="s">
        <v>346</v>
      </c>
      <c r="CK147" s="16" t="s">
        <v>827</v>
      </c>
      <c r="CL147" s="16" t="s">
        <v>468</v>
      </c>
      <c r="CM147" s="16" t="s">
        <v>828</v>
      </c>
      <c r="CN147" s="16" t="s">
        <v>311</v>
      </c>
      <c r="CO147" s="16" t="s">
        <v>25</v>
      </c>
      <c r="CP147" s="16" t="s">
        <v>317</v>
      </c>
      <c r="CQ147" s="16" t="s">
        <v>313</v>
      </c>
      <c r="CR147" s="16" t="s">
        <v>314</v>
      </c>
      <c r="CS147" s="16" t="s">
        <v>24</v>
      </c>
      <c r="CT147" s="16" t="s">
        <v>1547</v>
      </c>
      <c r="CU147" s="16" t="s">
        <v>30</v>
      </c>
      <c r="CZ147" s="16" t="s">
        <v>24</v>
      </c>
      <c r="DA147" s="16" t="s">
        <v>23</v>
      </c>
      <c r="DB147" s="16" t="s">
        <v>23</v>
      </c>
      <c r="DC147" s="16" t="s">
        <v>23</v>
      </c>
    </row>
    <row r="148" spans="1:107" x14ac:dyDescent="0.25">
      <c r="A148" s="16" t="s">
        <v>2249</v>
      </c>
      <c r="B148" s="16" t="s">
        <v>734</v>
      </c>
      <c r="C148" s="16" t="s">
        <v>452</v>
      </c>
      <c r="D148" s="16" t="s">
        <v>179</v>
      </c>
      <c r="E148" s="16">
        <v>1575</v>
      </c>
      <c r="F148" s="16" t="s">
        <v>2250</v>
      </c>
      <c r="G148" s="16" t="s">
        <v>296</v>
      </c>
      <c r="H148" s="16" t="s">
        <v>297</v>
      </c>
      <c r="I148" s="16" t="s">
        <v>464</v>
      </c>
      <c r="J148" s="16" t="s">
        <v>465</v>
      </c>
      <c r="K148" s="16">
        <v>1975640</v>
      </c>
      <c r="L148" s="16">
        <v>1975640</v>
      </c>
      <c r="M148" s="16">
        <v>1</v>
      </c>
      <c r="N148" s="16">
        <v>0</v>
      </c>
      <c r="O148" s="16">
        <v>0</v>
      </c>
      <c r="P148" s="16">
        <v>1</v>
      </c>
      <c r="Q148" s="16">
        <v>1975640</v>
      </c>
      <c r="R148" s="16" t="s">
        <v>333</v>
      </c>
      <c r="S148" s="16">
        <v>0</v>
      </c>
      <c r="T148" s="16">
        <v>2100000</v>
      </c>
      <c r="U148" s="16">
        <v>2100000</v>
      </c>
      <c r="V148" s="16">
        <v>0</v>
      </c>
      <c r="W148" s="16">
        <v>0</v>
      </c>
      <c r="X148" s="16">
        <v>0</v>
      </c>
      <c r="Y148" s="16">
        <v>2100000</v>
      </c>
      <c r="Z148" s="16">
        <v>0</v>
      </c>
      <c r="AA148" s="16" t="s">
        <v>23</v>
      </c>
      <c r="AB148" s="16" t="s">
        <v>299</v>
      </c>
      <c r="AC148" s="16" t="b">
        <v>1</v>
      </c>
      <c r="AD148" s="16">
        <v>0</v>
      </c>
      <c r="AE148" s="16" t="s">
        <v>418</v>
      </c>
      <c r="AF148" s="16" t="s">
        <v>23</v>
      </c>
      <c r="AG148" s="16" t="s">
        <v>2251</v>
      </c>
      <c r="AH148" s="16">
        <v>45734</v>
      </c>
      <c r="AI148" s="16" t="s">
        <v>2252</v>
      </c>
      <c r="AJ148" s="16" t="s">
        <v>2253</v>
      </c>
      <c r="AK148" s="16" t="s">
        <v>181</v>
      </c>
      <c r="AL148" s="16" t="s">
        <v>2254</v>
      </c>
      <c r="AM148" s="16" t="s">
        <v>23</v>
      </c>
      <c r="AN148" s="16" t="s">
        <v>2255</v>
      </c>
      <c r="AO148" s="16" t="s">
        <v>2256</v>
      </c>
      <c r="AP148" s="16" t="s">
        <v>340</v>
      </c>
      <c r="AQ148" s="16" t="s">
        <v>2257</v>
      </c>
      <c r="AR148" s="16" t="s">
        <v>2258</v>
      </c>
      <c r="AS148" s="16" t="s">
        <v>301</v>
      </c>
      <c r="AT148" s="16" t="s">
        <v>302</v>
      </c>
      <c r="AU148" s="16" t="s">
        <v>302</v>
      </c>
      <c r="AV148" s="16" t="s">
        <v>322</v>
      </c>
      <c r="AX148" s="16" t="s">
        <v>362</v>
      </c>
      <c r="AY148" s="16" t="s">
        <v>24</v>
      </c>
      <c r="AZ148" s="16" t="s">
        <v>24</v>
      </c>
      <c r="BA148" s="16" t="s">
        <v>304</v>
      </c>
      <c r="BB148" s="16" t="s">
        <v>2259</v>
      </c>
      <c r="BC148" s="16" t="s">
        <v>24</v>
      </c>
      <c r="BD148" s="16" t="s">
        <v>305</v>
      </c>
      <c r="BE148" s="16" t="s">
        <v>1189</v>
      </c>
      <c r="BF148" s="16" t="s">
        <v>2260</v>
      </c>
      <c r="BG148" s="16">
        <v>0</v>
      </c>
      <c r="BH148" s="16">
        <v>53226</v>
      </c>
      <c r="BI148" s="16" t="s">
        <v>25</v>
      </c>
      <c r="BJ148" s="16" t="s">
        <v>25</v>
      </c>
      <c r="BK148" s="16" t="s">
        <v>25</v>
      </c>
      <c r="BL148" s="16" t="s">
        <v>49</v>
      </c>
      <c r="BM148" s="16">
        <v>0</v>
      </c>
      <c r="BN148" s="16">
        <v>0</v>
      </c>
      <c r="BO148" s="16">
        <v>0</v>
      </c>
      <c r="BP148" s="16" t="s">
        <v>27</v>
      </c>
      <c r="BQ148" s="16">
        <v>0</v>
      </c>
      <c r="BR148" s="16">
        <v>0</v>
      </c>
      <c r="BS148" s="16">
        <v>0</v>
      </c>
      <c r="BT148" s="16" t="s">
        <v>182</v>
      </c>
      <c r="BU148" s="16">
        <v>0</v>
      </c>
      <c r="BV148" s="16">
        <v>0</v>
      </c>
      <c r="BW148" s="16">
        <v>0</v>
      </c>
      <c r="BX148" s="16" t="s">
        <v>344</v>
      </c>
      <c r="BY148" s="16" t="s">
        <v>461</v>
      </c>
      <c r="BZ148" s="16">
        <v>0</v>
      </c>
      <c r="CA148" s="16" t="s">
        <v>462</v>
      </c>
      <c r="CD148" s="16" t="s">
        <v>2261</v>
      </c>
      <c r="CE148" s="16" t="s">
        <v>2262</v>
      </c>
      <c r="CF148" s="16" t="s">
        <v>497</v>
      </c>
      <c r="CG148" s="16" t="s">
        <v>29</v>
      </c>
      <c r="CH148" s="16" t="s">
        <v>306</v>
      </c>
      <c r="CI148" s="16" t="s">
        <v>382</v>
      </c>
      <c r="CJ148" s="16" t="s">
        <v>355</v>
      </c>
      <c r="CK148" s="16" t="s">
        <v>347</v>
      </c>
      <c r="CL148" s="16" t="s">
        <v>828</v>
      </c>
      <c r="CM148" s="16" t="s">
        <v>572</v>
      </c>
      <c r="CN148" s="16" t="s">
        <v>319</v>
      </c>
      <c r="CO148" s="16" t="s">
        <v>25</v>
      </c>
      <c r="CP148" s="16" t="s">
        <v>317</v>
      </c>
      <c r="CQ148" s="16" t="s">
        <v>313</v>
      </c>
      <c r="CR148" s="16" t="s">
        <v>314</v>
      </c>
      <c r="CS148" s="16" t="s">
        <v>23</v>
      </c>
      <c r="CT148" s="16" t="s">
        <v>1293</v>
      </c>
      <c r="CU148" s="16" t="s">
        <v>30</v>
      </c>
      <c r="CZ148" s="16" t="s">
        <v>24</v>
      </c>
      <c r="DA148" s="16" t="s">
        <v>23</v>
      </c>
      <c r="DB148" s="16" t="s">
        <v>24</v>
      </c>
      <c r="DC148" s="16" t="s">
        <v>24</v>
      </c>
    </row>
    <row r="149" spans="1:107" x14ac:dyDescent="0.25">
      <c r="A149" s="16" t="s">
        <v>2263</v>
      </c>
      <c r="B149" s="16" t="s">
        <v>734</v>
      </c>
      <c r="C149" s="16" t="s">
        <v>452</v>
      </c>
      <c r="D149" s="16" t="s">
        <v>179</v>
      </c>
      <c r="E149" s="16">
        <v>1575</v>
      </c>
      <c r="F149" s="16" t="s">
        <v>2264</v>
      </c>
      <c r="G149" s="16" t="s">
        <v>296</v>
      </c>
      <c r="H149" s="16" t="s">
        <v>297</v>
      </c>
      <c r="I149" s="16" t="s">
        <v>464</v>
      </c>
      <c r="J149" s="16" t="s">
        <v>465</v>
      </c>
      <c r="K149" s="16">
        <v>100930</v>
      </c>
      <c r="L149" s="16">
        <v>100930</v>
      </c>
      <c r="M149" s="16">
        <v>1</v>
      </c>
      <c r="N149" s="16">
        <v>0</v>
      </c>
      <c r="O149" s="16">
        <v>0</v>
      </c>
      <c r="P149" s="16">
        <v>1</v>
      </c>
      <c r="Q149" s="16">
        <v>100930</v>
      </c>
      <c r="R149" s="16" t="s">
        <v>333</v>
      </c>
      <c r="S149" s="16">
        <v>0</v>
      </c>
      <c r="T149" s="16">
        <v>890950</v>
      </c>
      <c r="U149" s="16">
        <v>0</v>
      </c>
      <c r="V149" s="16">
        <v>890950</v>
      </c>
      <c r="W149" s="16">
        <v>0</v>
      </c>
      <c r="X149" s="16">
        <v>0</v>
      </c>
      <c r="Y149" s="16">
        <v>890950</v>
      </c>
      <c r="Z149" s="16">
        <v>0</v>
      </c>
      <c r="AA149" s="16" t="s">
        <v>23</v>
      </c>
      <c r="AB149" s="16" t="s">
        <v>299</v>
      </c>
      <c r="AC149" s="16" t="b">
        <v>1</v>
      </c>
      <c r="AD149" s="16">
        <v>0</v>
      </c>
      <c r="AE149" s="16" t="s">
        <v>23</v>
      </c>
      <c r="AF149" s="16" t="s">
        <v>23</v>
      </c>
      <c r="AG149" s="16" t="s">
        <v>2265</v>
      </c>
      <c r="AH149" s="16">
        <v>45390</v>
      </c>
      <c r="AI149" s="16" t="s">
        <v>790</v>
      </c>
      <c r="AJ149" s="16" t="s">
        <v>180</v>
      </c>
      <c r="AK149" s="16" t="s">
        <v>181</v>
      </c>
      <c r="AL149" s="16" t="s">
        <v>2266</v>
      </c>
      <c r="AM149" s="16" t="s">
        <v>23</v>
      </c>
      <c r="AN149" s="16" t="s">
        <v>2267</v>
      </c>
      <c r="AO149" s="16" t="s">
        <v>2268</v>
      </c>
      <c r="AP149" s="16" t="s">
        <v>340</v>
      </c>
      <c r="AQ149" s="16" t="s">
        <v>2269</v>
      </c>
      <c r="AR149" s="16" t="s">
        <v>2270</v>
      </c>
      <c r="AS149" s="16" t="s">
        <v>301</v>
      </c>
      <c r="AT149" s="16" t="s">
        <v>302</v>
      </c>
      <c r="AU149" s="16" t="s">
        <v>2271</v>
      </c>
      <c r="AV149" s="16" t="s">
        <v>322</v>
      </c>
      <c r="AX149" s="16" t="s">
        <v>303</v>
      </c>
      <c r="AY149" s="16" t="s">
        <v>2272</v>
      </c>
      <c r="AZ149" s="16" t="s">
        <v>24</v>
      </c>
      <c r="BA149" s="16" t="s">
        <v>304</v>
      </c>
      <c r="BB149" s="16" t="s">
        <v>2273</v>
      </c>
      <c r="BC149" s="16" t="s">
        <v>24</v>
      </c>
      <c r="BD149" s="16" t="s">
        <v>305</v>
      </c>
      <c r="BE149" s="16" t="s">
        <v>2274</v>
      </c>
      <c r="BF149" s="16" t="s">
        <v>328</v>
      </c>
      <c r="BG149" s="16">
        <v>0</v>
      </c>
      <c r="BH149" s="16">
        <v>53226</v>
      </c>
      <c r="BI149" s="16" t="s">
        <v>25</v>
      </c>
      <c r="BJ149" s="16" t="s">
        <v>25</v>
      </c>
      <c r="BK149" s="16" t="s">
        <v>25</v>
      </c>
      <c r="BL149" s="16" t="s">
        <v>49</v>
      </c>
      <c r="BM149" s="16">
        <v>0</v>
      </c>
      <c r="BN149" s="16">
        <v>0</v>
      </c>
      <c r="BO149" s="16">
        <v>0</v>
      </c>
      <c r="BP149" s="16" t="s">
        <v>27</v>
      </c>
      <c r="BQ149" s="16">
        <v>0</v>
      </c>
      <c r="BR149" s="16">
        <v>0</v>
      </c>
      <c r="BS149" s="16">
        <v>0</v>
      </c>
      <c r="BT149" s="16" t="s">
        <v>182</v>
      </c>
      <c r="BU149" s="16">
        <v>0</v>
      </c>
      <c r="BV149" s="16">
        <v>0</v>
      </c>
      <c r="BW149" s="16">
        <v>0</v>
      </c>
      <c r="BX149" s="16" t="s">
        <v>471</v>
      </c>
      <c r="BY149" s="16" t="s">
        <v>2275</v>
      </c>
      <c r="BZ149" s="16">
        <v>1</v>
      </c>
      <c r="CA149" s="16" t="s">
        <v>2276</v>
      </c>
      <c r="CD149" s="16" t="s">
        <v>2277</v>
      </c>
      <c r="CE149" s="16" t="s">
        <v>138</v>
      </c>
      <c r="CF149" s="16" t="s">
        <v>2278</v>
      </c>
      <c r="CG149" s="16" t="s">
        <v>29</v>
      </c>
      <c r="CH149" s="16" t="s">
        <v>306</v>
      </c>
      <c r="CI149" s="16" t="s">
        <v>382</v>
      </c>
      <c r="CJ149" s="16" t="s">
        <v>355</v>
      </c>
      <c r="CK149" s="16" t="s">
        <v>572</v>
      </c>
      <c r="CL149" s="16" t="s">
        <v>825</v>
      </c>
      <c r="CM149" s="16" t="s">
        <v>598</v>
      </c>
      <c r="CN149" s="16" t="s">
        <v>316</v>
      </c>
      <c r="CO149" s="16" t="s">
        <v>25</v>
      </c>
      <c r="CP149" s="16" t="s">
        <v>317</v>
      </c>
      <c r="CQ149" s="16" t="s">
        <v>313</v>
      </c>
      <c r="CR149" s="16" t="s">
        <v>314</v>
      </c>
      <c r="CS149" s="16" t="s">
        <v>23</v>
      </c>
      <c r="CT149" s="16" t="s">
        <v>2279</v>
      </c>
      <c r="CU149" s="16" t="s">
        <v>30</v>
      </c>
      <c r="CZ149" s="16" t="s">
        <v>24</v>
      </c>
      <c r="DA149" s="16" t="s">
        <v>23</v>
      </c>
      <c r="DB149" s="16" t="s">
        <v>24</v>
      </c>
      <c r="DC149" s="16" t="s">
        <v>23</v>
      </c>
    </row>
    <row r="150" spans="1:107" x14ac:dyDescent="0.25">
      <c r="A150" s="16" t="s">
        <v>2280</v>
      </c>
      <c r="B150" s="16" t="s">
        <v>734</v>
      </c>
      <c r="C150" s="16" t="s">
        <v>452</v>
      </c>
      <c r="D150" s="16" t="s">
        <v>179</v>
      </c>
      <c r="E150" s="16">
        <v>1575</v>
      </c>
      <c r="F150" s="16" t="s">
        <v>2281</v>
      </c>
      <c r="G150" s="16" t="s">
        <v>332</v>
      </c>
      <c r="H150" s="16" t="s">
        <v>367</v>
      </c>
      <c r="I150" s="16" t="s">
        <v>31</v>
      </c>
      <c r="J150" s="16" t="s">
        <v>31</v>
      </c>
      <c r="K150" s="16">
        <v>193080</v>
      </c>
      <c r="L150" s="16">
        <v>193080</v>
      </c>
      <c r="M150" s="16">
        <v>1</v>
      </c>
      <c r="N150" s="16">
        <v>0</v>
      </c>
      <c r="O150" s="16">
        <v>0</v>
      </c>
      <c r="P150" s="16">
        <v>1</v>
      </c>
      <c r="Q150" s="16">
        <v>193080</v>
      </c>
      <c r="R150" s="16" t="s">
        <v>333</v>
      </c>
      <c r="S150" s="16">
        <v>0</v>
      </c>
      <c r="T150" s="16">
        <v>0</v>
      </c>
      <c r="U150" s="16">
        <v>0</v>
      </c>
      <c r="V150" s="16">
        <v>0</v>
      </c>
      <c r="W150" s="16">
        <v>0</v>
      </c>
      <c r="X150" s="16">
        <v>0</v>
      </c>
      <c r="Y150" s="16">
        <v>0</v>
      </c>
      <c r="Z150" s="16">
        <v>0</v>
      </c>
      <c r="AA150" s="16" t="s">
        <v>23</v>
      </c>
      <c r="AB150" s="16" t="s">
        <v>299</v>
      </c>
      <c r="AC150" s="16" t="b">
        <v>1</v>
      </c>
      <c r="AD150" s="16">
        <v>0</v>
      </c>
      <c r="AE150" s="16" t="s">
        <v>23</v>
      </c>
      <c r="AF150" s="16" t="s">
        <v>23</v>
      </c>
      <c r="AG150" s="16" t="s">
        <v>2282</v>
      </c>
      <c r="AH150" s="16">
        <v>45727</v>
      </c>
      <c r="AI150" s="16" t="s">
        <v>2234</v>
      </c>
      <c r="AJ150" s="16" t="s">
        <v>180</v>
      </c>
      <c r="AK150" s="16" t="s">
        <v>181</v>
      </c>
      <c r="AL150" s="16" t="s">
        <v>2283</v>
      </c>
      <c r="AM150" s="16" t="s">
        <v>24</v>
      </c>
      <c r="AN150" s="16" t="s">
        <v>2284</v>
      </c>
      <c r="AO150" s="16" t="s">
        <v>2285</v>
      </c>
      <c r="AP150" s="16" t="s">
        <v>300</v>
      </c>
      <c r="AQ150" s="16" t="s">
        <v>2286</v>
      </c>
      <c r="AR150" s="16" t="s">
        <v>321</v>
      </c>
      <c r="AS150" s="16" t="s">
        <v>301</v>
      </c>
      <c r="AT150" s="16" t="s">
        <v>2287</v>
      </c>
      <c r="AU150" s="16" t="s">
        <v>302</v>
      </c>
      <c r="AV150" s="16" t="s">
        <v>322</v>
      </c>
      <c r="AX150" s="16" t="s">
        <v>303</v>
      </c>
      <c r="AY150" s="16" t="s">
        <v>2288</v>
      </c>
      <c r="AZ150" s="16" t="s">
        <v>24</v>
      </c>
      <c r="BA150" s="16" t="s">
        <v>304</v>
      </c>
      <c r="BB150" s="16" t="s">
        <v>2289</v>
      </c>
      <c r="BC150" s="16" t="s">
        <v>24</v>
      </c>
      <c r="BD150" s="16" t="s">
        <v>305</v>
      </c>
      <c r="BE150" s="16" t="s">
        <v>305</v>
      </c>
      <c r="BF150" s="16" t="s">
        <v>2290</v>
      </c>
      <c r="BG150" s="16">
        <v>0</v>
      </c>
      <c r="BH150" s="16">
        <v>53226</v>
      </c>
      <c r="BI150" s="16" t="s">
        <v>25</v>
      </c>
      <c r="BJ150" s="16" t="s">
        <v>25</v>
      </c>
      <c r="BK150" s="16" t="s">
        <v>25</v>
      </c>
      <c r="BL150" s="16" t="s">
        <v>49</v>
      </c>
      <c r="BM150" s="16">
        <v>0</v>
      </c>
      <c r="BN150" s="16">
        <v>0</v>
      </c>
      <c r="BO150" s="16">
        <v>0</v>
      </c>
      <c r="BP150" s="16" t="s">
        <v>27</v>
      </c>
      <c r="BQ150" s="16">
        <v>0</v>
      </c>
      <c r="BR150" s="16">
        <v>0</v>
      </c>
      <c r="BS150" s="16">
        <v>0</v>
      </c>
      <c r="BT150" s="16" t="s">
        <v>182</v>
      </c>
      <c r="BU150" s="16">
        <v>0</v>
      </c>
      <c r="BV150" s="16">
        <v>0</v>
      </c>
      <c r="BW150" s="16">
        <v>0</v>
      </c>
      <c r="BX150" s="16" t="s">
        <v>344</v>
      </c>
      <c r="BY150" s="16" t="s">
        <v>461</v>
      </c>
      <c r="BZ150" s="16">
        <v>0</v>
      </c>
      <c r="CA150" s="16" t="s">
        <v>462</v>
      </c>
      <c r="CD150" s="16" t="s">
        <v>2291</v>
      </c>
      <c r="CE150" s="16" t="s">
        <v>31</v>
      </c>
      <c r="CF150" s="16" t="s">
        <v>2292</v>
      </c>
      <c r="CG150" s="16" t="s">
        <v>29</v>
      </c>
      <c r="CH150" s="16" t="s">
        <v>954</v>
      </c>
      <c r="CI150" s="16" t="s">
        <v>334</v>
      </c>
      <c r="CJ150" s="16" t="s">
        <v>346</v>
      </c>
      <c r="CK150" s="16" t="s">
        <v>472</v>
      </c>
      <c r="CL150" s="16" t="s">
        <v>468</v>
      </c>
      <c r="CM150" s="16" t="s">
        <v>828</v>
      </c>
      <c r="CN150" s="16" t="s">
        <v>356</v>
      </c>
      <c r="CO150" s="16" t="s">
        <v>25</v>
      </c>
      <c r="CP150" s="16" t="s">
        <v>331</v>
      </c>
      <c r="CQ150" s="16" t="s">
        <v>313</v>
      </c>
      <c r="CR150" s="16">
        <v>0.3</v>
      </c>
      <c r="CS150" s="16" t="s">
        <v>24</v>
      </c>
      <c r="CT150" s="16" t="s">
        <v>1324</v>
      </c>
      <c r="CU150" s="16" t="s">
        <v>30</v>
      </c>
      <c r="CZ150" s="16" t="s">
        <v>24</v>
      </c>
      <c r="DA150" s="16" t="s">
        <v>23</v>
      </c>
      <c r="DB150" s="16" t="s">
        <v>24</v>
      </c>
      <c r="DC150" s="16" t="s">
        <v>23</v>
      </c>
    </row>
    <row r="151" spans="1:107" x14ac:dyDescent="0.25">
      <c r="A151" s="16" t="s">
        <v>1197</v>
      </c>
      <c r="B151" s="16" t="s">
        <v>734</v>
      </c>
      <c r="C151" s="16" t="s">
        <v>452</v>
      </c>
      <c r="D151" s="16" t="s">
        <v>179</v>
      </c>
      <c r="E151" s="16">
        <v>1575</v>
      </c>
      <c r="F151" s="16" t="s">
        <v>1198</v>
      </c>
      <c r="G151" s="16" t="s">
        <v>464</v>
      </c>
      <c r="H151" s="16" t="s">
        <v>465</v>
      </c>
      <c r="I151" s="16" t="s">
        <v>31</v>
      </c>
      <c r="J151" s="16" t="s">
        <v>31</v>
      </c>
      <c r="K151" s="16">
        <v>2985640</v>
      </c>
      <c r="L151" s="16">
        <v>2985640</v>
      </c>
      <c r="M151" s="16">
        <v>1</v>
      </c>
      <c r="N151" s="16">
        <v>0</v>
      </c>
      <c r="O151" s="16">
        <v>0</v>
      </c>
      <c r="P151" s="16">
        <v>1</v>
      </c>
      <c r="Q151" s="16">
        <v>2985640</v>
      </c>
      <c r="R151" s="16" t="s">
        <v>333</v>
      </c>
      <c r="S151" s="16">
        <v>0</v>
      </c>
      <c r="T151" s="16">
        <v>0</v>
      </c>
      <c r="U151" s="16">
        <v>0</v>
      </c>
      <c r="V151" s="16">
        <v>0</v>
      </c>
      <c r="W151" s="16">
        <v>0</v>
      </c>
      <c r="X151" s="16">
        <v>0</v>
      </c>
      <c r="Y151" s="16">
        <v>0</v>
      </c>
      <c r="Z151" s="16">
        <v>0</v>
      </c>
      <c r="AA151" s="16" t="s">
        <v>23</v>
      </c>
      <c r="AB151" s="16" t="s">
        <v>299</v>
      </c>
      <c r="AC151" s="16" t="b">
        <v>1</v>
      </c>
      <c r="AD151" s="16">
        <v>0</v>
      </c>
      <c r="AE151" s="16" t="s">
        <v>418</v>
      </c>
      <c r="AF151" s="16" t="s">
        <v>23</v>
      </c>
      <c r="AG151" s="16" t="s">
        <v>1199</v>
      </c>
      <c r="AH151" s="16">
        <v>45735</v>
      </c>
      <c r="AI151" s="16" t="s">
        <v>790</v>
      </c>
      <c r="AJ151" s="16" t="s">
        <v>180</v>
      </c>
      <c r="AK151" s="16" t="s">
        <v>181</v>
      </c>
      <c r="AL151" s="16" t="s">
        <v>2293</v>
      </c>
      <c r="AM151" s="16" t="s">
        <v>24</v>
      </c>
      <c r="AN151" s="16" t="s">
        <v>1200</v>
      </c>
      <c r="AO151" s="16" t="s">
        <v>1201</v>
      </c>
      <c r="AP151" s="16" t="s">
        <v>300</v>
      </c>
      <c r="AQ151" s="16" t="s">
        <v>1202</v>
      </c>
      <c r="AR151" s="16" t="s">
        <v>1203</v>
      </c>
      <c r="AS151" s="16" t="s">
        <v>301</v>
      </c>
      <c r="AT151" s="16" t="s">
        <v>302</v>
      </c>
      <c r="AU151" s="16" t="s">
        <v>1204</v>
      </c>
      <c r="AV151" s="16" t="s">
        <v>322</v>
      </c>
      <c r="AX151" s="16" t="s">
        <v>303</v>
      </c>
      <c r="AY151" s="16" t="s">
        <v>24</v>
      </c>
      <c r="AZ151" s="16" t="s">
        <v>1205</v>
      </c>
      <c r="BA151" s="16" t="s">
        <v>304</v>
      </c>
      <c r="BB151" s="16" t="s">
        <v>2294</v>
      </c>
      <c r="BC151" s="16" t="s">
        <v>24</v>
      </c>
      <c r="BD151" s="16" t="s">
        <v>305</v>
      </c>
      <c r="BE151" s="16" t="s">
        <v>2228</v>
      </c>
      <c r="BF151" s="16" t="s">
        <v>1206</v>
      </c>
      <c r="BG151" s="16">
        <v>0</v>
      </c>
      <c r="BH151" s="16">
        <v>53226</v>
      </c>
      <c r="BI151" s="16" t="s">
        <v>25</v>
      </c>
      <c r="BJ151" s="16" t="s">
        <v>25</v>
      </c>
      <c r="BK151" s="16" t="s">
        <v>25</v>
      </c>
      <c r="BL151" s="16" t="s">
        <v>49</v>
      </c>
      <c r="BM151" s="16">
        <v>0</v>
      </c>
      <c r="BN151" s="16">
        <v>0</v>
      </c>
      <c r="BO151" s="16">
        <v>0</v>
      </c>
      <c r="BP151" s="16" t="s">
        <v>27</v>
      </c>
      <c r="BQ151" s="16">
        <v>0</v>
      </c>
      <c r="BR151" s="16">
        <v>0</v>
      </c>
      <c r="BS151" s="16">
        <v>0</v>
      </c>
      <c r="BT151" s="16" t="s">
        <v>182</v>
      </c>
      <c r="BU151" s="16">
        <v>0</v>
      </c>
      <c r="BV151" s="16">
        <v>0</v>
      </c>
      <c r="BW151" s="16">
        <v>0</v>
      </c>
      <c r="BX151" s="16" t="s">
        <v>501</v>
      </c>
      <c r="BY151" s="16" t="s">
        <v>1207</v>
      </c>
      <c r="BZ151" s="16">
        <v>1</v>
      </c>
      <c r="CA151" s="16" t="s">
        <v>1208</v>
      </c>
      <c r="CD151" s="16" t="s">
        <v>2295</v>
      </c>
      <c r="CE151" s="16" t="s">
        <v>46</v>
      </c>
      <c r="CF151" s="16" t="s">
        <v>2296</v>
      </c>
      <c r="CG151" s="16" t="s">
        <v>29</v>
      </c>
      <c r="CH151" s="16" t="s">
        <v>306</v>
      </c>
      <c r="CI151" s="16" t="s">
        <v>326</v>
      </c>
      <c r="CJ151" s="16" t="s">
        <v>325</v>
      </c>
      <c r="CK151" s="16" t="s">
        <v>334</v>
      </c>
      <c r="CL151" s="16" t="s">
        <v>346</v>
      </c>
      <c r="CM151" s="16" t="s">
        <v>355</v>
      </c>
      <c r="CN151" s="16" t="s">
        <v>316</v>
      </c>
      <c r="CO151" s="16" t="s">
        <v>25</v>
      </c>
      <c r="CP151" s="16" t="s">
        <v>331</v>
      </c>
      <c r="CQ151" s="16" t="s">
        <v>313</v>
      </c>
      <c r="CR151" s="16">
        <v>0.9</v>
      </c>
      <c r="CS151" s="16" t="s">
        <v>24</v>
      </c>
      <c r="CT151" s="16" t="s">
        <v>1170</v>
      </c>
      <c r="CU151" s="16" t="s">
        <v>30</v>
      </c>
      <c r="CZ151" s="16" t="s">
        <v>24</v>
      </c>
      <c r="DA151" s="16" t="s">
        <v>23</v>
      </c>
      <c r="DB151" s="16" t="s">
        <v>23</v>
      </c>
      <c r="DC151" s="16" t="s">
        <v>24</v>
      </c>
    </row>
    <row r="152" spans="1:107" x14ac:dyDescent="0.25">
      <c r="A152" s="16" t="s">
        <v>2561</v>
      </c>
      <c r="B152" s="16" t="s">
        <v>734</v>
      </c>
      <c r="C152" s="16" t="s">
        <v>452</v>
      </c>
      <c r="D152" s="16" t="s">
        <v>179</v>
      </c>
      <c r="E152" s="16">
        <v>1575</v>
      </c>
      <c r="F152" s="16" t="s">
        <v>2562</v>
      </c>
      <c r="G152" s="16" t="s">
        <v>296</v>
      </c>
      <c r="H152" s="16" t="s">
        <v>297</v>
      </c>
      <c r="I152" s="16" t="s">
        <v>464</v>
      </c>
      <c r="J152" s="16" t="s">
        <v>465</v>
      </c>
      <c r="K152" s="16">
        <v>156100</v>
      </c>
      <c r="L152" s="16">
        <v>149070</v>
      </c>
      <c r="M152" s="16">
        <v>1</v>
      </c>
      <c r="N152" s="16">
        <v>0</v>
      </c>
      <c r="O152" s="16">
        <v>0</v>
      </c>
      <c r="P152" s="16">
        <v>1</v>
      </c>
      <c r="Q152" s="16">
        <v>149070</v>
      </c>
      <c r="R152" s="16" t="s">
        <v>333</v>
      </c>
      <c r="S152" s="16">
        <v>0</v>
      </c>
      <c r="T152" s="16">
        <v>925000</v>
      </c>
      <c r="U152" s="16">
        <v>0</v>
      </c>
      <c r="V152" s="16">
        <v>925000</v>
      </c>
      <c r="W152" s="16">
        <v>0</v>
      </c>
      <c r="X152" s="16">
        <v>0</v>
      </c>
      <c r="Y152" s="16">
        <v>925000</v>
      </c>
      <c r="Z152" s="16">
        <v>0</v>
      </c>
      <c r="AA152" s="16" t="s">
        <v>2525</v>
      </c>
      <c r="AB152" s="16" t="s">
        <v>2563</v>
      </c>
      <c r="AC152" s="16" t="b">
        <v>1</v>
      </c>
      <c r="AD152" s="16">
        <v>0</v>
      </c>
      <c r="AE152" s="16" t="s">
        <v>418</v>
      </c>
      <c r="AF152" s="16" t="s">
        <v>23</v>
      </c>
      <c r="AG152" s="16" t="s">
        <v>2564</v>
      </c>
      <c r="AH152" s="16">
        <v>45735</v>
      </c>
      <c r="AI152" s="16" t="s">
        <v>2565</v>
      </c>
      <c r="AJ152" s="16" t="s">
        <v>2253</v>
      </c>
      <c r="AK152" s="16" t="s">
        <v>181</v>
      </c>
      <c r="AL152" s="16" t="s">
        <v>2566</v>
      </c>
      <c r="AM152" s="16" t="s">
        <v>24</v>
      </c>
      <c r="AN152" s="16" t="s">
        <v>2567</v>
      </c>
      <c r="AO152" s="16" t="s">
        <v>2568</v>
      </c>
      <c r="AP152" s="16" t="s">
        <v>300</v>
      </c>
      <c r="AQ152" s="16" t="s">
        <v>24</v>
      </c>
      <c r="AR152" s="16" t="s">
        <v>2297</v>
      </c>
      <c r="AS152" s="16" t="s">
        <v>301</v>
      </c>
      <c r="AT152" s="16" t="s">
        <v>302</v>
      </c>
      <c r="AU152" s="16" t="s">
        <v>302</v>
      </c>
      <c r="AV152" s="16" t="s">
        <v>322</v>
      </c>
      <c r="AX152" s="16" t="s">
        <v>303</v>
      </c>
      <c r="AY152" s="16" t="s">
        <v>24</v>
      </c>
      <c r="AZ152" s="16" t="s">
        <v>2569</v>
      </c>
      <c r="BA152" s="16" t="s">
        <v>304</v>
      </c>
      <c r="BB152" s="16" t="s">
        <v>2570</v>
      </c>
      <c r="BC152" s="16" t="s">
        <v>24</v>
      </c>
      <c r="BD152" s="16" t="s">
        <v>305</v>
      </c>
      <c r="BE152" s="16" t="s">
        <v>305</v>
      </c>
      <c r="BF152" s="16" t="s">
        <v>2571</v>
      </c>
      <c r="BG152" s="16">
        <v>0</v>
      </c>
      <c r="BH152" s="16">
        <v>53226</v>
      </c>
      <c r="BI152" s="16" t="s">
        <v>25</v>
      </c>
      <c r="BJ152" s="16" t="s">
        <v>25</v>
      </c>
      <c r="BK152" s="16" t="s">
        <v>25</v>
      </c>
      <c r="BL152" s="16" t="s">
        <v>49</v>
      </c>
      <c r="BM152" s="16">
        <v>0</v>
      </c>
      <c r="BN152" s="16">
        <v>0</v>
      </c>
      <c r="BO152" s="16">
        <v>0</v>
      </c>
      <c r="BP152" s="16" t="s">
        <v>27</v>
      </c>
      <c r="BQ152" s="16">
        <v>0</v>
      </c>
      <c r="BR152" s="16">
        <v>0</v>
      </c>
      <c r="BS152" s="16">
        <v>0</v>
      </c>
      <c r="BT152" s="16" t="s">
        <v>182</v>
      </c>
      <c r="BU152" s="16">
        <v>0</v>
      </c>
      <c r="BV152" s="16">
        <v>0</v>
      </c>
      <c r="BW152" s="16">
        <v>0</v>
      </c>
      <c r="BX152" s="16" t="s">
        <v>501</v>
      </c>
      <c r="BY152" s="16" t="s">
        <v>2298</v>
      </c>
      <c r="BZ152" s="16">
        <v>1</v>
      </c>
      <c r="CA152" s="16" t="s">
        <v>2299</v>
      </c>
      <c r="CD152" s="16" t="s">
        <v>2572</v>
      </c>
      <c r="CE152" s="16" t="s">
        <v>896</v>
      </c>
      <c r="CF152" s="16" t="s">
        <v>2300</v>
      </c>
      <c r="CG152" s="16" t="s">
        <v>29</v>
      </c>
      <c r="CH152" s="16" t="s">
        <v>306</v>
      </c>
      <c r="CI152" s="16" t="s">
        <v>334</v>
      </c>
      <c r="CJ152" s="16" t="s">
        <v>382</v>
      </c>
      <c r="CK152" s="16" t="s">
        <v>828</v>
      </c>
      <c r="CL152" s="16" t="s">
        <v>825</v>
      </c>
      <c r="CM152" s="16" t="s">
        <v>598</v>
      </c>
      <c r="CN152" s="16" t="s">
        <v>316</v>
      </c>
      <c r="CO152" s="16" t="s">
        <v>25</v>
      </c>
      <c r="CP152" s="16" t="s">
        <v>312</v>
      </c>
      <c r="CQ152" s="16" t="s">
        <v>313</v>
      </c>
      <c r="CR152" s="16" t="s">
        <v>314</v>
      </c>
      <c r="CS152" s="16" t="s">
        <v>23</v>
      </c>
      <c r="CT152" s="16" t="s">
        <v>1170</v>
      </c>
      <c r="CU152" s="16" t="s">
        <v>30</v>
      </c>
      <c r="CZ152" s="16" t="s">
        <v>23</v>
      </c>
      <c r="DA152" s="16" t="s">
        <v>23</v>
      </c>
      <c r="DB152" s="16" t="s">
        <v>23</v>
      </c>
      <c r="DC152" s="16" t="s">
        <v>24</v>
      </c>
    </row>
    <row r="153" spans="1:107" x14ac:dyDescent="0.25">
      <c r="A153" s="16" t="s">
        <v>2573</v>
      </c>
      <c r="B153" s="16" t="s">
        <v>734</v>
      </c>
      <c r="C153" s="16" t="s">
        <v>452</v>
      </c>
      <c r="D153" s="16" t="s">
        <v>179</v>
      </c>
      <c r="E153" s="16">
        <v>1575</v>
      </c>
      <c r="F153" s="16" t="s">
        <v>2574</v>
      </c>
      <c r="G153" s="16" t="s">
        <v>296</v>
      </c>
      <c r="H153" s="16" t="s">
        <v>297</v>
      </c>
      <c r="I153" s="16" t="s">
        <v>464</v>
      </c>
      <c r="J153" s="16" t="s">
        <v>465</v>
      </c>
      <c r="K153" s="16">
        <v>118190</v>
      </c>
      <c r="L153" s="16">
        <v>98480</v>
      </c>
      <c r="M153" s="16">
        <v>1</v>
      </c>
      <c r="N153" s="16">
        <v>0</v>
      </c>
      <c r="O153" s="16">
        <v>0</v>
      </c>
      <c r="P153" s="16">
        <v>1</v>
      </c>
      <c r="Q153" s="16">
        <v>98480</v>
      </c>
      <c r="R153" s="16" t="s">
        <v>333</v>
      </c>
      <c r="S153" s="16">
        <v>0</v>
      </c>
      <c r="T153" s="16">
        <v>575000</v>
      </c>
      <c r="U153" s="16">
        <v>0</v>
      </c>
      <c r="V153" s="16">
        <v>575000</v>
      </c>
      <c r="W153" s="16">
        <v>0</v>
      </c>
      <c r="X153" s="16">
        <v>0</v>
      </c>
      <c r="Y153" s="16">
        <v>575000</v>
      </c>
      <c r="Z153" s="16">
        <v>0</v>
      </c>
      <c r="AA153" s="16" t="s">
        <v>2525</v>
      </c>
      <c r="AB153" s="16" t="s">
        <v>2563</v>
      </c>
      <c r="AC153" s="16" t="b">
        <v>1</v>
      </c>
      <c r="AD153" s="16">
        <v>0</v>
      </c>
      <c r="AE153" s="16" t="s">
        <v>418</v>
      </c>
      <c r="AF153" s="16" t="s">
        <v>23</v>
      </c>
      <c r="AG153" s="16" t="s">
        <v>2575</v>
      </c>
      <c r="AH153" s="16">
        <v>45735</v>
      </c>
      <c r="AI153" s="16" t="s">
        <v>2565</v>
      </c>
      <c r="AJ153" s="16" t="s">
        <v>2253</v>
      </c>
      <c r="AK153" s="16" t="s">
        <v>181</v>
      </c>
      <c r="AL153" s="16" t="s">
        <v>2576</v>
      </c>
      <c r="AM153" s="16" t="s">
        <v>24</v>
      </c>
      <c r="AN153" s="16" t="s">
        <v>2284</v>
      </c>
      <c r="AO153" s="16" t="s">
        <v>2577</v>
      </c>
      <c r="AP153" s="16" t="s">
        <v>300</v>
      </c>
      <c r="AQ153" s="16" t="s">
        <v>24</v>
      </c>
      <c r="AR153" s="16" t="s">
        <v>2578</v>
      </c>
      <c r="AS153" s="16" t="s">
        <v>301</v>
      </c>
      <c r="AT153" s="16" t="s">
        <v>302</v>
      </c>
      <c r="AU153" s="16" t="s">
        <v>2579</v>
      </c>
      <c r="AV153" s="16" t="s">
        <v>322</v>
      </c>
      <c r="AX153" s="16" t="s">
        <v>303</v>
      </c>
      <c r="AY153" s="16" t="s">
        <v>2580</v>
      </c>
      <c r="AZ153" s="16" t="s">
        <v>24</v>
      </c>
      <c r="BA153" s="16" t="s">
        <v>304</v>
      </c>
      <c r="BB153" s="16" t="s">
        <v>2581</v>
      </c>
      <c r="BC153" s="16" t="s">
        <v>24</v>
      </c>
      <c r="BD153" s="16" t="s">
        <v>305</v>
      </c>
      <c r="BE153" s="16" t="s">
        <v>2582</v>
      </c>
      <c r="BF153" s="16" t="s">
        <v>2583</v>
      </c>
      <c r="BG153" s="16">
        <v>0</v>
      </c>
      <c r="BL153" s="16" t="s">
        <v>49</v>
      </c>
      <c r="BM153" s="16">
        <v>0</v>
      </c>
      <c r="BN153" s="16">
        <v>0</v>
      </c>
      <c r="BO153" s="16">
        <v>0</v>
      </c>
      <c r="BP153" s="16" t="s">
        <v>27</v>
      </c>
      <c r="BQ153" s="16">
        <v>0</v>
      </c>
      <c r="BR153" s="16">
        <v>0</v>
      </c>
      <c r="BS153" s="16">
        <v>0</v>
      </c>
      <c r="BT153" s="16" t="s">
        <v>182</v>
      </c>
      <c r="BU153" s="16">
        <v>0</v>
      </c>
      <c r="BV153" s="16">
        <v>0</v>
      </c>
      <c r="BW153" s="16">
        <v>0</v>
      </c>
      <c r="BX153" s="16" t="s">
        <v>501</v>
      </c>
      <c r="BY153" s="16" t="s">
        <v>2298</v>
      </c>
      <c r="BZ153" s="16">
        <v>1</v>
      </c>
      <c r="CA153" s="16" t="s">
        <v>2299</v>
      </c>
      <c r="CD153" s="16" t="s">
        <v>2584</v>
      </c>
      <c r="CE153" s="16" t="s">
        <v>2585</v>
      </c>
      <c r="CF153" s="16" t="s">
        <v>2586</v>
      </c>
      <c r="CG153" s="16" t="s">
        <v>29</v>
      </c>
      <c r="CH153" s="16" t="s">
        <v>306</v>
      </c>
      <c r="CI153" s="16" t="s">
        <v>382</v>
      </c>
      <c r="CJ153" s="16" t="s">
        <v>346</v>
      </c>
      <c r="CK153" s="16" t="s">
        <v>828</v>
      </c>
      <c r="CL153" s="16" t="s">
        <v>572</v>
      </c>
      <c r="CM153" s="16" t="s">
        <v>598</v>
      </c>
      <c r="CN153" s="16" t="s">
        <v>316</v>
      </c>
      <c r="CO153" s="16" t="s">
        <v>25</v>
      </c>
      <c r="CP153" s="16" t="s">
        <v>317</v>
      </c>
      <c r="CQ153" s="16" t="s">
        <v>313</v>
      </c>
      <c r="CR153" s="16" t="s">
        <v>314</v>
      </c>
      <c r="CS153" s="16" t="s">
        <v>23</v>
      </c>
      <c r="CT153" s="16" t="s">
        <v>835</v>
      </c>
      <c r="CU153" s="16" t="s">
        <v>30</v>
      </c>
      <c r="CZ153" s="16" t="s">
        <v>23</v>
      </c>
      <c r="DA153" s="16" t="s">
        <v>23</v>
      </c>
      <c r="DB153" s="16" t="s">
        <v>24</v>
      </c>
      <c r="DC153" s="16" t="s">
        <v>23</v>
      </c>
    </row>
    <row r="154" spans="1:107" x14ac:dyDescent="0.25">
      <c r="A154" s="16" t="s">
        <v>2587</v>
      </c>
      <c r="B154" s="16" t="s">
        <v>734</v>
      </c>
      <c r="C154" s="16" t="s">
        <v>452</v>
      </c>
      <c r="D154" s="16" t="s">
        <v>179</v>
      </c>
      <c r="E154" s="16">
        <v>1575</v>
      </c>
      <c r="F154" s="16" t="s">
        <v>2588</v>
      </c>
      <c r="G154" s="16" t="s">
        <v>296</v>
      </c>
      <c r="H154" s="16" t="s">
        <v>297</v>
      </c>
      <c r="I154" s="16" t="s">
        <v>464</v>
      </c>
      <c r="J154" s="16" t="s">
        <v>465</v>
      </c>
      <c r="K154" s="16">
        <v>263470</v>
      </c>
      <c r="L154" s="16">
        <v>260460</v>
      </c>
      <c r="M154" s="16">
        <v>1</v>
      </c>
      <c r="N154" s="16">
        <v>0</v>
      </c>
      <c r="O154" s="16">
        <v>0</v>
      </c>
      <c r="P154" s="16">
        <v>1</v>
      </c>
      <c r="Q154" s="16">
        <v>260460</v>
      </c>
      <c r="R154" s="16" t="s">
        <v>333</v>
      </c>
      <c r="S154" s="16">
        <v>0</v>
      </c>
      <c r="T154" s="16">
        <v>1775000</v>
      </c>
      <c r="U154" s="16">
        <v>0</v>
      </c>
      <c r="V154" s="16">
        <v>1775000</v>
      </c>
      <c r="W154" s="16">
        <v>0</v>
      </c>
      <c r="X154" s="16">
        <v>0</v>
      </c>
      <c r="Y154" s="16">
        <v>1775000</v>
      </c>
      <c r="Z154" s="16">
        <v>0</v>
      </c>
      <c r="AA154" s="16" t="s">
        <v>2525</v>
      </c>
      <c r="AB154" s="16" t="s">
        <v>2563</v>
      </c>
      <c r="AC154" s="16" t="b">
        <v>1</v>
      </c>
      <c r="AD154" s="16">
        <v>0</v>
      </c>
      <c r="AE154" s="16" t="s">
        <v>418</v>
      </c>
      <c r="AF154" s="16" t="s">
        <v>23</v>
      </c>
      <c r="AG154" s="16" t="s">
        <v>2589</v>
      </c>
      <c r="AH154" s="16">
        <v>45735</v>
      </c>
      <c r="AI154" s="16" t="s">
        <v>2234</v>
      </c>
      <c r="AJ154" s="16" t="s">
        <v>2253</v>
      </c>
      <c r="AK154" s="16" t="s">
        <v>181</v>
      </c>
      <c r="AL154" s="16" t="s">
        <v>2590</v>
      </c>
      <c r="AM154" s="16" t="s">
        <v>24</v>
      </c>
      <c r="AN154" s="16" t="s">
        <v>2591</v>
      </c>
      <c r="AO154" s="16" t="s">
        <v>2592</v>
      </c>
      <c r="AP154" s="16" t="s">
        <v>300</v>
      </c>
      <c r="AQ154" s="16" t="s">
        <v>24</v>
      </c>
      <c r="AR154" s="16" t="s">
        <v>2297</v>
      </c>
      <c r="AS154" s="16" t="s">
        <v>301</v>
      </c>
      <c r="AT154" s="16" t="s">
        <v>302</v>
      </c>
      <c r="AU154" s="16" t="s">
        <v>2301</v>
      </c>
      <c r="AV154" s="16" t="s">
        <v>322</v>
      </c>
      <c r="AX154" s="16" t="s">
        <v>303</v>
      </c>
      <c r="AY154" s="16" t="s">
        <v>2302</v>
      </c>
      <c r="AZ154" s="16" t="s">
        <v>24</v>
      </c>
      <c r="BA154" s="16" t="s">
        <v>304</v>
      </c>
      <c r="BB154" s="16" t="s">
        <v>2593</v>
      </c>
      <c r="BC154" s="16" t="s">
        <v>24</v>
      </c>
      <c r="BD154" s="16" t="s">
        <v>305</v>
      </c>
      <c r="BE154" s="16" t="s">
        <v>2274</v>
      </c>
      <c r="BF154" s="16" t="s">
        <v>2594</v>
      </c>
      <c r="BG154" s="16">
        <v>0</v>
      </c>
      <c r="BH154" s="16">
        <v>53226</v>
      </c>
      <c r="BI154" s="16" t="s">
        <v>25</v>
      </c>
      <c r="BJ154" s="16" t="s">
        <v>25</v>
      </c>
      <c r="BK154" s="16" t="s">
        <v>25</v>
      </c>
      <c r="BL154" s="16" t="s">
        <v>49</v>
      </c>
      <c r="BM154" s="16">
        <v>0</v>
      </c>
      <c r="BN154" s="16">
        <v>0</v>
      </c>
      <c r="BO154" s="16">
        <v>0</v>
      </c>
      <c r="BP154" s="16" t="s">
        <v>27</v>
      </c>
      <c r="BQ154" s="16">
        <v>0</v>
      </c>
      <c r="BR154" s="16">
        <v>0</v>
      </c>
      <c r="BS154" s="16">
        <v>0</v>
      </c>
      <c r="BT154" s="16" t="s">
        <v>182</v>
      </c>
      <c r="BU154" s="16">
        <v>0</v>
      </c>
      <c r="BV154" s="16">
        <v>0</v>
      </c>
      <c r="BW154" s="16">
        <v>0</v>
      </c>
      <c r="BX154" s="16" t="s">
        <v>501</v>
      </c>
      <c r="BY154" s="16" t="s">
        <v>2298</v>
      </c>
      <c r="BZ154" s="16">
        <v>1</v>
      </c>
      <c r="CA154" s="16" t="s">
        <v>2299</v>
      </c>
      <c r="CD154" s="16" t="s">
        <v>2595</v>
      </c>
      <c r="CE154" s="16" t="s">
        <v>2596</v>
      </c>
      <c r="CF154" s="16" t="s">
        <v>2586</v>
      </c>
      <c r="CG154" s="16" t="s">
        <v>29</v>
      </c>
      <c r="CH154" s="16" t="s">
        <v>696</v>
      </c>
      <c r="CI154" s="16" t="s">
        <v>334</v>
      </c>
      <c r="CJ154" s="16" t="s">
        <v>382</v>
      </c>
      <c r="CK154" s="16" t="s">
        <v>572</v>
      </c>
      <c r="CL154" s="16" t="s">
        <v>825</v>
      </c>
      <c r="CM154" s="16" t="s">
        <v>598</v>
      </c>
      <c r="CN154" s="16" t="s">
        <v>316</v>
      </c>
      <c r="CO154" s="16" t="s">
        <v>25</v>
      </c>
      <c r="CP154" s="16" t="s">
        <v>312</v>
      </c>
      <c r="CQ154" s="16" t="s">
        <v>313</v>
      </c>
      <c r="CR154" s="16" t="s">
        <v>314</v>
      </c>
      <c r="CS154" s="16" t="s">
        <v>23</v>
      </c>
      <c r="CT154" s="16" t="s">
        <v>835</v>
      </c>
      <c r="CU154" s="16" t="s">
        <v>30</v>
      </c>
      <c r="CZ154" s="16" t="s">
        <v>23</v>
      </c>
      <c r="DA154" s="16" t="s">
        <v>23</v>
      </c>
      <c r="DB154" s="16" t="s">
        <v>24</v>
      </c>
      <c r="DC154" s="16" t="s">
        <v>23</v>
      </c>
    </row>
    <row r="155" spans="1:107" x14ac:dyDescent="0.25">
      <c r="A155" s="16" t="s">
        <v>2303</v>
      </c>
      <c r="B155" s="16" t="s">
        <v>734</v>
      </c>
      <c r="C155" s="16" t="s">
        <v>452</v>
      </c>
      <c r="D155" s="16" t="s">
        <v>179</v>
      </c>
      <c r="E155" s="16">
        <v>1575</v>
      </c>
      <c r="F155" s="16" t="s">
        <v>2304</v>
      </c>
      <c r="G155" s="16" t="s">
        <v>296</v>
      </c>
      <c r="H155" s="16" t="s">
        <v>297</v>
      </c>
      <c r="I155" s="16" t="s">
        <v>464</v>
      </c>
      <c r="J155" s="16" t="s">
        <v>465</v>
      </c>
      <c r="K155" s="16">
        <v>65870</v>
      </c>
      <c r="L155" s="16">
        <v>0</v>
      </c>
      <c r="M155" s="16">
        <v>0</v>
      </c>
      <c r="N155" s="16">
        <v>65870</v>
      </c>
      <c r="O155" s="16">
        <v>2</v>
      </c>
      <c r="P155" s="16">
        <v>2</v>
      </c>
      <c r="Q155" s="16">
        <v>65870</v>
      </c>
      <c r="R155" s="16" t="s">
        <v>298</v>
      </c>
      <c r="S155" s="16">
        <v>0</v>
      </c>
      <c r="T155" s="16">
        <v>230000</v>
      </c>
      <c r="U155" s="16">
        <v>0</v>
      </c>
      <c r="V155" s="16">
        <v>230000</v>
      </c>
      <c r="W155" s="16">
        <v>0</v>
      </c>
      <c r="X155" s="16">
        <v>0</v>
      </c>
      <c r="Y155" s="16">
        <v>230000</v>
      </c>
      <c r="Z155" s="16">
        <v>0</v>
      </c>
      <c r="AA155" s="16" t="s">
        <v>23</v>
      </c>
      <c r="AB155" s="16" t="s">
        <v>299</v>
      </c>
      <c r="AC155" s="16" t="b">
        <v>1</v>
      </c>
      <c r="AD155" s="16">
        <v>0</v>
      </c>
      <c r="AE155" s="16" t="s">
        <v>23</v>
      </c>
      <c r="AF155" s="16" t="s">
        <v>23</v>
      </c>
      <c r="AG155" s="16" t="s">
        <v>2305</v>
      </c>
      <c r="AH155" s="16">
        <v>45735</v>
      </c>
      <c r="AI155" s="16" t="s">
        <v>2234</v>
      </c>
      <c r="AJ155" s="16" t="s">
        <v>2253</v>
      </c>
      <c r="AK155" s="16" t="s">
        <v>181</v>
      </c>
      <c r="AL155" s="16" t="s">
        <v>2306</v>
      </c>
      <c r="AM155" s="16" t="s">
        <v>24</v>
      </c>
      <c r="AN155" s="16" t="s">
        <v>2307</v>
      </c>
      <c r="AO155" s="16" t="s">
        <v>2308</v>
      </c>
      <c r="AP155" s="16" t="s">
        <v>300</v>
      </c>
      <c r="AQ155" s="16" t="s">
        <v>24</v>
      </c>
      <c r="AR155" s="16" t="s">
        <v>2297</v>
      </c>
      <c r="AS155" s="16" t="s">
        <v>301</v>
      </c>
      <c r="AT155" s="16" t="s">
        <v>302</v>
      </c>
      <c r="AU155" s="16" t="s">
        <v>2301</v>
      </c>
      <c r="AV155" s="16" t="s">
        <v>322</v>
      </c>
      <c r="AX155" s="16" t="s">
        <v>303</v>
      </c>
      <c r="AY155" s="16" t="s">
        <v>2302</v>
      </c>
      <c r="AZ155" s="16" t="s">
        <v>24</v>
      </c>
      <c r="BA155" s="16" t="s">
        <v>304</v>
      </c>
      <c r="BB155" s="16" t="s">
        <v>2309</v>
      </c>
      <c r="BC155" s="16" t="s">
        <v>24</v>
      </c>
      <c r="BD155" s="16" t="s">
        <v>305</v>
      </c>
      <c r="BE155" s="16" t="s">
        <v>2310</v>
      </c>
      <c r="BF155" s="16" t="s">
        <v>2311</v>
      </c>
      <c r="BG155" s="16">
        <v>0</v>
      </c>
      <c r="BH155" s="16">
        <v>53226</v>
      </c>
      <c r="BI155" s="16" t="s">
        <v>25</v>
      </c>
      <c r="BJ155" s="16" t="s">
        <v>25</v>
      </c>
      <c r="BK155" s="16" t="s">
        <v>25</v>
      </c>
      <c r="BL155" s="16" t="s">
        <v>49</v>
      </c>
      <c r="BM155" s="16">
        <v>0</v>
      </c>
      <c r="BN155" s="16">
        <v>0</v>
      </c>
      <c r="BO155" s="16">
        <v>0</v>
      </c>
      <c r="BP155" s="16" t="s">
        <v>27</v>
      </c>
      <c r="BQ155" s="16">
        <v>0</v>
      </c>
      <c r="BR155" s="16">
        <v>0</v>
      </c>
      <c r="BS155" s="16">
        <v>0</v>
      </c>
      <c r="BT155" s="16" t="s">
        <v>182</v>
      </c>
      <c r="BU155" s="16">
        <v>0</v>
      </c>
      <c r="BV155" s="16">
        <v>0</v>
      </c>
      <c r="BW155" s="16">
        <v>0</v>
      </c>
      <c r="BX155" s="16" t="s">
        <v>501</v>
      </c>
      <c r="BY155" s="16" t="s">
        <v>2298</v>
      </c>
      <c r="BZ155" s="16">
        <v>1</v>
      </c>
      <c r="CA155" s="16" t="s">
        <v>2299</v>
      </c>
      <c r="CD155" s="16" t="s">
        <v>2312</v>
      </c>
      <c r="CE155" s="16" t="s">
        <v>2313</v>
      </c>
      <c r="CF155" s="16" t="s">
        <v>2300</v>
      </c>
      <c r="CG155" s="16" t="s">
        <v>29</v>
      </c>
      <c r="CH155" s="16" t="s">
        <v>306</v>
      </c>
      <c r="CI155" s="16" t="s">
        <v>334</v>
      </c>
      <c r="CJ155" s="16" t="s">
        <v>382</v>
      </c>
      <c r="CK155" s="16" t="s">
        <v>828</v>
      </c>
      <c r="CL155" s="16" t="s">
        <v>825</v>
      </c>
      <c r="CM155" s="16" t="s">
        <v>598</v>
      </c>
      <c r="CN155" s="16" t="s">
        <v>316</v>
      </c>
      <c r="CO155" s="16" t="s">
        <v>25</v>
      </c>
      <c r="CP155" s="16" t="s">
        <v>317</v>
      </c>
      <c r="CQ155" s="16" t="s">
        <v>313</v>
      </c>
      <c r="CR155" s="16" t="s">
        <v>314</v>
      </c>
      <c r="CS155" s="16" t="s">
        <v>23</v>
      </c>
      <c r="CT155" s="16" t="s">
        <v>1170</v>
      </c>
      <c r="CU155" s="16" t="s">
        <v>30</v>
      </c>
      <c r="CZ155" s="16" t="s">
        <v>24</v>
      </c>
      <c r="DA155" s="16" t="s">
        <v>23</v>
      </c>
      <c r="DB155" s="16" t="s">
        <v>24</v>
      </c>
      <c r="DC155" s="16" t="s">
        <v>23</v>
      </c>
    </row>
    <row r="156" spans="1:107" x14ac:dyDescent="0.25">
      <c r="A156" s="16" t="s">
        <v>2314</v>
      </c>
      <c r="B156" s="16" t="s">
        <v>734</v>
      </c>
      <c r="C156" s="16" t="s">
        <v>452</v>
      </c>
      <c r="D156" s="16" t="s">
        <v>179</v>
      </c>
      <c r="E156" s="16">
        <v>1575</v>
      </c>
      <c r="F156" s="16" t="s">
        <v>2315</v>
      </c>
      <c r="G156" s="16" t="s">
        <v>296</v>
      </c>
      <c r="H156" s="16" t="s">
        <v>297</v>
      </c>
      <c r="I156" s="16" t="s">
        <v>464</v>
      </c>
      <c r="J156" s="16" t="s">
        <v>465</v>
      </c>
      <c r="K156" s="16">
        <v>74900</v>
      </c>
      <c r="L156" s="16">
        <v>74900</v>
      </c>
      <c r="M156" s="16">
        <v>1</v>
      </c>
      <c r="N156" s="16">
        <v>0</v>
      </c>
      <c r="O156" s="16">
        <v>0</v>
      </c>
      <c r="P156" s="16">
        <v>1</v>
      </c>
      <c r="Q156" s="16">
        <v>74900</v>
      </c>
      <c r="R156" s="16" t="s">
        <v>333</v>
      </c>
      <c r="S156" s="16">
        <v>0</v>
      </c>
      <c r="T156" s="16">
        <v>373000</v>
      </c>
      <c r="U156" s="16">
        <v>0</v>
      </c>
      <c r="V156" s="16">
        <v>373000</v>
      </c>
      <c r="W156" s="16">
        <v>0</v>
      </c>
      <c r="X156" s="16">
        <v>0</v>
      </c>
      <c r="Y156" s="16">
        <v>373000</v>
      </c>
      <c r="Z156" s="16">
        <v>0</v>
      </c>
      <c r="AA156" s="16" t="s">
        <v>23</v>
      </c>
      <c r="AB156" s="16" t="s">
        <v>299</v>
      </c>
      <c r="AC156" s="16" t="b">
        <v>1</v>
      </c>
      <c r="AD156" s="16">
        <v>0</v>
      </c>
      <c r="AE156" s="16" t="s">
        <v>23</v>
      </c>
      <c r="AF156" s="16" t="s">
        <v>23</v>
      </c>
      <c r="AG156" s="16" t="s">
        <v>2316</v>
      </c>
      <c r="AH156" s="16">
        <v>45735</v>
      </c>
      <c r="AI156" s="16" t="s">
        <v>2234</v>
      </c>
      <c r="AJ156" s="16" t="s">
        <v>2253</v>
      </c>
      <c r="AK156" s="16" t="s">
        <v>181</v>
      </c>
      <c r="AL156" s="16" t="s">
        <v>2317</v>
      </c>
      <c r="AM156" s="16" t="s">
        <v>24</v>
      </c>
      <c r="AN156" s="16" t="s">
        <v>2318</v>
      </c>
      <c r="AO156" s="16" t="s">
        <v>2319</v>
      </c>
      <c r="AP156" s="16" t="s">
        <v>300</v>
      </c>
      <c r="AQ156" s="16" t="s">
        <v>24</v>
      </c>
      <c r="AR156" s="16" t="s">
        <v>2297</v>
      </c>
      <c r="AS156" s="16" t="s">
        <v>301</v>
      </c>
      <c r="AT156" s="16" t="s">
        <v>2320</v>
      </c>
      <c r="AU156" s="16" t="s">
        <v>302</v>
      </c>
      <c r="AV156" s="16" t="s">
        <v>322</v>
      </c>
      <c r="AX156" s="16" t="s">
        <v>303</v>
      </c>
      <c r="AY156" s="16" t="s">
        <v>2321</v>
      </c>
      <c r="AZ156" s="16" t="s">
        <v>24</v>
      </c>
      <c r="BA156" s="16" t="s">
        <v>304</v>
      </c>
      <c r="BB156" s="16" t="s">
        <v>2322</v>
      </c>
      <c r="BC156" s="16" t="s">
        <v>24</v>
      </c>
      <c r="BD156" s="16" t="s">
        <v>305</v>
      </c>
      <c r="BE156" s="16" t="s">
        <v>2310</v>
      </c>
      <c r="BF156" s="16" t="s">
        <v>2323</v>
      </c>
      <c r="BG156" s="16">
        <v>0</v>
      </c>
      <c r="BH156" s="16">
        <v>53226</v>
      </c>
      <c r="BI156" s="16" t="s">
        <v>25</v>
      </c>
      <c r="BJ156" s="16" t="s">
        <v>25</v>
      </c>
      <c r="BK156" s="16" t="s">
        <v>25</v>
      </c>
      <c r="BL156" s="16" t="s">
        <v>49</v>
      </c>
      <c r="BM156" s="16">
        <v>0</v>
      </c>
      <c r="BN156" s="16">
        <v>0</v>
      </c>
      <c r="BO156" s="16">
        <v>0</v>
      </c>
      <c r="BP156" s="16" t="s">
        <v>27</v>
      </c>
      <c r="BQ156" s="16">
        <v>0</v>
      </c>
      <c r="BR156" s="16">
        <v>0</v>
      </c>
      <c r="BS156" s="16">
        <v>0</v>
      </c>
      <c r="BT156" s="16" t="s">
        <v>182</v>
      </c>
      <c r="BU156" s="16">
        <v>0</v>
      </c>
      <c r="BV156" s="16">
        <v>0</v>
      </c>
      <c r="BW156" s="16">
        <v>0</v>
      </c>
      <c r="BX156" s="16" t="s">
        <v>501</v>
      </c>
      <c r="BY156" s="16" t="s">
        <v>2324</v>
      </c>
      <c r="BZ156" s="16">
        <v>1</v>
      </c>
      <c r="CA156" s="16" t="s">
        <v>2325</v>
      </c>
      <c r="CD156" s="16" t="s">
        <v>2326</v>
      </c>
      <c r="CE156" s="16" t="s">
        <v>2327</v>
      </c>
      <c r="CF156" s="16" t="s">
        <v>2300</v>
      </c>
      <c r="CG156" s="16" t="s">
        <v>29</v>
      </c>
      <c r="CH156" s="16" t="s">
        <v>306</v>
      </c>
      <c r="CI156" s="16" t="s">
        <v>334</v>
      </c>
      <c r="CJ156" s="16" t="s">
        <v>346</v>
      </c>
      <c r="CK156" s="16" t="s">
        <v>828</v>
      </c>
      <c r="CL156" s="16" t="s">
        <v>825</v>
      </c>
      <c r="CM156" s="16" t="s">
        <v>598</v>
      </c>
      <c r="CN156" s="16" t="s">
        <v>316</v>
      </c>
      <c r="CO156" s="16" t="s">
        <v>25</v>
      </c>
      <c r="CP156" s="16" t="s">
        <v>312</v>
      </c>
      <c r="CQ156" s="16" t="s">
        <v>313</v>
      </c>
      <c r="CR156" s="16" t="s">
        <v>314</v>
      </c>
      <c r="CS156" s="16" t="s">
        <v>23</v>
      </c>
      <c r="CT156" s="16" t="s">
        <v>1170</v>
      </c>
      <c r="CU156" s="16" t="s">
        <v>30</v>
      </c>
      <c r="CZ156" s="16" t="s">
        <v>24</v>
      </c>
      <c r="DA156" s="16" t="s">
        <v>23</v>
      </c>
      <c r="DB156" s="16" t="s">
        <v>24</v>
      </c>
      <c r="DC156" s="16" t="s">
        <v>23</v>
      </c>
    </row>
    <row r="157" spans="1:107" x14ac:dyDescent="0.25">
      <c r="A157" s="16" t="s">
        <v>2597</v>
      </c>
      <c r="B157" s="16" t="s">
        <v>734</v>
      </c>
      <c r="C157" s="16" t="s">
        <v>452</v>
      </c>
      <c r="D157" s="16" t="s">
        <v>179</v>
      </c>
      <c r="E157" s="16">
        <v>1575</v>
      </c>
      <c r="F157" s="16" t="s">
        <v>2598</v>
      </c>
      <c r="G157" s="16" t="s">
        <v>332</v>
      </c>
      <c r="H157" s="16" t="s">
        <v>367</v>
      </c>
      <c r="I157" s="16" t="s">
        <v>31</v>
      </c>
      <c r="J157" s="16" t="s">
        <v>31</v>
      </c>
      <c r="K157" s="16">
        <v>332260</v>
      </c>
      <c r="L157" s="16">
        <v>0</v>
      </c>
      <c r="M157" s="16">
        <v>0</v>
      </c>
      <c r="N157" s="16">
        <v>328000</v>
      </c>
      <c r="O157" s="16">
        <v>2</v>
      </c>
      <c r="P157" s="16">
        <v>2</v>
      </c>
      <c r="Q157" s="16">
        <v>328000</v>
      </c>
      <c r="R157" s="16" t="s">
        <v>298</v>
      </c>
      <c r="S157" s="16">
        <v>0</v>
      </c>
      <c r="T157" s="16">
        <v>0</v>
      </c>
      <c r="U157" s="16">
        <v>0</v>
      </c>
      <c r="V157" s="16">
        <v>0</v>
      </c>
      <c r="W157" s="16">
        <v>0</v>
      </c>
      <c r="X157" s="16">
        <v>0</v>
      </c>
      <c r="Y157" s="16">
        <v>0</v>
      </c>
      <c r="Z157" s="16">
        <v>0</v>
      </c>
      <c r="AA157" s="16" t="s">
        <v>2525</v>
      </c>
      <c r="AB157" s="16" t="s">
        <v>2563</v>
      </c>
      <c r="AC157" s="16" t="b">
        <v>1</v>
      </c>
      <c r="AD157" s="16">
        <v>0</v>
      </c>
      <c r="AE157" s="16" t="s">
        <v>23</v>
      </c>
      <c r="AF157" s="16" t="s">
        <v>23</v>
      </c>
      <c r="AG157" s="16" t="s">
        <v>2599</v>
      </c>
      <c r="AH157" s="16">
        <v>45736</v>
      </c>
      <c r="AI157" s="16" t="s">
        <v>2600</v>
      </c>
      <c r="AJ157" s="16" t="s">
        <v>2253</v>
      </c>
      <c r="AK157" s="16" t="s">
        <v>181</v>
      </c>
      <c r="AL157" s="16" t="s">
        <v>2601</v>
      </c>
      <c r="AM157" s="16" t="s">
        <v>24</v>
      </c>
      <c r="AN157" s="16" t="s">
        <v>2602</v>
      </c>
      <c r="AO157" s="16" t="s">
        <v>320</v>
      </c>
      <c r="AP157" s="16" t="s">
        <v>1192</v>
      </c>
      <c r="AQ157" s="16" t="s">
        <v>2603</v>
      </c>
      <c r="AR157" s="16" t="s">
        <v>2604</v>
      </c>
      <c r="AS157" s="16" t="s">
        <v>301</v>
      </c>
      <c r="AT157" s="16" t="s">
        <v>302</v>
      </c>
      <c r="AU157" s="16" t="s">
        <v>2605</v>
      </c>
      <c r="AV157" s="16" t="s">
        <v>322</v>
      </c>
      <c r="AX157" s="16" t="s">
        <v>303</v>
      </c>
      <c r="AY157" s="16" t="s">
        <v>24</v>
      </c>
      <c r="AZ157" s="16" t="s">
        <v>24</v>
      </c>
      <c r="BA157" s="16" t="s">
        <v>304</v>
      </c>
      <c r="BB157" s="16" t="s">
        <v>2606</v>
      </c>
      <c r="BC157" s="16" t="s">
        <v>24</v>
      </c>
      <c r="BD157" s="16" t="s">
        <v>305</v>
      </c>
      <c r="BE157" s="16" t="s">
        <v>305</v>
      </c>
      <c r="BF157" s="16" t="s">
        <v>328</v>
      </c>
      <c r="BG157" s="16">
        <v>0</v>
      </c>
      <c r="BH157" s="16">
        <v>53226</v>
      </c>
      <c r="BI157" s="16" t="s">
        <v>25</v>
      </c>
      <c r="BJ157" s="16" t="s">
        <v>25</v>
      </c>
      <c r="BK157" s="16" t="s">
        <v>25</v>
      </c>
      <c r="BL157" s="16" t="s">
        <v>49</v>
      </c>
      <c r="BM157" s="16">
        <v>0</v>
      </c>
      <c r="BN157" s="16">
        <v>0</v>
      </c>
      <c r="BO157" s="16">
        <v>0</v>
      </c>
      <c r="BP157" s="16" t="s">
        <v>27</v>
      </c>
      <c r="BQ157" s="16">
        <v>0</v>
      </c>
      <c r="BR157" s="16">
        <v>0</v>
      </c>
      <c r="BS157" s="16">
        <v>0</v>
      </c>
      <c r="BT157" s="16" t="s">
        <v>182</v>
      </c>
      <c r="BU157" s="16">
        <v>0</v>
      </c>
      <c r="BV157" s="16">
        <v>0</v>
      </c>
      <c r="BW157" s="16">
        <v>0</v>
      </c>
      <c r="BX157" s="16" t="s">
        <v>502</v>
      </c>
      <c r="BY157" s="16" t="s">
        <v>2607</v>
      </c>
      <c r="BZ157" s="16">
        <v>1</v>
      </c>
      <c r="CA157" s="16" t="s">
        <v>2608</v>
      </c>
      <c r="CD157" s="16" t="s">
        <v>2609</v>
      </c>
      <c r="CE157" s="16" t="s">
        <v>46</v>
      </c>
      <c r="CF157" s="16" t="s">
        <v>893</v>
      </c>
      <c r="CG157" s="16" t="s">
        <v>29</v>
      </c>
      <c r="CH157" s="16" t="s">
        <v>306</v>
      </c>
      <c r="CI157" s="16" t="s">
        <v>334</v>
      </c>
      <c r="CJ157" s="16" t="s">
        <v>382</v>
      </c>
      <c r="CK157" s="16" t="s">
        <v>346</v>
      </c>
      <c r="CL157" s="16" t="s">
        <v>355</v>
      </c>
      <c r="CM157" s="16" t="s">
        <v>355</v>
      </c>
      <c r="CN157" s="16" t="s">
        <v>2610</v>
      </c>
      <c r="CO157" s="16" t="s">
        <v>25</v>
      </c>
      <c r="CP157" s="16" t="s">
        <v>312</v>
      </c>
      <c r="CQ157" s="16" t="s">
        <v>313</v>
      </c>
      <c r="CR157" s="16" t="s">
        <v>314</v>
      </c>
      <c r="CS157" s="16" t="s">
        <v>24</v>
      </c>
      <c r="CT157" s="16" t="s">
        <v>1653</v>
      </c>
      <c r="CU157" s="16" t="s">
        <v>30</v>
      </c>
      <c r="CZ157" s="16" t="s">
        <v>23</v>
      </c>
      <c r="DA157" s="16" t="s">
        <v>23</v>
      </c>
      <c r="DB157" s="16" t="s">
        <v>24</v>
      </c>
      <c r="DC157" s="16" t="s">
        <v>24</v>
      </c>
    </row>
    <row r="158" spans="1:107" x14ac:dyDescent="0.25">
      <c r="A158" s="16" t="s">
        <v>2611</v>
      </c>
      <c r="B158" s="16" t="s">
        <v>734</v>
      </c>
      <c r="C158" s="16" t="s">
        <v>452</v>
      </c>
      <c r="D158" s="16" t="s">
        <v>179</v>
      </c>
      <c r="E158" s="16">
        <v>1575</v>
      </c>
      <c r="F158" s="16" t="s">
        <v>2612</v>
      </c>
      <c r="G158" s="16" t="s">
        <v>332</v>
      </c>
      <c r="H158" s="16" t="s">
        <v>367</v>
      </c>
      <c r="I158" s="16" t="s">
        <v>31</v>
      </c>
      <c r="J158" s="16" t="s">
        <v>31</v>
      </c>
      <c r="K158" s="16">
        <v>13968140</v>
      </c>
      <c r="L158" s="16">
        <v>13350000</v>
      </c>
      <c r="M158" s="16">
        <v>1</v>
      </c>
      <c r="N158" s="16">
        <v>0</v>
      </c>
      <c r="O158" s="16">
        <v>0</v>
      </c>
      <c r="P158" s="16">
        <v>1</v>
      </c>
      <c r="Q158" s="16">
        <v>13350000</v>
      </c>
      <c r="R158" s="16" t="s">
        <v>333</v>
      </c>
      <c r="S158" s="16">
        <v>250000</v>
      </c>
      <c r="T158" s="16">
        <v>0</v>
      </c>
      <c r="U158" s="16">
        <v>0</v>
      </c>
      <c r="V158" s="16">
        <v>0</v>
      </c>
      <c r="W158" s="16">
        <v>0</v>
      </c>
      <c r="X158" s="16">
        <v>0</v>
      </c>
      <c r="Y158" s="16">
        <v>0</v>
      </c>
      <c r="Z158" s="16">
        <v>0</v>
      </c>
      <c r="AA158" s="16" t="s">
        <v>2525</v>
      </c>
      <c r="AB158" s="16" t="s">
        <v>2563</v>
      </c>
      <c r="AC158" s="16" t="b">
        <v>1</v>
      </c>
      <c r="AD158" s="16">
        <v>0</v>
      </c>
      <c r="AE158" s="16" t="s">
        <v>23</v>
      </c>
      <c r="AF158" s="16" t="s">
        <v>23</v>
      </c>
      <c r="AG158" s="16" t="s">
        <v>2613</v>
      </c>
      <c r="AH158" s="16">
        <v>45728</v>
      </c>
      <c r="AI158" s="16" t="s">
        <v>2614</v>
      </c>
      <c r="AJ158" s="16" t="s">
        <v>180</v>
      </c>
      <c r="AK158" s="16" t="s">
        <v>181</v>
      </c>
      <c r="AL158" s="16" t="s">
        <v>2615</v>
      </c>
      <c r="AM158" s="16" t="s">
        <v>23</v>
      </c>
      <c r="AN158" s="16" t="s">
        <v>2616</v>
      </c>
      <c r="AO158" s="16" t="s">
        <v>2617</v>
      </c>
      <c r="AP158" s="16" t="s">
        <v>340</v>
      </c>
      <c r="AQ158" s="16" t="s">
        <v>345</v>
      </c>
      <c r="AR158" s="16" t="s">
        <v>2618</v>
      </c>
      <c r="AS158" s="16" t="s">
        <v>301</v>
      </c>
      <c r="AT158" s="16" t="s">
        <v>2619</v>
      </c>
      <c r="AU158" s="16" t="s">
        <v>302</v>
      </c>
      <c r="AV158" s="16" t="s">
        <v>322</v>
      </c>
      <c r="AX158" s="16" t="s">
        <v>303</v>
      </c>
      <c r="AY158" s="16" t="s">
        <v>24</v>
      </c>
      <c r="AZ158" s="16" t="s">
        <v>24</v>
      </c>
      <c r="BA158" s="16" t="s">
        <v>304</v>
      </c>
      <c r="BB158" s="16" t="s">
        <v>2620</v>
      </c>
      <c r="BC158" s="16" t="s">
        <v>23</v>
      </c>
      <c r="BD158" s="16" t="s">
        <v>305</v>
      </c>
      <c r="BE158" s="16" t="s">
        <v>1189</v>
      </c>
      <c r="BF158" s="16" t="s">
        <v>328</v>
      </c>
      <c r="BG158" s="16">
        <v>0</v>
      </c>
      <c r="BH158" s="16">
        <v>53226</v>
      </c>
      <c r="BI158" s="16" t="s">
        <v>25</v>
      </c>
      <c r="BJ158" s="16" t="s">
        <v>25</v>
      </c>
      <c r="BK158" s="16" t="s">
        <v>25</v>
      </c>
      <c r="BL158" s="16" t="s">
        <v>49</v>
      </c>
      <c r="BM158" s="16">
        <v>0</v>
      </c>
      <c r="BN158" s="16">
        <v>0</v>
      </c>
      <c r="BO158" s="16">
        <v>0</v>
      </c>
      <c r="BP158" s="16" t="s">
        <v>27</v>
      </c>
      <c r="BQ158" s="16">
        <v>0</v>
      </c>
      <c r="BR158" s="16">
        <v>0</v>
      </c>
      <c r="BS158" s="16">
        <v>0</v>
      </c>
      <c r="BT158" s="16" t="s">
        <v>182</v>
      </c>
      <c r="BU158" s="16">
        <v>0</v>
      </c>
      <c r="BV158" s="16">
        <v>0</v>
      </c>
      <c r="BW158" s="16">
        <v>0</v>
      </c>
      <c r="BX158" s="16" t="s">
        <v>344</v>
      </c>
      <c r="BY158" s="16" t="s">
        <v>461</v>
      </c>
      <c r="BZ158" s="16">
        <v>0</v>
      </c>
      <c r="CA158" s="16" t="s">
        <v>462</v>
      </c>
      <c r="CD158" s="16" t="s">
        <v>2621</v>
      </c>
      <c r="CE158" s="16" t="s">
        <v>31</v>
      </c>
      <c r="CF158" s="16" t="s">
        <v>2622</v>
      </c>
      <c r="CG158" s="16" t="s">
        <v>29</v>
      </c>
      <c r="CH158" s="16" t="s">
        <v>306</v>
      </c>
      <c r="CI158" s="16" t="s">
        <v>308</v>
      </c>
      <c r="CJ158" s="16" t="s">
        <v>315</v>
      </c>
      <c r="CK158" s="16" t="s">
        <v>326</v>
      </c>
      <c r="CL158" s="16" t="s">
        <v>336</v>
      </c>
      <c r="CM158" s="16" t="s">
        <v>382</v>
      </c>
      <c r="CN158" s="16" t="s">
        <v>319</v>
      </c>
      <c r="CO158" s="16" t="s">
        <v>25</v>
      </c>
      <c r="CP158" s="16" t="s">
        <v>312</v>
      </c>
      <c r="CQ158" s="16" t="s">
        <v>313</v>
      </c>
      <c r="CR158" s="16">
        <v>0.9</v>
      </c>
      <c r="CS158" s="16" t="s">
        <v>24</v>
      </c>
      <c r="CT158" s="16" t="s">
        <v>2623</v>
      </c>
      <c r="CU158" s="16" t="s">
        <v>30</v>
      </c>
      <c r="CZ158" s="16" t="s">
        <v>23</v>
      </c>
      <c r="DA158" s="16" t="s">
        <v>24</v>
      </c>
      <c r="DB158" s="16" t="s">
        <v>24</v>
      </c>
      <c r="DC158" s="16" t="s">
        <v>24</v>
      </c>
    </row>
    <row r="159" spans="1:107" x14ac:dyDescent="0.25">
      <c r="A159" s="16" t="s">
        <v>2624</v>
      </c>
      <c r="B159" s="16" t="s">
        <v>734</v>
      </c>
      <c r="C159" s="16" t="s">
        <v>452</v>
      </c>
      <c r="D159" s="16" t="s">
        <v>179</v>
      </c>
      <c r="E159" s="16">
        <v>1575</v>
      </c>
      <c r="F159" s="16" t="s">
        <v>2625</v>
      </c>
      <c r="G159" s="16" t="s">
        <v>296</v>
      </c>
      <c r="H159" s="16" t="s">
        <v>297</v>
      </c>
      <c r="I159" s="16" t="s">
        <v>464</v>
      </c>
      <c r="J159" s="16" t="s">
        <v>465</v>
      </c>
      <c r="K159" s="16">
        <v>400610</v>
      </c>
      <c r="L159" s="16">
        <v>0</v>
      </c>
      <c r="M159" s="16">
        <v>0</v>
      </c>
      <c r="N159" s="16">
        <v>0</v>
      </c>
      <c r="O159" s="16">
        <v>0</v>
      </c>
      <c r="P159" s="16">
        <v>0</v>
      </c>
      <c r="Q159" s="16">
        <v>0</v>
      </c>
      <c r="R159" s="16">
        <v>0</v>
      </c>
      <c r="S159" s="16">
        <v>0</v>
      </c>
      <c r="T159" s="16">
        <v>4841370</v>
      </c>
      <c r="U159" s="16">
        <v>0</v>
      </c>
      <c r="V159" s="16">
        <v>0</v>
      </c>
      <c r="W159" s="16">
        <v>0</v>
      </c>
      <c r="X159" s="16">
        <v>0</v>
      </c>
      <c r="Y159" s="16">
        <v>0</v>
      </c>
      <c r="Z159" s="16">
        <v>0</v>
      </c>
      <c r="AA159" s="16" t="s">
        <v>2525</v>
      </c>
      <c r="AB159" s="16" t="s">
        <v>2563</v>
      </c>
      <c r="AC159" s="16" t="b">
        <v>1</v>
      </c>
      <c r="AD159" s="16">
        <v>0</v>
      </c>
      <c r="AE159" s="16" t="s">
        <v>23</v>
      </c>
      <c r="AF159" s="16" t="s">
        <v>23</v>
      </c>
      <c r="AG159" s="16" t="s">
        <v>2626</v>
      </c>
      <c r="AH159" s="16">
        <v>46114</v>
      </c>
      <c r="AI159" s="16" t="s">
        <v>2627</v>
      </c>
      <c r="AJ159" s="16" t="s">
        <v>180</v>
      </c>
      <c r="AK159" s="16" t="s">
        <v>181</v>
      </c>
      <c r="AL159" s="16" t="s">
        <v>2628</v>
      </c>
      <c r="AM159" s="16" t="s">
        <v>24</v>
      </c>
      <c r="AN159" s="16" t="s">
        <v>2629</v>
      </c>
      <c r="AO159" s="16" t="s">
        <v>2630</v>
      </c>
      <c r="AP159" s="16" t="s">
        <v>369</v>
      </c>
      <c r="AQ159" s="16" t="s">
        <v>24</v>
      </c>
      <c r="AR159" s="16" t="s">
        <v>2631</v>
      </c>
      <c r="AS159" s="16" t="s">
        <v>301</v>
      </c>
      <c r="AT159" s="16" t="s">
        <v>302</v>
      </c>
      <c r="AU159" s="16" t="s">
        <v>2632</v>
      </c>
      <c r="AV159" s="16" t="s">
        <v>322</v>
      </c>
      <c r="AX159" s="16" t="s">
        <v>344</v>
      </c>
      <c r="AY159" s="16" t="s">
        <v>24</v>
      </c>
      <c r="AZ159" s="16" t="s">
        <v>24</v>
      </c>
      <c r="BA159" s="16" t="s">
        <v>304</v>
      </c>
      <c r="BB159" s="16" t="s">
        <v>2633</v>
      </c>
      <c r="BC159" s="16" t="s">
        <v>24</v>
      </c>
      <c r="BD159" s="16" t="s">
        <v>305</v>
      </c>
      <c r="BE159" s="16" t="s">
        <v>305</v>
      </c>
      <c r="BF159" s="16" t="s">
        <v>328</v>
      </c>
      <c r="BG159" s="16">
        <v>0</v>
      </c>
      <c r="BH159" s="16">
        <v>53226</v>
      </c>
      <c r="BI159" s="16" t="s">
        <v>25</v>
      </c>
      <c r="BJ159" s="16" t="s">
        <v>25</v>
      </c>
      <c r="BK159" s="16" t="s">
        <v>25</v>
      </c>
      <c r="BL159" s="16" t="s">
        <v>49</v>
      </c>
      <c r="BM159" s="16">
        <v>0</v>
      </c>
      <c r="BN159" s="16">
        <v>0</v>
      </c>
      <c r="BO159" s="16">
        <v>0</v>
      </c>
      <c r="BP159" s="16" t="s">
        <v>27</v>
      </c>
      <c r="BQ159" s="16">
        <v>0</v>
      </c>
      <c r="BR159" s="16">
        <v>0</v>
      </c>
      <c r="BS159" s="16">
        <v>0</v>
      </c>
      <c r="BT159" s="16" t="s">
        <v>182</v>
      </c>
      <c r="BU159" s="16">
        <v>0</v>
      </c>
      <c r="BV159" s="16">
        <v>0</v>
      </c>
      <c r="BW159" s="16">
        <v>0</v>
      </c>
      <c r="BX159" s="16" t="s">
        <v>471</v>
      </c>
      <c r="BY159" s="16" t="s">
        <v>2634</v>
      </c>
      <c r="BZ159" s="16">
        <v>1</v>
      </c>
      <c r="CA159" s="16" t="s">
        <v>2635</v>
      </c>
      <c r="CD159" s="16" t="s">
        <v>2636</v>
      </c>
      <c r="CE159" s="16" t="s">
        <v>1176</v>
      </c>
      <c r="CF159" s="16" t="s">
        <v>139</v>
      </c>
      <c r="CG159" s="16" t="s">
        <v>29</v>
      </c>
      <c r="CH159" s="16" t="s">
        <v>306</v>
      </c>
      <c r="CI159" s="16" t="s">
        <v>382</v>
      </c>
      <c r="CJ159" s="16" t="s">
        <v>355</v>
      </c>
      <c r="CK159" s="16" t="s">
        <v>828</v>
      </c>
      <c r="CL159" s="16" t="s">
        <v>825</v>
      </c>
      <c r="CM159" s="16" t="s">
        <v>598</v>
      </c>
      <c r="CN159" s="16" t="s">
        <v>316</v>
      </c>
      <c r="CO159" s="16" t="s">
        <v>25</v>
      </c>
      <c r="CP159" s="16" t="s">
        <v>317</v>
      </c>
      <c r="CQ159" s="16" t="s">
        <v>313</v>
      </c>
      <c r="CR159" s="16" t="s">
        <v>314</v>
      </c>
      <c r="CS159" s="16" t="s">
        <v>23</v>
      </c>
      <c r="CT159" s="16" t="s">
        <v>1547</v>
      </c>
      <c r="CU159" s="16" t="s">
        <v>30</v>
      </c>
      <c r="CZ159" s="16" t="s">
        <v>23</v>
      </c>
      <c r="DA159" s="16" t="s">
        <v>23</v>
      </c>
      <c r="DB159" s="16" t="s">
        <v>24</v>
      </c>
      <c r="DC159" s="16" t="s">
        <v>24</v>
      </c>
    </row>
    <row r="160" spans="1:107" x14ac:dyDescent="0.25">
      <c r="A160" s="16" t="s">
        <v>2637</v>
      </c>
      <c r="B160" s="16" t="s">
        <v>734</v>
      </c>
      <c r="C160" s="16" t="s">
        <v>452</v>
      </c>
      <c r="D160" s="16" t="s">
        <v>179</v>
      </c>
      <c r="E160" s="16">
        <v>1575</v>
      </c>
      <c r="F160" s="16" t="s">
        <v>2638</v>
      </c>
      <c r="G160" s="16" t="s">
        <v>464</v>
      </c>
      <c r="H160" s="16" t="s">
        <v>465</v>
      </c>
      <c r="I160" s="16" t="s">
        <v>31</v>
      </c>
      <c r="J160" s="16" t="s">
        <v>31</v>
      </c>
      <c r="K160" s="16">
        <v>922230</v>
      </c>
      <c r="L160" s="16">
        <v>0</v>
      </c>
      <c r="M160" s="16">
        <v>0</v>
      </c>
      <c r="N160" s="16">
        <v>0</v>
      </c>
      <c r="O160" s="16">
        <v>0</v>
      </c>
      <c r="P160" s="16">
        <v>0</v>
      </c>
      <c r="Q160" s="16">
        <v>0</v>
      </c>
      <c r="R160" s="16">
        <v>0</v>
      </c>
      <c r="S160" s="16">
        <v>0</v>
      </c>
      <c r="T160" s="16">
        <v>0</v>
      </c>
      <c r="U160" s="16">
        <v>0</v>
      </c>
      <c r="V160" s="16">
        <v>0</v>
      </c>
      <c r="W160" s="16">
        <v>0</v>
      </c>
      <c r="X160" s="16">
        <v>0</v>
      </c>
      <c r="Y160" s="16">
        <v>0</v>
      </c>
      <c r="Z160" s="16">
        <v>0</v>
      </c>
      <c r="AA160" s="16" t="s">
        <v>2525</v>
      </c>
      <c r="AB160" s="16" t="s">
        <v>2563</v>
      </c>
      <c r="AC160" s="16" t="b">
        <v>1</v>
      </c>
      <c r="AD160" s="16">
        <v>0</v>
      </c>
      <c r="AE160" s="16" t="s">
        <v>23</v>
      </c>
      <c r="AF160" s="16" t="s">
        <v>23</v>
      </c>
      <c r="AG160" s="16" t="s">
        <v>2639</v>
      </c>
      <c r="AH160" s="16">
        <v>46120</v>
      </c>
      <c r="AI160" s="16" t="s">
        <v>2640</v>
      </c>
      <c r="AJ160" s="16" t="s">
        <v>2641</v>
      </c>
      <c r="AK160" s="16" t="s">
        <v>181</v>
      </c>
      <c r="AL160" s="16" t="s">
        <v>2642</v>
      </c>
      <c r="AM160" s="16" t="s">
        <v>24</v>
      </c>
      <c r="AN160" s="16" t="s">
        <v>2643</v>
      </c>
      <c r="AO160" s="16" t="s">
        <v>2644</v>
      </c>
      <c r="AP160" s="16" t="s">
        <v>368</v>
      </c>
      <c r="AQ160" s="16" t="s">
        <v>24</v>
      </c>
      <c r="AR160" s="16" t="s">
        <v>321</v>
      </c>
      <c r="AS160" s="16" t="s">
        <v>301</v>
      </c>
      <c r="AT160" s="16" t="s">
        <v>302</v>
      </c>
      <c r="AU160" s="16" t="s">
        <v>302</v>
      </c>
      <c r="AV160" s="16" t="s">
        <v>2645</v>
      </c>
      <c r="AX160" s="16" t="s">
        <v>344</v>
      </c>
      <c r="AY160" s="16" t="s">
        <v>24</v>
      </c>
      <c r="AZ160" s="16" t="s">
        <v>24</v>
      </c>
      <c r="BA160" s="16" t="s">
        <v>304</v>
      </c>
      <c r="BB160" s="16" t="s">
        <v>2646</v>
      </c>
      <c r="BC160" s="16" t="s">
        <v>24</v>
      </c>
      <c r="BD160" s="16" t="s">
        <v>305</v>
      </c>
      <c r="BE160" s="16" t="s">
        <v>2647</v>
      </c>
      <c r="BF160" s="16" t="s">
        <v>328</v>
      </c>
      <c r="BG160" s="16">
        <v>0</v>
      </c>
      <c r="BH160" s="16">
        <v>53226</v>
      </c>
      <c r="BI160" s="16" t="s">
        <v>25</v>
      </c>
      <c r="BJ160" s="16" t="s">
        <v>25</v>
      </c>
      <c r="BK160" s="16" t="s">
        <v>25</v>
      </c>
      <c r="BL160" s="16" t="s">
        <v>49</v>
      </c>
      <c r="BM160" s="16">
        <v>0</v>
      </c>
      <c r="BN160" s="16">
        <v>0</v>
      </c>
      <c r="BO160" s="16">
        <v>0</v>
      </c>
      <c r="BP160" s="16" t="s">
        <v>27</v>
      </c>
      <c r="BQ160" s="16">
        <v>0</v>
      </c>
      <c r="BR160" s="16">
        <v>0</v>
      </c>
      <c r="BS160" s="16">
        <v>0</v>
      </c>
      <c r="BT160" s="16" t="s">
        <v>2648</v>
      </c>
      <c r="BU160" s="16">
        <v>0</v>
      </c>
      <c r="BV160" s="16">
        <v>0</v>
      </c>
      <c r="BW160" s="16">
        <v>0</v>
      </c>
      <c r="BX160" s="16" t="s">
        <v>344</v>
      </c>
      <c r="BY160" s="16" t="s">
        <v>461</v>
      </c>
      <c r="BZ160" s="16">
        <v>0</v>
      </c>
      <c r="CA160" s="16" t="s">
        <v>462</v>
      </c>
      <c r="CD160" s="16" t="s">
        <v>2649</v>
      </c>
      <c r="CE160" s="16" t="s">
        <v>46</v>
      </c>
      <c r="CF160" s="16" t="s">
        <v>876</v>
      </c>
      <c r="CG160" s="16" t="s">
        <v>29</v>
      </c>
      <c r="CH160" s="16" t="s">
        <v>306</v>
      </c>
      <c r="CI160" s="16" t="s">
        <v>334</v>
      </c>
      <c r="CJ160" s="16" t="s">
        <v>382</v>
      </c>
      <c r="CK160" s="16" t="s">
        <v>346</v>
      </c>
      <c r="CL160" s="16" t="s">
        <v>355</v>
      </c>
      <c r="CM160" s="16" t="s">
        <v>472</v>
      </c>
      <c r="CN160" s="16" t="s">
        <v>319</v>
      </c>
      <c r="CO160" s="16" t="s">
        <v>25</v>
      </c>
      <c r="CP160" s="16" t="s">
        <v>312</v>
      </c>
      <c r="CQ160" s="16" t="s">
        <v>313</v>
      </c>
      <c r="CR160" s="16" t="s">
        <v>314</v>
      </c>
      <c r="CS160" s="16" t="s">
        <v>24</v>
      </c>
      <c r="CT160" s="16" t="s">
        <v>1485</v>
      </c>
      <c r="CU160" s="16" t="s">
        <v>30</v>
      </c>
      <c r="CZ160" s="16" t="s">
        <v>23</v>
      </c>
      <c r="DA160" s="16" t="s">
        <v>23</v>
      </c>
      <c r="DB160" s="16" t="s">
        <v>24</v>
      </c>
      <c r="DC160" s="16" t="s">
        <v>24</v>
      </c>
    </row>
    <row r="161" spans="1:107" x14ac:dyDescent="0.25">
      <c r="A161" s="16" t="s">
        <v>2650</v>
      </c>
      <c r="B161" s="16" t="s">
        <v>734</v>
      </c>
      <c r="C161" s="16" t="s">
        <v>452</v>
      </c>
      <c r="D161" s="16" t="s">
        <v>179</v>
      </c>
      <c r="E161" s="16">
        <v>1575</v>
      </c>
      <c r="F161" s="16" t="s">
        <v>2651</v>
      </c>
      <c r="G161" s="16" t="s">
        <v>562</v>
      </c>
      <c r="H161" s="16" t="s">
        <v>563</v>
      </c>
      <c r="I161" s="16" t="s">
        <v>31</v>
      </c>
      <c r="J161" s="16" t="s">
        <v>31</v>
      </c>
      <c r="K161" s="16">
        <v>168400</v>
      </c>
      <c r="L161" s="16">
        <v>0</v>
      </c>
      <c r="M161" s="16">
        <v>0</v>
      </c>
      <c r="N161" s="16">
        <v>0</v>
      </c>
      <c r="O161" s="16">
        <v>0</v>
      </c>
      <c r="P161" s="16">
        <v>0</v>
      </c>
      <c r="Q161" s="16">
        <v>0</v>
      </c>
      <c r="R161" s="16">
        <v>0</v>
      </c>
      <c r="S161" s="16">
        <v>0</v>
      </c>
      <c r="T161" s="16">
        <v>0</v>
      </c>
      <c r="U161" s="16">
        <v>0</v>
      </c>
      <c r="V161" s="16">
        <v>0</v>
      </c>
      <c r="W161" s="16">
        <v>0</v>
      </c>
      <c r="X161" s="16">
        <v>0</v>
      </c>
      <c r="Y161" s="16">
        <v>0</v>
      </c>
      <c r="Z161" s="16">
        <v>0</v>
      </c>
      <c r="AA161" s="16" t="s">
        <v>2525</v>
      </c>
      <c r="AB161" s="16" t="s">
        <v>2563</v>
      </c>
      <c r="AC161" s="16" t="b">
        <v>1</v>
      </c>
      <c r="AD161" s="16">
        <v>0</v>
      </c>
      <c r="AE161" s="16" t="s">
        <v>23</v>
      </c>
      <c r="AF161" s="16" t="s">
        <v>23</v>
      </c>
      <c r="AG161" s="16" t="s">
        <v>2652</v>
      </c>
      <c r="AH161" s="16">
        <v>46125</v>
      </c>
      <c r="AI161" s="16" t="s">
        <v>2653</v>
      </c>
      <c r="AJ161" s="16" t="s">
        <v>180</v>
      </c>
      <c r="AK161" s="16" t="s">
        <v>181</v>
      </c>
      <c r="AL161" s="16" t="s">
        <v>2654</v>
      </c>
      <c r="AM161" s="16" t="s">
        <v>23</v>
      </c>
      <c r="AN161" s="16" t="s">
        <v>2655</v>
      </c>
      <c r="AO161" s="16" t="s">
        <v>342</v>
      </c>
      <c r="AP161" s="16" t="s">
        <v>327</v>
      </c>
      <c r="AQ161" s="16" t="s">
        <v>24</v>
      </c>
      <c r="AR161" s="16" t="s">
        <v>2656</v>
      </c>
      <c r="AS161" s="16" t="s">
        <v>301</v>
      </c>
      <c r="AT161" s="16" t="s">
        <v>302</v>
      </c>
      <c r="AU161" s="16" t="s">
        <v>302</v>
      </c>
      <c r="AV161" s="16" t="s">
        <v>322</v>
      </c>
      <c r="AX161" s="16" t="s">
        <v>344</v>
      </c>
      <c r="AY161" s="16" t="s">
        <v>24</v>
      </c>
      <c r="AZ161" s="16" t="s">
        <v>24</v>
      </c>
      <c r="BA161" s="16" t="s">
        <v>304</v>
      </c>
      <c r="BB161" s="16" t="s">
        <v>2657</v>
      </c>
      <c r="BC161" s="16" t="s">
        <v>24</v>
      </c>
      <c r="BD161" s="16" t="s">
        <v>305</v>
      </c>
      <c r="BE161" s="16" t="s">
        <v>305</v>
      </c>
      <c r="BF161" s="16" t="s">
        <v>328</v>
      </c>
      <c r="BG161" s="16">
        <v>0</v>
      </c>
      <c r="BH161" s="16">
        <v>53226</v>
      </c>
      <c r="BI161" s="16" t="s">
        <v>25</v>
      </c>
      <c r="BJ161" s="16" t="s">
        <v>25</v>
      </c>
      <c r="BK161" s="16" t="s">
        <v>25</v>
      </c>
      <c r="BL161" s="16" t="s">
        <v>49</v>
      </c>
      <c r="BM161" s="16">
        <v>0</v>
      </c>
      <c r="BN161" s="16">
        <v>0</v>
      </c>
      <c r="BO161" s="16">
        <v>0</v>
      </c>
      <c r="BP161" s="16" t="s">
        <v>27</v>
      </c>
      <c r="BQ161" s="16">
        <v>0</v>
      </c>
      <c r="BR161" s="16">
        <v>0</v>
      </c>
      <c r="BS161" s="16">
        <v>0</v>
      </c>
      <c r="BT161" s="16" t="s">
        <v>2658</v>
      </c>
      <c r="BU161" s="16">
        <v>0</v>
      </c>
      <c r="BV161" s="16">
        <v>0</v>
      </c>
      <c r="BW161" s="16">
        <v>0</v>
      </c>
      <c r="BX161" s="16" t="s">
        <v>344</v>
      </c>
      <c r="BY161" s="16" t="s">
        <v>461</v>
      </c>
      <c r="BZ161" s="16">
        <v>0</v>
      </c>
      <c r="CA161" s="16" t="s">
        <v>462</v>
      </c>
      <c r="CD161" s="16" t="s">
        <v>2659</v>
      </c>
      <c r="CE161" s="16" t="s">
        <v>2366</v>
      </c>
      <c r="CF161" s="16" t="s">
        <v>1220</v>
      </c>
      <c r="CG161" s="16" t="s">
        <v>38</v>
      </c>
      <c r="CH161" s="16" t="s">
        <v>306</v>
      </c>
      <c r="CI161" s="16" t="s">
        <v>306</v>
      </c>
      <c r="CJ161" s="16" t="s">
        <v>306</v>
      </c>
      <c r="CK161" s="16" t="s">
        <v>306</v>
      </c>
      <c r="CL161" s="16" t="s">
        <v>306</v>
      </c>
      <c r="CM161" s="16" t="s">
        <v>306</v>
      </c>
      <c r="CN161" s="16" t="s">
        <v>344</v>
      </c>
      <c r="CO161" s="16" t="s">
        <v>25</v>
      </c>
      <c r="CP161" s="16" t="s">
        <v>331</v>
      </c>
      <c r="CQ161" s="16">
        <v>0</v>
      </c>
      <c r="CR161" s="16" t="s">
        <v>25</v>
      </c>
      <c r="CS161" s="16" t="s">
        <v>24</v>
      </c>
      <c r="CT161" s="16" t="s">
        <v>1262</v>
      </c>
      <c r="CU161" s="16" t="s">
        <v>39</v>
      </c>
      <c r="CZ161" s="16" t="s">
        <v>23</v>
      </c>
      <c r="DA161" s="16" t="s">
        <v>23</v>
      </c>
      <c r="DB161" s="16" t="s">
        <v>24</v>
      </c>
      <c r="DC161" s="16" t="s">
        <v>24</v>
      </c>
    </row>
  </sheetData>
  <sheetProtection algorithmName="SHA-512" hashValue="mYStI33gJOy/MLX9FSAqgNmu+SoBLqYbv0NXn1rvROoowKp76XwzXVaNGt3CWYm+e552Dm1ApG0pUiHR/H5qoA==" saltValue="vQwyKihou4+LJG9Ldxz9bw==" spinCount="100000" sheet="1" objects="1" scenarios="1" formatRows="0" autoFilter="0"/>
  <conditionalFormatting sqref="F1:F1048576">
    <cfRule type="duplicateValues" dxfId="0" priority="1"/>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FL39"/>
  <sheetViews>
    <sheetView showGridLines="0" zoomScaleNormal="100" workbookViewId="0">
      <selection activeCell="B15" sqref="B15"/>
    </sheetView>
  </sheetViews>
  <sheetFormatPr defaultRowHeight="15" x14ac:dyDescent="0.25"/>
  <cols>
    <col min="1" max="1" width="30" customWidth="1"/>
    <col min="2" max="2" width="15" bestFit="1" customWidth="1"/>
    <col min="3" max="3" width="10.140625" bestFit="1" customWidth="1"/>
    <col min="4" max="4" width="14.42578125" customWidth="1"/>
    <col min="5" max="5" width="10.140625" bestFit="1" customWidth="1"/>
    <col min="6" max="6" width="2.42578125" customWidth="1"/>
    <col min="18" max="18" width="4" customWidth="1"/>
  </cols>
  <sheetData>
    <row r="1" spans="1:168" ht="18" x14ac:dyDescent="0.25">
      <c r="A1" s="166" t="s">
        <v>2330</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row>
    <row r="2" spans="1:168" x14ac:dyDescent="0.25">
      <c r="A2" s="167" t="s">
        <v>2331</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row>
    <row r="3" spans="1:168" x14ac:dyDescent="0.25">
      <c r="A3" s="78"/>
      <c r="B3" s="78"/>
      <c r="C3" s="78"/>
      <c r="D3" s="78"/>
      <c r="E3" s="78"/>
      <c r="F3" s="78"/>
      <c r="G3" s="78"/>
      <c r="H3" s="78"/>
      <c r="I3" s="78"/>
      <c r="J3" s="78"/>
      <c r="K3" s="78"/>
      <c r="L3" s="78"/>
      <c r="M3" s="78"/>
      <c r="N3" s="78"/>
      <c r="O3" s="78"/>
      <c r="P3" s="78"/>
      <c r="Q3" s="78"/>
      <c r="R3" s="78"/>
      <c r="S3" s="78"/>
      <c r="T3" s="78"/>
      <c r="U3" s="78"/>
      <c r="V3" s="78"/>
      <c r="W3" s="78"/>
      <c r="X3" s="78"/>
      <c r="Y3" s="78"/>
      <c r="Z3" s="78"/>
      <c r="AA3" s="78"/>
      <c r="AB3" s="78"/>
      <c r="AC3" s="78"/>
    </row>
    <row r="4" spans="1:168" x14ac:dyDescent="0.25">
      <c r="A4" s="78"/>
      <c r="B4" s="78"/>
      <c r="C4" s="78"/>
      <c r="D4" s="78"/>
      <c r="E4" s="78"/>
      <c r="F4" s="78"/>
      <c r="G4" s="78"/>
      <c r="H4" s="78"/>
      <c r="I4" s="78"/>
      <c r="J4" s="78"/>
      <c r="K4" s="78"/>
      <c r="L4" s="78"/>
      <c r="M4" s="78"/>
      <c r="N4" s="78"/>
      <c r="O4" s="78"/>
      <c r="P4" s="78"/>
      <c r="Q4" s="78"/>
      <c r="R4" s="78"/>
      <c r="S4" s="78"/>
      <c r="T4" s="78"/>
      <c r="U4" s="78"/>
      <c r="V4" s="78"/>
      <c r="W4" s="78"/>
      <c r="X4" s="78"/>
      <c r="Y4" s="78"/>
      <c r="Z4" s="78"/>
      <c r="AA4" s="78"/>
      <c r="AB4" s="78"/>
      <c r="AC4" s="78"/>
    </row>
    <row r="5" spans="1:168" x14ac:dyDescent="0.25">
      <c r="A5" s="78"/>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row>
    <row r="6" spans="1:168" x14ac:dyDescent="0.25">
      <c r="A6" s="78"/>
      <c r="B6" s="78"/>
      <c r="C6" s="78"/>
      <c r="D6" s="78"/>
      <c r="E6" s="78"/>
      <c r="F6" s="78"/>
      <c r="G6" s="78"/>
      <c r="H6" s="78"/>
      <c r="I6" s="78"/>
      <c r="J6" s="78"/>
      <c r="K6" s="78"/>
      <c r="L6" s="78"/>
      <c r="M6" s="78"/>
      <c r="N6" s="78"/>
      <c r="O6" s="78"/>
      <c r="P6" s="78"/>
      <c r="Q6" s="78"/>
      <c r="R6" s="78"/>
      <c r="S6" s="78"/>
      <c r="T6" s="78"/>
      <c r="U6" s="78"/>
      <c r="V6" s="78"/>
      <c r="W6" s="78"/>
      <c r="X6" s="78"/>
      <c r="Y6" s="78"/>
      <c r="Z6" s="78"/>
      <c r="AA6" s="78"/>
      <c r="AB6" s="78"/>
      <c r="AC6" s="78"/>
    </row>
    <row r="7" spans="1:168" x14ac:dyDescent="0.25">
      <c r="B7" s="168" t="s">
        <v>2347</v>
      </c>
      <c r="C7" s="169"/>
      <c r="D7" s="170" t="s">
        <v>2348</v>
      </c>
      <c r="E7" s="171"/>
    </row>
    <row r="8" spans="1:168" x14ac:dyDescent="0.25">
      <c r="A8" s="60" t="s">
        <v>2332</v>
      </c>
      <c r="B8" s="61" t="s">
        <v>2333</v>
      </c>
      <c r="C8" s="88" t="s">
        <v>2334</v>
      </c>
      <c r="D8" s="91" t="s">
        <v>2333</v>
      </c>
      <c r="E8" s="61" t="s">
        <v>2334</v>
      </c>
      <c r="CQ8" s="83" t="s">
        <v>2349</v>
      </c>
      <c r="CR8" t="s">
        <v>2350</v>
      </c>
      <c r="FK8" t="str">
        <f>B7</f>
        <v>+IJCC</v>
      </c>
      <c r="FL8" t="str">
        <f>D7</f>
        <v>-IJCC</v>
      </c>
    </row>
    <row r="9" spans="1:168" x14ac:dyDescent="0.25">
      <c r="A9" s="62" t="s">
        <v>42</v>
      </c>
      <c r="B9" s="68">
        <f>SUMIFS('DATA DL_NOAIR'!$L$2:$L$1000,'DATA DL_NOAIR'!$D$2:$D$1000,A9,'DATA DL_NOAIR'!$CZ$2:$CZ$1000,"NO")+SUMIFS('DATA DL_NOAIR'!$N$2:$N$1000,'DATA DL_NOAIR'!$D$2:$D$1000,A9,'DATA DL_NOAIR'!$CZ$2:$CZ$1000,"NO")</f>
        <v>872558910</v>
      </c>
      <c r="C9" s="89">
        <f t="shared" ref="C9:C26" si="0">IF($B$27=0,0,B9/$B$27)</f>
        <v>0.86953626455766775</v>
      </c>
      <c r="D9" s="93">
        <f>B9-857948000</f>
        <v>14610910</v>
      </c>
      <c r="E9" s="81">
        <f>IF($D$27=0,0,D9/$D$27)</f>
        <v>0.100399195597597</v>
      </c>
      <c r="CQ9" s="61" t="s">
        <v>2333</v>
      </c>
      <c r="CR9" s="61" t="s">
        <v>2333</v>
      </c>
    </row>
    <row r="10" spans="1:168" x14ac:dyDescent="0.25">
      <c r="A10" s="62" t="s">
        <v>141</v>
      </c>
      <c r="B10" s="63">
        <f>SUMIFS('DATA DL_NOAIR'!$L$2:$L$1000,'DATA DL_NOAIR'!$D$2:$D$1000,A10,'DATA DL_NOAIR'!$CZ$2:$CZ$1000,"NO")+SUMIFS('DATA DL_NOAIR'!$N$2:$N$1000,'DATA DL_NOAIR'!$D$2:$D$1000,A10,'DATA DL_NOAIR'!$CZ$2:$CZ$1000,"NO")</f>
        <v>64778001</v>
      </c>
      <c r="C10" s="89">
        <f t="shared" si="0"/>
        <v>6.455360247831618E-2</v>
      </c>
      <c r="D10" s="92">
        <f t="shared" ref="D10:D26" si="1">B10</f>
        <v>64778001</v>
      </c>
      <c r="E10" s="81">
        <f t="shared" ref="E10:E26" si="2">IF($D$27=0,0,D10/$D$27)</f>
        <v>0.44512348599918372</v>
      </c>
      <c r="G10" s="165" t="str">
        <f>'5-YR CIP Funding Gap (-Airport)'!A4</f>
        <v>All Project REQUESTS (Including IJCC)</v>
      </c>
      <c r="H10" s="165"/>
      <c r="I10" s="165"/>
      <c r="J10" s="165"/>
      <c r="K10" s="165"/>
      <c r="L10" s="165"/>
      <c r="M10" s="165"/>
      <c r="N10" s="165"/>
      <c r="O10" s="165"/>
      <c r="P10" s="165"/>
      <c r="Q10" s="165"/>
      <c r="S10" s="165" t="str">
        <f>'5-YR CIP Funding Gap (-Airport)'!J4</f>
        <v>All Project REQUESTS (Excluding IJCC)</v>
      </c>
      <c r="T10" s="165"/>
      <c r="U10" s="165"/>
      <c r="V10" s="165"/>
      <c r="W10" s="165"/>
      <c r="X10" s="165"/>
      <c r="Y10" s="165"/>
      <c r="Z10" s="165"/>
      <c r="AA10" s="165"/>
      <c r="AB10" s="165"/>
      <c r="AC10" s="165"/>
      <c r="CQ10" s="80">
        <f t="shared" ref="CQ10:CQ27" si="3">B9/1000000</f>
        <v>872.55890999999997</v>
      </c>
      <c r="CR10" s="80">
        <f t="shared" ref="CR10:CR27" si="4">D9/1000000</f>
        <v>14.610910000000001</v>
      </c>
    </row>
    <row r="11" spans="1:168" x14ac:dyDescent="0.25">
      <c r="A11" s="62" t="s">
        <v>109</v>
      </c>
      <c r="B11" s="63">
        <f>SUMIFS('DATA DL_NOAIR'!$L$2:$L$1000,'DATA DL_NOAIR'!$D$2:$D$1000,A11,'DATA DL_NOAIR'!$CZ$2:$CZ$1000,"NO")+SUMIFS('DATA DL_NOAIR'!$N$2:$N$1000,'DATA DL_NOAIR'!$D$2:$D$1000,A11,'DATA DL_NOAIR'!$CZ$2:$CZ$1000,"NO")</f>
        <v>9526952</v>
      </c>
      <c r="C11" s="89">
        <f t="shared" si="0"/>
        <v>9.4939495313848803E-3</v>
      </c>
      <c r="D11" s="93">
        <f t="shared" si="1"/>
        <v>9526952</v>
      </c>
      <c r="E11" s="81">
        <f t="shared" si="2"/>
        <v>6.546466423357053E-2</v>
      </c>
      <c r="CQ11" s="80">
        <f t="shared" si="3"/>
        <v>64.778001000000003</v>
      </c>
      <c r="CR11" s="80">
        <f t="shared" si="4"/>
        <v>64.778001000000003</v>
      </c>
    </row>
    <row r="12" spans="1:168" x14ac:dyDescent="0.25">
      <c r="A12" s="62" t="s">
        <v>69</v>
      </c>
      <c r="B12" s="63">
        <f>SUMIFS('DATA DL_NOAIR'!$L$2:$L$1000,'DATA DL_NOAIR'!$D$2:$D$1000,A12,'DATA DL_NOAIR'!$CZ$2:$CZ$1000,"NO")+SUMIFS('DATA DL_NOAIR'!$N$2:$N$1000,'DATA DL_NOAIR'!$D$2:$D$1000,A12,'DATA DL_NOAIR'!$CZ$2:$CZ$1000,"NO")</f>
        <v>9457925</v>
      </c>
      <c r="C12" s="89">
        <f t="shared" si="0"/>
        <v>9.42516164893277E-3</v>
      </c>
      <c r="D12" s="93">
        <f t="shared" si="1"/>
        <v>9457925</v>
      </c>
      <c r="E12" s="81">
        <f t="shared" si="2"/>
        <v>6.4990343655693075E-2</v>
      </c>
      <c r="CQ12" s="80">
        <f t="shared" si="3"/>
        <v>9.5269519999999996</v>
      </c>
      <c r="CR12" s="80">
        <f t="shared" si="4"/>
        <v>9.5269519999999996</v>
      </c>
    </row>
    <row r="13" spans="1:168" x14ac:dyDescent="0.25">
      <c r="A13" s="62" t="s">
        <v>179</v>
      </c>
      <c r="B13" s="63">
        <f>SUMIFS('DATA DL_NOAIR'!$L$2:$L$1000,'DATA DL_NOAIR'!$D$2:$D$1000,A13,'DATA DL_NOAIR'!$CZ$2:$CZ$1000,"NO")+SUMIFS('DATA DL_NOAIR'!$N$2:$N$1000,'DATA DL_NOAIR'!$D$2:$D$1000,A13,'DATA DL_NOAIR'!$CZ$2:$CZ$1000,"NO")</f>
        <v>9275250</v>
      </c>
      <c r="C13" s="89">
        <f t="shared" si="0"/>
        <v>9.2431194563568301E-3</v>
      </c>
      <c r="D13" s="93">
        <f t="shared" si="1"/>
        <v>9275250</v>
      </c>
      <c r="E13" s="81">
        <f t="shared" si="2"/>
        <v>6.3735088298169762E-2</v>
      </c>
      <c r="CQ13" s="80">
        <f t="shared" si="3"/>
        <v>9.4579249999999995</v>
      </c>
      <c r="CR13" s="80">
        <f t="shared" si="4"/>
        <v>9.4579249999999995</v>
      </c>
    </row>
    <row r="14" spans="1:168" x14ac:dyDescent="0.25">
      <c r="A14" s="62" t="s">
        <v>116</v>
      </c>
      <c r="B14" s="63">
        <f>SUMIFS('DATA DL_NOAIR'!$L$2:$L$1000,'DATA DL_NOAIR'!$D$2:$D$1000,A14,'DATA DL_NOAIR'!$CZ$2:$CZ$1000,"NO")+SUMIFS('DATA DL_NOAIR'!$N$2:$N$1000,'DATA DL_NOAIR'!$D$2:$D$1000,A14,'DATA DL_NOAIR'!$CZ$2:$CZ$1000,"NO")</f>
        <v>9223231</v>
      </c>
      <c r="C14" s="89">
        <f t="shared" si="0"/>
        <v>9.1912806562166466E-3</v>
      </c>
      <c r="D14" s="93">
        <f t="shared" si="1"/>
        <v>9223231</v>
      </c>
      <c r="E14" s="81">
        <f t="shared" si="2"/>
        <v>6.3377638573560449E-2</v>
      </c>
      <c r="CQ14" s="80">
        <f t="shared" si="3"/>
        <v>9.2752499999999998</v>
      </c>
      <c r="CR14" s="80">
        <f t="shared" si="4"/>
        <v>9.2752499999999998</v>
      </c>
    </row>
    <row r="15" spans="1:168" x14ac:dyDescent="0.25">
      <c r="A15" s="62" t="s">
        <v>52</v>
      </c>
      <c r="B15" s="63">
        <f>SUMIFS('DATA DL_NOAIR'!$L$2:$L$1000,'DATA DL_NOAIR'!$D$2:$D$1000,A15,'DATA DL_NOAIR'!$CZ$2:$CZ$1000,"NO")+SUMIFS('DATA DL_NOAIR'!$N$2:$N$1000,'DATA DL_NOAIR'!$D$2:$D$1000,A15,'DATA DL_NOAIR'!$CZ$2:$CZ$1000,"NO")</f>
        <v>7678855</v>
      </c>
      <c r="C15" s="89">
        <f t="shared" si="0"/>
        <v>7.652254554113681E-3</v>
      </c>
      <c r="D15" s="93">
        <f t="shared" si="1"/>
        <v>7678855</v>
      </c>
      <c r="E15" s="81">
        <f t="shared" si="2"/>
        <v>5.2765424269301892E-2</v>
      </c>
      <c r="CQ15" s="80">
        <f t="shared" si="3"/>
        <v>9.2232310000000002</v>
      </c>
      <c r="CR15" s="80">
        <f t="shared" si="4"/>
        <v>9.2232310000000002</v>
      </c>
    </row>
    <row r="16" spans="1:168" x14ac:dyDescent="0.25">
      <c r="A16" s="62" t="s">
        <v>97</v>
      </c>
      <c r="B16" s="63">
        <f>SUMIFS('DATA DL_NOAIR'!$L$2:$L$1000,'DATA DL_NOAIR'!$D$2:$D$1000,A16,'DATA DL_NOAIR'!$CZ$2:$CZ$1000,"NO")+SUMIFS('DATA DL_NOAIR'!$N$2:$N$1000,'DATA DL_NOAIR'!$D$2:$D$1000,A16,'DATA DL_NOAIR'!$CZ$2:$CZ$1000,"NO")</f>
        <v>6032429</v>
      </c>
      <c r="C16" s="89">
        <f t="shared" si="0"/>
        <v>6.0115319650673755E-3</v>
      </c>
      <c r="D16" s="93">
        <f t="shared" si="1"/>
        <v>6032429</v>
      </c>
      <c r="E16" s="81">
        <f t="shared" si="2"/>
        <v>4.1451971102389684E-2</v>
      </c>
      <c r="CQ16" s="80">
        <f t="shared" si="3"/>
        <v>7.6788550000000004</v>
      </c>
      <c r="CR16" s="80">
        <f t="shared" si="4"/>
        <v>7.6788550000000004</v>
      </c>
    </row>
    <row r="17" spans="1:96" x14ac:dyDescent="0.25">
      <c r="A17" s="62" t="s">
        <v>92</v>
      </c>
      <c r="B17" s="63">
        <f>SUMIFS('DATA DL_NOAIR'!$L$2:$L$1000,'DATA DL_NOAIR'!$D$2:$D$1000,A17,'DATA DL_NOAIR'!$CZ$2:$CZ$1000,"NO")+SUMIFS('DATA DL_NOAIR'!$N$2:$N$1000,'DATA DL_NOAIR'!$D$2:$D$1000,A17,'DATA DL_NOAIR'!$CZ$2:$CZ$1000,"NO")</f>
        <v>4013930</v>
      </c>
      <c r="C17" s="89">
        <f t="shared" si="0"/>
        <v>4.0000252801223003E-3</v>
      </c>
      <c r="D17" s="93">
        <f t="shared" si="1"/>
        <v>4013930</v>
      </c>
      <c r="E17" s="81">
        <f t="shared" si="2"/>
        <v>2.7581809975221427E-2</v>
      </c>
      <c r="CQ17" s="80">
        <f t="shared" si="3"/>
        <v>6.0324289999999996</v>
      </c>
      <c r="CR17" s="80">
        <f t="shared" si="4"/>
        <v>6.0324289999999996</v>
      </c>
    </row>
    <row r="18" spans="1:96" x14ac:dyDescent="0.25">
      <c r="A18" s="62" t="s">
        <v>740</v>
      </c>
      <c r="B18" s="63">
        <f>SUMIFS('DATA DL_NOAIR'!$L$2:$L$1000,'DATA DL_NOAIR'!$D$2:$D$1000,A18,'DATA DL_NOAIR'!$CZ$2:$CZ$1000,"NO")+SUMIFS('DATA DL_NOAIR'!$N$2:$N$1000,'DATA DL_NOAIR'!$D$2:$D$1000,A18,'DATA DL_NOAIR'!$CZ$2:$CZ$1000,"NO")</f>
        <v>3113230</v>
      </c>
      <c r="C18" s="89">
        <f t="shared" si="0"/>
        <v>3.1024454095699601E-3</v>
      </c>
      <c r="D18" s="93">
        <f t="shared" si="1"/>
        <v>3113230</v>
      </c>
      <c r="E18" s="81">
        <f t="shared" si="2"/>
        <v>2.1392629734240162E-2</v>
      </c>
      <c r="CQ18" s="80">
        <f t="shared" si="3"/>
        <v>4.0139300000000002</v>
      </c>
      <c r="CR18" s="80">
        <f t="shared" si="4"/>
        <v>4.0139300000000002</v>
      </c>
    </row>
    <row r="19" spans="1:96" x14ac:dyDescent="0.25">
      <c r="A19" s="62" t="s">
        <v>45</v>
      </c>
      <c r="B19" s="63">
        <f>SUMIFS('DATA DL_NOAIR'!$L$2:$L$1000,'DATA DL_NOAIR'!$D$2:$D$1000,A19,'DATA DL_NOAIR'!$CZ$2:$CZ$1000,"NO")+SUMIFS('DATA DL_NOAIR'!$N$2:$N$1000,'DATA DL_NOAIR'!$D$2:$D$1000,A19,'DATA DL_NOAIR'!$CZ$2:$CZ$1000,"NO")</f>
        <v>2605390</v>
      </c>
      <c r="C19" s="89">
        <f t="shared" si="0"/>
        <v>2.5963646263332547E-3</v>
      </c>
      <c r="D19" s="93">
        <f t="shared" si="1"/>
        <v>2605390</v>
      </c>
      <c r="E19" s="81">
        <f t="shared" si="2"/>
        <v>1.7902995789996875E-2</v>
      </c>
      <c r="CQ19" s="80">
        <f t="shared" si="3"/>
        <v>3.1132300000000002</v>
      </c>
      <c r="CR19" s="80">
        <f t="shared" si="4"/>
        <v>3.1132300000000002</v>
      </c>
    </row>
    <row r="20" spans="1:96" x14ac:dyDescent="0.25">
      <c r="A20" s="62" t="s">
        <v>176</v>
      </c>
      <c r="B20" s="63">
        <f>SUMIFS('DATA DL_NOAIR'!$L$2:$L$1000,'DATA DL_NOAIR'!$D$2:$D$1000,A20,'DATA DL_NOAIR'!$CZ$2:$CZ$1000,"NO")+SUMIFS('DATA DL_NOAIR'!$N$2:$N$1000,'DATA DL_NOAIR'!$D$2:$D$1000,A20,'DATA DL_NOAIR'!$CZ$2:$CZ$1000,"NO")</f>
        <v>2172840</v>
      </c>
      <c r="C20" s="89">
        <f t="shared" si="0"/>
        <v>2.1653130297889949E-3</v>
      </c>
      <c r="D20" s="93">
        <f t="shared" si="1"/>
        <v>2172840</v>
      </c>
      <c r="E20" s="81">
        <f t="shared" si="2"/>
        <v>1.493071876852863E-2</v>
      </c>
      <c r="CQ20" s="80">
        <f t="shared" si="3"/>
        <v>2.6053899999999999</v>
      </c>
      <c r="CR20" s="80">
        <f t="shared" si="4"/>
        <v>2.6053899999999999</v>
      </c>
    </row>
    <row r="21" spans="1:96" x14ac:dyDescent="0.25">
      <c r="A21" s="62" t="s">
        <v>114</v>
      </c>
      <c r="B21" s="63">
        <f>SUMIFS('DATA DL_NOAIR'!$L$2:$L$1000,'DATA DL_NOAIR'!$D$2:$D$1000,A21,'DATA DL_NOAIR'!$CZ$2:$CZ$1000,"NO")+SUMIFS('DATA DL_NOAIR'!$N$2:$N$1000,'DATA DL_NOAIR'!$D$2:$D$1000,A21,'DATA DL_NOAIR'!$CZ$2:$CZ$1000,"NO")</f>
        <v>755000</v>
      </c>
      <c r="C21" s="89">
        <f t="shared" si="0"/>
        <v>7.5238459228046755E-4</v>
      </c>
      <c r="D21" s="93">
        <f t="shared" si="1"/>
        <v>755000</v>
      </c>
      <c r="E21" s="81">
        <f t="shared" si="2"/>
        <v>5.1879994248260879E-3</v>
      </c>
      <c r="CQ21" s="80">
        <f t="shared" si="3"/>
        <v>2.1728399999999999</v>
      </c>
      <c r="CR21" s="80">
        <f t="shared" si="4"/>
        <v>2.1728399999999999</v>
      </c>
    </row>
    <row r="22" spans="1:96" x14ac:dyDescent="0.25">
      <c r="A22" s="62" t="s">
        <v>40</v>
      </c>
      <c r="B22" s="63">
        <f>SUMIFS('DATA DL_NOAIR'!$L$2:$L$1000,'DATA DL_NOAIR'!$D$2:$D$1000,A22,'DATA DL_NOAIR'!$CZ$2:$CZ$1000,"NO")+SUMIFS('DATA DL_NOAIR'!$N$2:$N$1000,'DATA DL_NOAIR'!$D$2:$D$1000,A22,'DATA DL_NOAIR'!$CZ$2:$CZ$1000,"NO")</f>
        <v>641510</v>
      </c>
      <c r="C22" s="89">
        <f t="shared" si="0"/>
        <v>6.3928773482628174E-4</v>
      </c>
      <c r="D22" s="93">
        <f t="shared" si="1"/>
        <v>641510</v>
      </c>
      <c r="E22" s="81">
        <f t="shared" si="2"/>
        <v>4.4081503457220972E-3</v>
      </c>
      <c r="CQ22" s="80">
        <f t="shared" si="3"/>
        <v>0.755</v>
      </c>
      <c r="CR22" s="80">
        <f t="shared" si="4"/>
        <v>0.755</v>
      </c>
    </row>
    <row r="23" spans="1:96" x14ac:dyDescent="0.25">
      <c r="A23" s="62" t="s">
        <v>1551</v>
      </c>
      <c r="B23" s="63">
        <f>SUMIFS('DATA DL_NOAIR'!$L$2:$L$1000,'DATA DL_NOAIR'!$D$2:$D$1000,A23,'DATA DL_NOAIR'!$CZ$2:$CZ$1000,"NO")+SUMIFS('DATA DL_NOAIR'!$N$2:$N$1000,'DATA DL_NOAIR'!$D$2:$D$1000,A23,'DATA DL_NOAIR'!$CZ$2:$CZ$1000,"NO")</f>
        <v>590715</v>
      </c>
      <c r="C23" s="89">
        <f t="shared" si="0"/>
        <v>5.886686946078892E-4</v>
      </c>
      <c r="D23" s="93">
        <f t="shared" si="1"/>
        <v>590715</v>
      </c>
      <c r="E23" s="81">
        <f t="shared" si="2"/>
        <v>4.0591113645511816E-3</v>
      </c>
      <c r="CQ23" s="80">
        <f t="shared" si="3"/>
        <v>0.64151000000000002</v>
      </c>
      <c r="CR23" s="80">
        <f t="shared" si="4"/>
        <v>0.64151000000000002</v>
      </c>
    </row>
    <row r="24" spans="1:96" x14ac:dyDescent="0.25">
      <c r="A24" s="62" t="s">
        <v>57</v>
      </c>
      <c r="B24" s="63">
        <f>SUMIFS('DATA DL_NOAIR'!$L$2:$L$1000,'DATA DL_NOAIR'!$D$2:$D$1000,A24,'DATA DL_NOAIR'!$CZ$2:$CZ$1000,"NO")+SUMIFS('DATA DL_NOAIR'!$N$2:$N$1000,'DATA DL_NOAIR'!$D$2:$D$1000,A24,'DATA DL_NOAIR'!$CZ$2:$CZ$1000,"NO")</f>
        <v>401990</v>
      </c>
      <c r="C24" s="89">
        <f t="shared" si="0"/>
        <v>4.0059745993486774E-4</v>
      </c>
      <c r="D24" s="93">
        <f t="shared" si="1"/>
        <v>401990</v>
      </c>
      <c r="E24" s="81">
        <f t="shared" si="2"/>
        <v>2.7622832964050849E-3</v>
      </c>
      <c r="CQ24" s="80">
        <f t="shared" si="3"/>
        <v>0.59071499999999999</v>
      </c>
      <c r="CR24" s="80">
        <f t="shared" si="4"/>
        <v>0.59071499999999999</v>
      </c>
    </row>
    <row r="25" spans="1:96" x14ac:dyDescent="0.25">
      <c r="A25" s="62" t="s">
        <v>1225</v>
      </c>
      <c r="B25" s="63">
        <f>SUMIFS('DATA DL_NOAIR'!$L$2:$L$1000,'DATA DL_NOAIR'!$D$2:$D$1000,A25,'DATA DL_NOAIR'!$CZ$2:$CZ$1000,"NO")+SUMIFS('DATA DL_NOAIR'!$N$2:$N$1000,'DATA DL_NOAIR'!$D$2:$D$1000,A25,'DATA DL_NOAIR'!$CZ$2:$CZ$1000,"NO")</f>
        <v>400000</v>
      </c>
      <c r="C25" s="89">
        <f t="shared" si="0"/>
        <v>3.9861435352607548E-4</v>
      </c>
      <c r="D25" s="93">
        <f t="shared" si="1"/>
        <v>400000</v>
      </c>
      <c r="E25" s="81">
        <f t="shared" si="2"/>
        <v>2.748608966795278E-3</v>
      </c>
      <c r="CQ25" s="80">
        <f t="shared" si="3"/>
        <v>0.40199000000000001</v>
      </c>
      <c r="CR25" s="80">
        <f t="shared" si="4"/>
        <v>0.40199000000000001</v>
      </c>
    </row>
    <row r="26" spans="1:96" x14ac:dyDescent="0.25">
      <c r="A26" s="62" t="s">
        <v>22</v>
      </c>
      <c r="B26" s="63">
        <f>SUMIFS('DATA DL_NOAIR'!$L$2:$L$1000,'DATA DL_NOAIR'!$D$2:$D$1000,A26,'DATA DL_NOAIR'!$CZ$2:$CZ$1000,"NO")+SUMIFS('DATA DL_NOAIR'!$N$2:$N$1000,'DATA DL_NOAIR'!$D$2:$D$1000,A26,'DATA DL_NOAIR'!$CZ$2:$CZ$1000,"NO")</f>
        <v>250000</v>
      </c>
      <c r="C26" s="89">
        <f t="shared" si="0"/>
        <v>2.491339709537972E-4</v>
      </c>
      <c r="D26" s="93">
        <f t="shared" si="1"/>
        <v>250000</v>
      </c>
      <c r="E26" s="81">
        <f t="shared" si="2"/>
        <v>1.7178806042470489E-3</v>
      </c>
      <c r="CQ26" s="80">
        <f t="shared" si="3"/>
        <v>0.4</v>
      </c>
      <c r="CR26" s="80">
        <f t="shared" si="4"/>
        <v>0.4</v>
      </c>
    </row>
    <row r="27" spans="1:96" x14ac:dyDescent="0.25">
      <c r="A27" s="64" t="s">
        <v>2335</v>
      </c>
      <c r="B27" s="65">
        <f>SUM(B9:B26)</f>
        <v>1003476158</v>
      </c>
      <c r="C27" s="90">
        <f>SUM(C9:C26)</f>
        <v>1</v>
      </c>
      <c r="D27" s="94">
        <f>SUM(D9:D26)</f>
        <v>145528158</v>
      </c>
      <c r="E27" s="82">
        <f>SUM(E9:E26)</f>
        <v>0.99999999999999989</v>
      </c>
      <c r="CQ27" s="80">
        <f t="shared" si="3"/>
        <v>0.25</v>
      </c>
      <c r="CR27" s="80">
        <f t="shared" si="4"/>
        <v>0.25</v>
      </c>
    </row>
    <row r="28" spans="1:96" x14ac:dyDescent="0.25">
      <c r="D28" s="95"/>
      <c r="CQ28" s="65">
        <f>SUM(CQ10:CQ27)</f>
        <v>1003.4761580000002</v>
      </c>
      <c r="CR28" s="65">
        <f>SUM(CR10:CR27)</f>
        <v>145.52815799999999</v>
      </c>
    </row>
    <row r="29" spans="1:96" x14ac:dyDescent="0.25">
      <c r="A29" s="162" t="s">
        <v>2336</v>
      </c>
      <c r="B29" s="163"/>
      <c r="D29" s="95"/>
    </row>
    <row r="30" spans="1:96" x14ac:dyDescent="0.25">
      <c r="A30" s="69" t="s">
        <v>42</v>
      </c>
      <c r="B30" s="68">
        <f t="shared" ref="B30:D32" si="5">B9</f>
        <v>872558910</v>
      </c>
      <c r="D30" s="93">
        <f t="shared" si="5"/>
        <v>14610910</v>
      </c>
    </row>
    <row r="31" spans="1:96" x14ac:dyDescent="0.25">
      <c r="A31" s="69" t="s">
        <v>141</v>
      </c>
      <c r="B31" s="63">
        <f t="shared" si="5"/>
        <v>64778001</v>
      </c>
      <c r="D31" s="92">
        <f t="shared" si="5"/>
        <v>64778001</v>
      </c>
      <c r="CQ31" s="68"/>
      <c r="CR31" s="84"/>
    </row>
    <row r="32" spans="1:96" x14ac:dyDescent="0.25">
      <c r="A32" s="69" t="s">
        <v>109</v>
      </c>
      <c r="B32" s="63">
        <f t="shared" si="5"/>
        <v>9526952</v>
      </c>
      <c r="D32" s="93">
        <f t="shared" si="5"/>
        <v>9526952</v>
      </c>
      <c r="CQ32" s="63"/>
      <c r="CR32" s="79"/>
    </row>
    <row r="33" spans="1:96" ht="15.75" thickBot="1" x14ac:dyDescent="0.3">
      <c r="A33" s="69" t="s">
        <v>2353</v>
      </c>
      <c r="B33" s="87">
        <f>B27-B9-B10-B11</f>
        <v>56612295</v>
      </c>
      <c r="D33" s="96">
        <f>D27-SUM(D9:D11)</f>
        <v>56612295</v>
      </c>
      <c r="CQ33" s="63"/>
      <c r="CR33" s="79"/>
    </row>
    <row r="34" spans="1:96" ht="15.75" thickTop="1" x14ac:dyDescent="0.25">
      <c r="A34" s="85" t="s">
        <v>2335</v>
      </c>
      <c r="B34" s="86">
        <f>SUM(B30:B33)</f>
        <v>1003476158</v>
      </c>
      <c r="D34" s="97">
        <f>SUM(D30:D33)</f>
        <v>145528158</v>
      </c>
      <c r="CQ34" s="63"/>
      <c r="CR34" s="79"/>
    </row>
    <row r="35" spans="1:96" x14ac:dyDescent="0.25">
      <c r="A35" s="164"/>
      <c r="B35" s="163"/>
      <c r="C35" s="163"/>
      <c r="D35" s="163"/>
      <c r="E35" s="163"/>
    </row>
    <row r="36" spans="1:96" x14ac:dyDescent="0.25">
      <c r="A36" s="163"/>
      <c r="B36" s="163"/>
      <c r="C36" s="163"/>
      <c r="D36" s="163"/>
      <c r="E36" s="163"/>
    </row>
    <row r="37" spans="1:96" x14ac:dyDescent="0.25">
      <c r="A37" s="163"/>
      <c r="B37" s="163"/>
      <c r="C37" s="163"/>
      <c r="D37" s="163"/>
      <c r="E37" s="163"/>
    </row>
    <row r="38" spans="1:96" x14ac:dyDescent="0.25">
      <c r="A38" s="163"/>
      <c r="B38" s="163"/>
      <c r="C38" s="163"/>
      <c r="D38" s="163"/>
      <c r="E38" s="163"/>
    </row>
    <row r="39" spans="1:96" x14ac:dyDescent="0.25">
      <c r="A39" s="163"/>
      <c r="B39" s="163"/>
      <c r="C39" s="163"/>
      <c r="D39" s="163"/>
      <c r="E39" s="163"/>
    </row>
  </sheetData>
  <sheetProtection algorithmName="SHA-512" hashValue="x6EYJNDNaF+EGMkVckEoFB+XK7HnSCop01FG1lBunsnNBkqHOZ2xTgZnDipCp36C0FqcD6cEa/tqBrbuqbPe9g==" saltValue="KZ1HGbsU61GxjJnvc4jaog==" spinCount="100000" sheet="1" objects="1" scenarios="1" autoFilter="0"/>
  <mergeCells count="8">
    <mergeCell ref="A29:B29"/>
    <mergeCell ref="A35:E39"/>
    <mergeCell ref="G10:Q10"/>
    <mergeCell ref="S10:AC10"/>
    <mergeCell ref="A1:AC1"/>
    <mergeCell ref="A2:AC2"/>
    <mergeCell ref="B7:C7"/>
    <mergeCell ref="D7:E7"/>
  </mergeCells>
  <pageMargins left="0.2" right="0.2" top="0.25" bottom="0.25" header="0.3" footer="0.3"/>
  <pageSetup paperSize="5" scale="63" orientation="landscape"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BH34"/>
  <sheetViews>
    <sheetView showGridLines="0" workbookViewId="0">
      <selection activeCell="K31" sqref="K31"/>
    </sheetView>
  </sheetViews>
  <sheetFormatPr defaultRowHeight="15" x14ac:dyDescent="0.25"/>
  <cols>
    <col min="1" max="1" width="36.140625" customWidth="1"/>
    <col min="2" max="2" width="20" customWidth="1"/>
    <col min="9" max="9" width="3.28515625" customWidth="1"/>
    <col min="10" max="10" width="35.85546875" customWidth="1"/>
    <col min="11" max="11" width="23.28515625" customWidth="1"/>
    <col min="59" max="59" width="34" customWidth="1"/>
    <col min="60" max="60" width="12" customWidth="1"/>
  </cols>
  <sheetData>
    <row r="1" spans="1:60" ht="18" x14ac:dyDescent="0.25">
      <c r="A1" s="166" t="s">
        <v>2337</v>
      </c>
      <c r="B1" s="166"/>
      <c r="C1" s="166"/>
      <c r="D1" s="166"/>
      <c r="E1" s="166"/>
      <c r="F1" s="166"/>
      <c r="G1" s="166"/>
      <c r="H1" s="166"/>
      <c r="I1" s="166"/>
      <c r="J1" s="166"/>
      <c r="K1" s="166"/>
      <c r="L1" s="166"/>
      <c r="M1" s="166"/>
      <c r="N1" s="166"/>
      <c r="O1" s="166"/>
      <c r="P1" s="166"/>
      <c r="Q1" s="166"/>
      <c r="BG1" s="71"/>
    </row>
    <row r="2" spans="1:60" x14ac:dyDescent="0.25">
      <c r="A2" s="167" t="s">
        <v>2338</v>
      </c>
      <c r="B2" s="167"/>
      <c r="C2" s="167"/>
      <c r="D2" s="167"/>
      <c r="E2" s="167"/>
      <c r="F2" s="167"/>
      <c r="G2" s="167"/>
      <c r="H2" s="167"/>
      <c r="I2" s="167"/>
      <c r="J2" s="167"/>
      <c r="K2" s="167"/>
      <c r="L2" s="167"/>
      <c r="M2" s="167"/>
      <c r="N2" s="167"/>
      <c r="O2" s="167"/>
      <c r="P2" s="167"/>
      <c r="Q2" s="167"/>
      <c r="BG2" s="71"/>
    </row>
    <row r="3" spans="1:60" x14ac:dyDescent="0.25">
      <c r="A3" s="78"/>
      <c r="B3" s="78"/>
      <c r="C3" s="78"/>
      <c r="D3" s="78"/>
      <c r="E3" s="78"/>
      <c r="F3" s="78"/>
      <c r="G3" s="78"/>
      <c r="H3" s="78"/>
      <c r="I3" s="78"/>
      <c r="J3" s="78"/>
      <c r="K3" s="78"/>
      <c r="L3" s="78"/>
      <c r="M3" s="78"/>
      <c r="N3" s="78"/>
      <c r="O3" s="78"/>
      <c r="P3" s="78"/>
      <c r="Q3" s="78"/>
      <c r="BG3" s="71"/>
    </row>
    <row r="4" spans="1:60" x14ac:dyDescent="0.25">
      <c r="A4" s="172" t="s">
        <v>2351</v>
      </c>
      <c r="B4" s="172"/>
      <c r="C4" s="172"/>
      <c r="D4" s="172"/>
      <c r="E4" s="172"/>
      <c r="F4" s="172"/>
      <c r="G4" s="172"/>
      <c r="H4" s="172"/>
      <c r="J4" s="172" t="s">
        <v>2352</v>
      </c>
      <c r="K4" s="172"/>
      <c r="L4" s="172"/>
      <c r="M4" s="172"/>
      <c r="N4" s="172"/>
      <c r="O4" s="172"/>
      <c r="P4" s="172"/>
      <c r="Q4" s="172"/>
    </row>
    <row r="5" spans="1:60" x14ac:dyDescent="0.25">
      <c r="A5" s="66" t="s">
        <v>2339</v>
      </c>
      <c r="B5" s="67">
        <v>1683843776</v>
      </c>
      <c r="J5" s="66" t="s">
        <v>2339</v>
      </c>
      <c r="K5" s="67">
        <f>1683843776-857948000</f>
        <v>825895776</v>
      </c>
    </row>
    <row r="6" spans="1:60" x14ac:dyDescent="0.25">
      <c r="A6" s="66" t="s">
        <v>2340</v>
      </c>
      <c r="B6" s="67">
        <v>388337229.91751242</v>
      </c>
      <c r="J6" s="66" t="s">
        <v>2340</v>
      </c>
      <c r="K6" s="67">
        <v>388337229.91751242</v>
      </c>
    </row>
    <row r="7" spans="1:60" x14ac:dyDescent="0.25">
      <c r="A7" s="66" t="s">
        <v>2341</v>
      </c>
      <c r="B7" s="67">
        <f>B5-B6</f>
        <v>1295506546.0824876</v>
      </c>
      <c r="J7" s="66" t="s">
        <v>2341</v>
      </c>
      <c r="K7" s="67">
        <f>K5-K6</f>
        <v>437558546.08248758</v>
      </c>
    </row>
    <row r="8" spans="1:60" x14ac:dyDescent="0.25">
      <c r="BG8" t="s">
        <v>2344</v>
      </c>
    </row>
    <row r="9" spans="1:60" x14ac:dyDescent="0.25">
      <c r="BG9" s="69" t="s">
        <v>2341</v>
      </c>
      <c r="BH9" s="73">
        <f>B7/1000000</f>
        <v>1295.5065460824876</v>
      </c>
    </row>
    <row r="10" spans="1:60" x14ac:dyDescent="0.25">
      <c r="BG10" s="69" t="s">
        <v>2339</v>
      </c>
      <c r="BH10" s="73">
        <f>B5/1000000</f>
        <v>1683.8437759999999</v>
      </c>
    </row>
    <row r="11" spans="1:60" x14ac:dyDescent="0.25">
      <c r="BG11" s="69" t="s">
        <v>2340</v>
      </c>
      <c r="BH11" s="73">
        <f>B6/1000000</f>
        <v>388.33722991751239</v>
      </c>
    </row>
    <row r="13" spans="1:60" x14ac:dyDescent="0.25">
      <c r="BG13" s="69" t="s">
        <v>2345</v>
      </c>
    </row>
    <row r="14" spans="1:60" x14ac:dyDescent="0.25">
      <c r="BG14" s="69" t="s">
        <v>2341</v>
      </c>
      <c r="BH14" s="73">
        <f>K7/1000000</f>
        <v>437.55854608248757</v>
      </c>
    </row>
    <row r="15" spans="1:60" x14ac:dyDescent="0.25">
      <c r="BG15" s="69" t="s">
        <v>2339</v>
      </c>
      <c r="BH15" s="73">
        <f>K5/1000000</f>
        <v>825.89577599999996</v>
      </c>
    </row>
    <row r="16" spans="1:60" x14ac:dyDescent="0.25">
      <c r="BG16" s="69" t="s">
        <v>2340</v>
      </c>
      <c r="BH16" s="73">
        <f>K6/1000000</f>
        <v>388.33722991751239</v>
      </c>
    </row>
    <row r="28" spans="1:3" x14ac:dyDescent="0.25">
      <c r="A28" s="74" t="s">
        <v>2346</v>
      </c>
    </row>
    <row r="29" spans="1:3" x14ac:dyDescent="0.25">
      <c r="A29" s="72" t="s">
        <v>2342</v>
      </c>
      <c r="B29" s="75" t="s">
        <v>2343</v>
      </c>
    </row>
    <row r="30" spans="1:3" x14ac:dyDescent="0.25">
      <c r="A30" s="70">
        <f>58516074</f>
        <v>58516074</v>
      </c>
      <c r="B30" s="76">
        <f>(A30/0.8)*0.2</f>
        <v>14629018.5</v>
      </c>
      <c r="C30" s="77">
        <v>2027</v>
      </c>
    </row>
    <row r="31" spans="1:3" x14ac:dyDescent="0.25">
      <c r="A31" s="70">
        <f>A30*103%</f>
        <v>60271556.219999999</v>
      </c>
      <c r="B31" s="76">
        <f t="shared" ref="B31:B34" si="0">(A31/0.8)*0.2</f>
        <v>15067889.055</v>
      </c>
      <c r="C31" s="77">
        <f>C30+1</f>
        <v>2028</v>
      </c>
    </row>
    <row r="32" spans="1:3" x14ac:dyDescent="0.25">
      <c r="A32" s="70">
        <f>A31*103%</f>
        <v>62079702.906599998</v>
      </c>
      <c r="B32" s="76">
        <f t="shared" si="0"/>
        <v>15519925.72665</v>
      </c>
      <c r="C32" s="77">
        <f t="shared" ref="C32:C34" si="1">C31+1</f>
        <v>2029</v>
      </c>
    </row>
    <row r="33" spans="1:3" x14ac:dyDescent="0.25">
      <c r="A33" s="70">
        <f>A32*103%</f>
        <v>63942093.993798003</v>
      </c>
      <c r="B33" s="76">
        <f t="shared" si="0"/>
        <v>15985523.498449499</v>
      </c>
      <c r="C33" s="77">
        <f t="shared" si="1"/>
        <v>2030</v>
      </c>
    </row>
    <row r="34" spans="1:3" x14ac:dyDescent="0.25">
      <c r="A34" s="70">
        <f>A33*103%</f>
        <v>65860356.813611947</v>
      </c>
      <c r="B34" s="76">
        <f t="shared" si="0"/>
        <v>16465089.203402989</v>
      </c>
      <c r="C34" s="77">
        <f t="shared" si="1"/>
        <v>2031</v>
      </c>
    </row>
  </sheetData>
  <sheetProtection algorithmName="SHA-512" hashValue="OYjO6rQPnMVQzZse0RmI6PxiHPag0pL91WrMCtq+MUiO8rUFc9bq7g6H1eHQAwhyF2vjn7hXbBXg16Ia4Lki8g==" saltValue="UdpAyH9lXIDkrjinwi2JSw==" spinCount="100000" sheet="1" objects="1" scenarios="1" autoFilter="0"/>
  <mergeCells count="4">
    <mergeCell ref="A4:H4"/>
    <mergeCell ref="J4:Q4"/>
    <mergeCell ref="A1:Q1"/>
    <mergeCell ref="A2:Q2"/>
  </mergeCells>
  <pageMargins left="0.2" right="0.2" top="0.25" bottom="0.25" header="0.3" footer="0.3"/>
  <pageSetup paperSize="5" scale="76" orientation="landscape" horizontalDpi="1200" verticalDpi="1200"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BDA2B-FBAE-4E7A-A181-2AF88205E728}">
  <sheetPr>
    <tabColor rgb="FF00B050"/>
  </sheetPr>
  <dimension ref="A1:BY607"/>
  <sheetViews>
    <sheetView showGridLines="0" zoomScale="90" zoomScaleNormal="90" workbookViewId="0">
      <pane xSplit="3" ySplit="15" topLeftCell="D16" activePane="bottomRight" state="frozenSplit"/>
      <selection pane="topRight" activeCell="D1" sqref="D1"/>
      <selection pane="bottomLeft" activeCell="A16" sqref="A16"/>
      <selection pane="bottomRight" activeCell="A5" sqref="A5"/>
    </sheetView>
  </sheetViews>
  <sheetFormatPr defaultColWidth="9.140625" defaultRowHeight="15" x14ac:dyDescent="0.25"/>
  <cols>
    <col min="1" max="1" width="19" style="1" customWidth="1"/>
    <col min="2" max="2" width="16.42578125" style="1" customWidth="1"/>
    <col min="3" max="3" width="28.85546875" style="1" customWidth="1"/>
    <col min="4" max="4" width="99.7109375" style="1" customWidth="1"/>
    <col min="5" max="5" width="66.85546875" style="3" customWidth="1"/>
    <col min="6" max="6" width="9.28515625" style="3" customWidth="1"/>
    <col min="7" max="7" width="8.5703125" style="3" customWidth="1"/>
    <col min="8" max="14" width="19.28515625" style="1" customWidth="1"/>
    <col min="15" max="67" width="9.140625" style="1"/>
    <col min="68" max="68" width="17.28515625" style="1" bestFit="1" customWidth="1"/>
    <col min="69" max="69" width="9" style="1" bestFit="1" customWidth="1"/>
    <col min="70" max="70" width="13.140625" style="1" bestFit="1" customWidth="1"/>
    <col min="71" max="71" width="12.85546875" style="1" bestFit="1" customWidth="1"/>
    <col min="72" max="72" width="10.42578125" style="1" bestFit="1" customWidth="1"/>
    <col min="73" max="74" width="9.140625" style="1"/>
    <col min="75" max="75" width="17.28515625" style="1" bestFit="1" customWidth="1"/>
    <col min="76" max="76" width="13.5703125" style="1" bestFit="1" customWidth="1"/>
    <col min="77" max="77" width="11.28515625" style="1" bestFit="1" customWidth="1"/>
    <col min="78" max="16384" width="9.140625" style="1"/>
  </cols>
  <sheetData>
    <row r="1" spans="1:77" ht="15" customHeight="1" x14ac:dyDescent="0.25">
      <c r="A1" s="155" t="str">
        <f ca="1">CONCATENATE(ADMIN!B5," Capital Improvement Request Summary 
(includes updates from the originally submitted ",ADMIN!B7,"departmental requests)")</f>
        <v>2027 Capital Improvement Request Summary 
(includes updates from the originally submitted July 15th departmental requests)</v>
      </c>
      <c r="B1" s="155"/>
      <c r="C1" s="155"/>
      <c r="D1" s="155"/>
      <c r="E1" s="155"/>
      <c r="F1" s="155"/>
      <c r="G1" s="155"/>
      <c r="H1" s="155"/>
      <c r="I1" s="155"/>
      <c r="J1" s="155"/>
      <c r="K1" s="155"/>
      <c r="L1" s="155"/>
      <c r="M1" s="155"/>
      <c r="N1" s="155"/>
      <c r="BP1" s="150" t="str">
        <f ca="1">H13</f>
        <v>YR 1 (2027)</v>
      </c>
      <c r="BQ1" s="150"/>
      <c r="BR1" s="150"/>
      <c r="BS1" s="150"/>
      <c r="BT1" s="150"/>
      <c r="BW1" s="150" t="str">
        <f ca="1">L13</f>
        <v>YRS 2 - 5 (2028 - 2031)</v>
      </c>
      <c r="BX1" s="150"/>
      <c r="BY1" s="150"/>
    </row>
    <row r="2" spans="1:77" ht="15" customHeight="1" x14ac:dyDescent="0.25">
      <c r="A2" s="155"/>
      <c r="B2" s="155"/>
      <c r="C2" s="155"/>
      <c r="D2" s="155"/>
      <c r="E2" s="155"/>
      <c r="F2" s="155"/>
      <c r="G2" s="155"/>
      <c r="H2" s="155"/>
      <c r="I2" s="155"/>
      <c r="J2" s="155"/>
      <c r="K2" s="155"/>
      <c r="L2" s="155"/>
      <c r="M2" s="155"/>
      <c r="N2" s="155"/>
      <c r="BP2" s="17"/>
      <c r="BQ2" s="18" t="s">
        <v>795</v>
      </c>
      <c r="BR2" s="18" t="s">
        <v>796</v>
      </c>
      <c r="BS2" s="18" t="s">
        <v>797</v>
      </c>
      <c r="BT2" s="18" t="s">
        <v>798</v>
      </c>
      <c r="BW2" s="17"/>
      <c r="BX2" s="18" t="s">
        <v>799</v>
      </c>
      <c r="BY2" s="18" t="s">
        <v>798</v>
      </c>
    </row>
    <row r="3" spans="1:77" ht="15" customHeight="1" x14ac:dyDescent="0.25">
      <c r="A3" s="155"/>
      <c r="B3" s="155"/>
      <c r="C3" s="155"/>
      <c r="D3" s="155"/>
      <c r="E3" s="155"/>
      <c r="F3" s="155"/>
      <c r="G3" s="155"/>
      <c r="H3" s="155"/>
      <c r="I3" s="155"/>
      <c r="J3" s="155"/>
      <c r="K3" s="155"/>
      <c r="L3" s="155"/>
      <c r="M3" s="155"/>
      <c r="N3" s="155"/>
      <c r="BP3" s="19" t="s">
        <v>800</v>
      </c>
      <c r="BQ3" s="3">
        <f ca="1">_xlfn.XLOOKUP("grand total",'Summary Report ALL LOOKUP_AIR'!A:A,'Summary Report ALL LOOKUP_AIR'!E:E,"")</f>
        <v>11</v>
      </c>
      <c r="BR3" s="20">
        <f ca="1">_xlfn.XLOOKUP("grand total",'Summary Report ALL LOOKUP_AIR'!A:A,'Summary Report ALL LOOKUP_AIR'!G:G,"")</f>
        <v>21724626</v>
      </c>
      <c r="BS3" s="20">
        <f ca="1">_xlfn.XLOOKUP("grand total",'Summary Report ALL LOOKUP_AIR'!A:A,'Summary Report ALL LOOKUP_AIR'!H:H,"")</f>
        <v>6546617</v>
      </c>
      <c r="BT3" s="59">
        <f ca="1">_xlfn.XLOOKUP("grand total",'Summary Report ALL LOOKUP_AIR'!A:A,'Summary Report ALL LOOKUP_AIR'!I:I,"")</f>
        <v>18807897</v>
      </c>
      <c r="BW3" s="19" t="s">
        <v>800</v>
      </c>
      <c r="BX3" s="20">
        <f ca="1">_xlfn.XLOOKUP("grand total",'Summary Report ALL LOOKUP_AIR'!A:A,'Summary Report ALL LOOKUP_AIR'!K:K,"")</f>
        <v>3371640</v>
      </c>
      <c r="BY3" s="20">
        <f ca="1">_xlfn.XLOOKUP("grand total",'Summary Report ALL LOOKUP_AIR'!A:A,'Summary Report ALL LOOKUP_AIR'!L:L,"")</f>
        <v>0</v>
      </c>
    </row>
    <row r="4" spans="1:77" ht="15" customHeight="1" x14ac:dyDescent="0.25">
      <c r="A4" s="155"/>
      <c r="B4" s="155"/>
      <c r="C4" s="155"/>
      <c r="D4" s="155"/>
      <c r="E4" s="155"/>
      <c r="F4" s="155"/>
      <c r="G4" s="155"/>
      <c r="H4" s="155"/>
      <c r="I4" s="155"/>
      <c r="J4" s="155"/>
      <c r="K4" s="155"/>
      <c r="L4" s="155"/>
      <c r="M4" s="155"/>
      <c r="N4" s="155"/>
      <c r="BP4" s="19" t="s">
        <v>801</v>
      </c>
      <c r="BQ4" s="3">
        <f ca="1">_xlfn.XLOOKUP("grand total",A:A,G:G,"")</f>
        <v>11</v>
      </c>
      <c r="BR4" s="20">
        <f ca="1">_xlfn.XLOOKUP("grand total",A:A,I:I,"")</f>
        <v>21724626</v>
      </c>
      <c r="BS4" s="20">
        <f ca="1">_xlfn.XLOOKUP("grand total",A:A,J:J,"")</f>
        <v>6546617</v>
      </c>
      <c r="BT4" s="59">
        <f ca="1">_xlfn.XLOOKUP("grand total",A:A,K:K,"")</f>
        <v>18807897</v>
      </c>
      <c r="BW4" s="19" t="s">
        <v>801</v>
      </c>
      <c r="BX4" s="20">
        <f ca="1">_xlfn.XLOOKUP("grand total",A:A,M:M,"")</f>
        <v>3371640</v>
      </c>
      <c r="BY4" s="20">
        <f ca="1">_xlfn.XLOOKUP("grand total",A:A,N:N,"")</f>
        <v>0</v>
      </c>
    </row>
    <row r="5" spans="1:77" x14ac:dyDescent="0.25">
      <c r="A5" s="5" t="s">
        <v>210</v>
      </c>
      <c r="BP5" s="21" t="s">
        <v>802</v>
      </c>
      <c r="BQ5" s="22">
        <f ca="1">IFERROR(BQ4/BQ3,0)</f>
        <v>1</v>
      </c>
      <c r="BR5" s="22">
        <f ca="1">IFERROR(BR4/BR3,0)</f>
        <v>1</v>
      </c>
      <c r="BS5" s="22">
        <f ca="1">IFERROR(BS4/BS3,0)</f>
        <v>1</v>
      </c>
      <c r="BT5" s="22">
        <f ca="1">IFERROR(BT4/BT3,0)</f>
        <v>1</v>
      </c>
      <c r="BW5" s="21" t="s">
        <v>802</v>
      </c>
      <c r="BX5" s="22">
        <f ca="1">IFERROR(BX3/BX4,0)</f>
        <v>1</v>
      </c>
      <c r="BY5" s="22">
        <f ca="1">IFERROR(BY3/BY4,0)</f>
        <v>0</v>
      </c>
    </row>
    <row r="6" spans="1:77" ht="15.75" x14ac:dyDescent="0.25">
      <c r="A6" s="156" t="s">
        <v>453</v>
      </c>
      <c r="B6" s="156"/>
      <c r="C6" s="156"/>
      <c r="BP6" s="151"/>
      <c r="BQ6" s="151"/>
      <c r="BR6" s="151"/>
      <c r="BS6" s="151"/>
      <c r="BT6" s="151"/>
      <c r="BW6" s="151"/>
      <c r="BX6" s="151"/>
      <c r="BY6" s="151"/>
    </row>
    <row r="7" spans="1:77" ht="15.75" x14ac:dyDescent="0.25">
      <c r="A7" s="156" t="s">
        <v>211</v>
      </c>
      <c r="B7" s="156"/>
      <c r="C7" s="156"/>
      <c r="BP7" s="151"/>
      <c r="BQ7" s="151"/>
      <c r="BR7" s="151"/>
      <c r="BS7" s="151"/>
      <c r="BT7" s="151"/>
      <c r="BW7" s="151"/>
      <c r="BX7" s="151"/>
      <c r="BY7" s="151"/>
    </row>
    <row r="8" spans="1:77" ht="15.75" x14ac:dyDescent="0.25">
      <c r="A8" s="156" t="s">
        <v>454</v>
      </c>
      <c r="B8" s="156"/>
      <c r="C8" s="156"/>
    </row>
    <row r="9" spans="1:77" ht="15.75" x14ac:dyDescent="0.25">
      <c r="A9" s="156" t="s">
        <v>212</v>
      </c>
      <c r="B9" s="156"/>
      <c r="C9" s="156"/>
    </row>
    <row r="10" spans="1:77" hidden="1" x14ac:dyDescent="0.25"/>
    <row r="12" spans="1:77" s="5" customFormat="1" x14ac:dyDescent="0.25">
      <c r="A12"/>
      <c r="B12"/>
      <c r="C12"/>
      <c r="O12" s="1"/>
    </row>
    <row r="13" spans="1:77" s="5" customFormat="1" x14ac:dyDescent="0.25">
      <c r="E13" s="6"/>
      <c r="F13" s="6"/>
      <c r="H13" s="152" t="str">
        <f ca="1">CONCATENATE("YR 1 (",ADMIN!B5,")")</f>
        <v>YR 1 (2027)</v>
      </c>
      <c r="I13" s="152"/>
      <c r="J13" s="152"/>
      <c r="K13" s="152"/>
      <c r="L13" s="153" t="str">
        <f ca="1">CONCATENATE("YRS 2 - 5 (",ADMIN!B5+1," - ",ADMIN!B5+4,")")</f>
        <v>YRS 2 - 5 (2028 - 2031)</v>
      </c>
      <c r="M13" s="154"/>
      <c r="N13" s="154"/>
      <c r="O13" s="1"/>
    </row>
    <row r="14" spans="1:77" s="7" customFormat="1" hidden="1" x14ac:dyDescent="0.25">
      <c r="A14" s="106"/>
      <c r="B14" s="107"/>
      <c r="C14" s="107"/>
      <c r="D14" s="107"/>
      <c r="E14" s="107"/>
      <c r="F14" s="107"/>
      <c r="G14" s="108" t="s">
        <v>199</v>
      </c>
      <c r="H14" s="109"/>
      <c r="I14" s="109"/>
      <c r="J14" s="109"/>
      <c r="K14" s="109"/>
      <c r="L14" s="123"/>
      <c r="M14" s="121"/>
      <c r="N14" s="122"/>
      <c r="O14" s="1"/>
    </row>
    <row r="15" spans="1:77" s="7" customFormat="1" ht="45" x14ac:dyDescent="0.25">
      <c r="A15" s="106" t="s">
        <v>0</v>
      </c>
      <c r="B15" s="106" t="s">
        <v>1</v>
      </c>
      <c r="C15" s="106" t="s">
        <v>9</v>
      </c>
      <c r="D15" s="106" t="s">
        <v>202</v>
      </c>
      <c r="E15" s="106" t="s">
        <v>17</v>
      </c>
      <c r="F15" s="106" t="s">
        <v>204</v>
      </c>
      <c r="G15" s="133" t="s">
        <v>206</v>
      </c>
      <c r="H15" s="114" t="s">
        <v>203</v>
      </c>
      <c r="I15" s="110" t="s">
        <v>200</v>
      </c>
      <c r="J15" s="110" t="s">
        <v>201</v>
      </c>
      <c r="K15" s="110" t="s">
        <v>205</v>
      </c>
      <c r="L15" s="134" t="s">
        <v>207</v>
      </c>
      <c r="M15" s="135" t="s">
        <v>208</v>
      </c>
      <c r="N15" s="136" t="s">
        <v>209</v>
      </c>
    </row>
    <row r="16" spans="1:77" ht="90" x14ac:dyDescent="0.25">
      <c r="A16" s="100" t="s">
        <v>89</v>
      </c>
      <c r="B16" s="100" t="s">
        <v>1799</v>
      </c>
      <c r="C16" s="100" t="s">
        <v>1800</v>
      </c>
      <c r="D16" s="100" t="s">
        <v>1801</v>
      </c>
      <c r="E16" s="100" t="s">
        <v>1804</v>
      </c>
      <c r="F16" s="100" t="s">
        <v>90</v>
      </c>
      <c r="G16" s="118">
        <v>1</v>
      </c>
      <c r="H16" s="115">
        <v>360000</v>
      </c>
      <c r="I16" s="104">
        <v>0</v>
      </c>
      <c r="J16" s="104">
        <v>360000</v>
      </c>
      <c r="K16" s="104">
        <v>0</v>
      </c>
      <c r="L16" s="124">
        <v>0</v>
      </c>
      <c r="M16" s="127">
        <v>0</v>
      </c>
      <c r="N16" s="130">
        <v>0</v>
      </c>
    </row>
    <row r="17" spans="1:14" ht="75" x14ac:dyDescent="0.25">
      <c r="A17" s="101" t="s">
        <v>89</v>
      </c>
      <c r="B17" s="100" t="s">
        <v>1757</v>
      </c>
      <c r="C17" s="100" t="s">
        <v>1758</v>
      </c>
      <c r="D17" s="100" t="s">
        <v>1759</v>
      </c>
      <c r="E17" s="100" t="s">
        <v>1760</v>
      </c>
      <c r="F17" s="100" t="s">
        <v>90</v>
      </c>
      <c r="G17" s="118">
        <v>1</v>
      </c>
      <c r="H17" s="115">
        <v>7403650</v>
      </c>
      <c r="I17" s="104">
        <v>0</v>
      </c>
      <c r="J17" s="104">
        <v>925456</v>
      </c>
      <c r="K17" s="104">
        <v>6478194</v>
      </c>
      <c r="L17" s="124">
        <v>0</v>
      </c>
      <c r="M17" s="127">
        <v>0</v>
      </c>
      <c r="N17" s="130">
        <v>0</v>
      </c>
    </row>
    <row r="18" spans="1:14" ht="105" x14ac:dyDescent="0.25">
      <c r="A18" s="101" t="s">
        <v>89</v>
      </c>
      <c r="B18" s="100" t="s">
        <v>1741</v>
      </c>
      <c r="C18" s="100" t="s">
        <v>1742</v>
      </c>
      <c r="D18" s="100" t="s">
        <v>1743</v>
      </c>
      <c r="E18" s="100" t="s">
        <v>1747</v>
      </c>
      <c r="F18" s="100" t="s">
        <v>90</v>
      </c>
      <c r="G18" s="118">
        <v>1</v>
      </c>
      <c r="H18" s="115">
        <v>1898080</v>
      </c>
      <c r="I18" s="104">
        <v>0</v>
      </c>
      <c r="J18" s="104">
        <v>1898080</v>
      </c>
      <c r="K18" s="104">
        <v>0</v>
      </c>
      <c r="L18" s="124">
        <v>0</v>
      </c>
      <c r="M18" s="127">
        <v>0</v>
      </c>
      <c r="N18" s="130">
        <v>0</v>
      </c>
    </row>
    <row r="19" spans="1:14" ht="75" x14ac:dyDescent="0.25">
      <c r="A19" s="101" t="s">
        <v>89</v>
      </c>
      <c r="B19" s="100" t="s">
        <v>1734</v>
      </c>
      <c r="C19" s="100" t="s">
        <v>1735</v>
      </c>
      <c r="D19" s="100" t="s">
        <v>1736</v>
      </c>
      <c r="E19" s="100" t="s">
        <v>1738</v>
      </c>
      <c r="F19" s="100" t="s">
        <v>90</v>
      </c>
      <c r="G19" s="118">
        <v>1</v>
      </c>
      <c r="H19" s="115">
        <v>3713700</v>
      </c>
      <c r="I19" s="104">
        <v>3713700</v>
      </c>
      <c r="J19" s="104">
        <v>0</v>
      </c>
      <c r="K19" s="104">
        <v>0</v>
      </c>
      <c r="L19" s="124">
        <v>0</v>
      </c>
      <c r="M19" s="127">
        <v>0</v>
      </c>
      <c r="N19" s="130">
        <v>0</v>
      </c>
    </row>
    <row r="20" spans="1:14" ht="90" x14ac:dyDescent="0.25">
      <c r="A20" s="101" t="s">
        <v>89</v>
      </c>
      <c r="B20" s="100" t="s">
        <v>575</v>
      </c>
      <c r="C20" s="100" t="s">
        <v>576</v>
      </c>
      <c r="D20" s="100" t="s">
        <v>1761</v>
      </c>
      <c r="E20" s="100" t="s">
        <v>1764</v>
      </c>
      <c r="F20" s="100" t="s">
        <v>90</v>
      </c>
      <c r="G20" s="118">
        <v>1</v>
      </c>
      <c r="H20" s="115">
        <v>756000</v>
      </c>
      <c r="I20" s="104">
        <v>0</v>
      </c>
      <c r="J20" s="104">
        <v>756000</v>
      </c>
      <c r="K20" s="104">
        <v>0</v>
      </c>
      <c r="L20" s="124">
        <v>0</v>
      </c>
      <c r="M20" s="127">
        <v>0</v>
      </c>
      <c r="N20" s="130">
        <v>0</v>
      </c>
    </row>
    <row r="21" spans="1:14" ht="75" x14ac:dyDescent="0.25">
      <c r="A21" s="101" t="s">
        <v>89</v>
      </c>
      <c r="B21" s="100" t="s">
        <v>1750</v>
      </c>
      <c r="C21" s="100" t="s">
        <v>1751</v>
      </c>
      <c r="D21" s="100" t="s">
        <v>1752</v>
      </c>
      <c r="E21" s="100" t="s">
        <v>1755</v>
      </c>
      <c r="F21" s="100" t="s">
        <v>90</v>
      </c>
      <c r="G21" s="118">
        <v>1</v>
      </c>
      <c r="H21" s="115">
        <v>12866210</v>
      </c>
      <c r="I21" s="104">
        <v>1608276</v>
      </c>
      <c r="J21" s="104">
        <v>0</v>
      </c>
      <c r="K21" s="104">
        <v>11257934</v>
      </c>
      <c r="L21" s="124">
        <v>0</v>
      </c>
      <c r="M21" s="127">
        <v>0</v>
      </c>
      <c r="N21" s="130">
        <v>0</v>
      </c>
    </row>
    <row r="22" spans="1:14" ht="105" x14ac:dyDescent="0.25">
      <c r="A22" s="101" t="s">
        <v>89</v>
      </c>
      <c r="B22" s="100" t="s">
        <v>1767</v>
      </c>
      <c r="C22" s="100" t="s">
        <v>1768</v>
      </c>
      <c r="D22" s="100" t="s">
        <v>1769</v>
      </c>
      <c r="E22" s="100" t="s">
        <v>1772</v>
      </c>
      <c r="F22" s="100" t="s">
        <v>90</v>
      </c>
      <c r="G22" s="118">
        <v>1</v>
      </c>
      <c r="H22" s="115">
        <v>1416000</v>
      </c>
      <c r="I22" s="104">
        <v>0</v>
      </c>
      <c r="J22" s="104">
        <v>1416000</v>
      </c>
      <c r="K22" s="104">
        <v>0</v>
      </c>
      <c r="L22" s="124">
        <v>0</v>
      </c>
      <c r="M22" s="127">
        <v>0</v>
      </c>
      <c r="N22" s="130">
        <v>0</v>
      </c>
    </row>
    <row r="23" spans="1:14" ht="75" x14ac:dyDescent="0.25">
      <c r="A23" s="101" t="s">
        <v>89</v>
      </c>
      <c r="B23" s="100" t="s">
        <v>1778</v>
      </c>
      <c r="C23" s="100" t="s">
        <v>1779</v>
      </c>
      <c r="D23" s="100" t="s">
        <v>1781</v>
      </c>
      <c r="E23" s="100" t="s">
        <v>1783</v>
      </c>
      <c r="F23" s="100" t="s">
        <v>90</v>
      </c>
      <c r="G23" s="118">
        <v>1</v>
      </c>
      <c r="H23" s="115">
        <v>16402650</v>
      </c>
      <c r="I23" s="104">
        <v>16402650</v>
      </c>
      <c r="J23" s="104">
        <v>0</v>
      </c>
      <c r="K23" s="104">
        <v>0</v>
      </c>
      <c r="L23" s="124">
        <v>0</v>
      </c>
      <c r="M23" s="127">
        <v>0</v>
      </c>
      <c r="N23" s="130">
        <v>0</v>
      </c>
    </row>
    <row r="24" spans="1:14" ht="75" x14ac:dyDescent="0.25">
      <c r="A24" s="101" t="s">
        <v>89</v>
      </c>
      <c r="B24" s="100" t="s">
        <v>1786</v>
      </c>
      <c r="C24" s="100" t="s">
        <v>1787</v>
      </c>
      <c r="D24" s="100" t="s">
        <v>1788</v>
      </c>
      <c r="E24" s="100" t="s">
        <v>1790</v>
      </c>
      <c r="F24" s="100" t="s">
        <v>90</v>
      </c>
      <c r="G24" s="118">
        <v>1</v>
      </c>
      <c r="H24" s="115">
        <v>352100</v>
      </c>
      <c r="I24" s="104">
        <v>0</v>
      </c>
      <c r="J24" s="104">
        <v>352100</v>
      </c>
      <c r="K24" s="104">
        <v>0</v>
      </c>
      <c r="L24" s="124">
        <v>3371640</v>
      </c>
      <c r="M24" s="127">
        <v>3371640</v>
      </c>
      <c r="N24" s="130">
        <v>0</v>
      </c>
    </row>
    <row r="25" spans="1:14" ht="120" x14ac:dyDescent="0.25">
      <c r="A25" s="101" t="s">
        <v>89</v>
      </c>
      <c r="B25" s="100" t="s">
        <v>1794</v>
      </c>
      <c r="C25" s="100" t="s">
        <v>1795</v>
      </c>
      <c r="D25" s="100" t="s">
        <v>1796</v>
      </c>
      <c r="E25" s="100" t="s">
        <v>1797</v>
      </c>
      <c r="F25" s="100" t="s">
        <v>90</v>
      </c>
      <c r="G25" s="118">
        <v>1</v>
      </c>
      <c r="H25" s="115">
        <v>811500</v>
      </c>
      <c r="I25" s="104">
        <v>0</v>
      </c>
      <c r="J25" s="104">
        <v>811500</v>
      </c>
      <c r="K25" s="104">
        <v>0</v>
      </c>
      <c r="L25" s="124">
        <v>0</v>
      </c>
      <c r="M25" s="127">
        <v>0</v>
      </c>
      <c r="N25" s="130">
        <v>0</v>
      </c>
    </row>
    <row r="26" spans="1:14" ht="90" x14ac:dyDescent="0.25">
      <c r="A26" s="101" t="s">
        <v>89</v>
      </c>
      <c r="B26" s="100" t="s">
        <v>1808</v>
      </c>
      <c r="C26" s="100" t="s">
        <v>1809</v>
      </c>
      <c r="D26" s="100" t="s">
        <v>1810</v>
      </c>
      <c r="E26" s="100" t="s">
        <v>1812</v>
      </c>
      <c r="F26" s="100" t="s">
        <v>90</v>
      </c>
      <c r="G26" s="118">
        <v>1</v>
      </c>
      <c r="H26" s="115">
        <v>1099250</v>
      </c>
      <c r="I26" s="104">
        <v>0</v>
      </c>
      <c r="J26" s="104">
        <v>27481</v>
      </c>
      <c r="K26" s="104">
        <v>1071769</v>
      </c>
      <c r="L26" s="124">
        <v>0</v>
      </c>
      <c r="M26" s="127">
        <v>0</v>
      </c>
      <c r="N26" s="130">
        <v>0</v>
      </c>
    </row>
    <row r="27" spans="1:14" x14ac:dyDescent="0.25">
      <c r="A27" s="111" t="s">
        <v>184</v>
      </c>
      <c r="B27" s="112"/>
      <c r="C27" s="112"/>
      <c r="D27" s="112"/>
      <c r="E27" s="112"/>
      <c r="F27" s="112"/>
      <c r="G27" s="119">
        <v>11</v>
      </c>
      <c r="H27" s="116">
        <v>47079140</v>
      </c>
      <c r="I27" s="113">
        <v>21724626</v>
      </c>
      <c r="J27" s="113">
        <v>6546617</v>
      </c>
      <c r="K27" s="113">
        <v>18807897</v>
      </c>
      <c r="L27" s="125">
        <v>3371640</v>
      </c>
      <c r="M27" s="128">
        <v>3371640</v>
      </c>
      <c r="N27" s="131">
        <v>0</v>
      </c>
    </row>
    <row r="28" spans="1:14" x14ac:dyDescent="0.25">
      <c r="A28" s="102" t="s">
        <v>183</v>
      </c>
      <c r="B28" s="103"/>
      <c r="C28" s="103"/>
      <c r="D28" s="103"/>
      <c r="E28" s="103"/>
      <c r="F28" s="103"/>
      <c r="G28" s="120">
        <v>11</v>
      </c>
      <c r="H28" s="117">
        <v>47079140</v>
      </c>
      <c r="I28" s="105">
        <v>21724626</v>
      </c>
      <c r="J28" s="105">
        <v>6546617</v>
      </c>
      <c r="K28" s="105">
        <v>18807897</v>
      </c>
      <c r="L28" s="126">
        <v>3371640</v>
      </c>
      <c r="M28" s="129">
        <v>3371640</v>
      </c>
      <c r="N28" s="132">
        <v>0</v>
      </c>
    </row>
    <row r="29" spans="1:14" x14ac:dyDescent="0.25">
      <c r="A29"/>
      <c r="B29"/>
      <c r="C29"/>
      <c r="D29"/>
      <c r="E29"/>
      <c r="F29"/>
      <c r="G29"/>
      <c r="H29"/>
      <c r="I29"/>
      <c r="J29"/>
      <c r="K29"/>
      <c r="L29"/>
      <c r="M29"/>
      <c r="N29"/>
    </row>
    <row r="30" spans="1:14" x14ac:dyDescent="0.25">
      <c r="A30"/>
      <c r="B30"/>
      <c r="C30"/>
      <c r="D30"/>
      <c r="E30"/>
      <c r="F30"/>
      <c r="G30"/>
      <c r="H30"/>
      <c r="I30"/>
      <c r="J30"/>
      <c r="K30"/>
      <c r="L30"/>
      <c r="M30"/>
      <c r="N30"/>
    </row>
    <row r="31" spans="1:14" x14ac:dyDescent="0.25">
      <c r="A31"/>
      <c r="B31"/>
      <c r="C31"/>
      <c r="D31"/>
      <c r="E31"/>
      <c r="F31"/>
      <c r="G31"/>
      <c r="H31"/>
      <c r="I31"/>
      <c r="J31"/>
      <c r="K31"/>
      <c r="L31"/>
      <c r="M31"/>
      <c r="N31"/>
    </row>
    <row r="32" spans="1:14" x14ac:dyDescent="0.25">
      <c r="A32"/>
      <c r="B32"/>
      <c r="C32"/>
      <c r="D32"/>
      <c r="E32"/>
      <c r="F32"/>
      <c r="G32"/>
      <c r="H32"/>
      <c r="I32"/>
      <c r="J32"/>
      <c r="K32"/>
      <c r="L32"/>
      <c r="M32"/>
      <c r="N32"/>
    </row>
    <row r="33" spans="1:14" x14ac:dyDescent="0.25">
      <c r="A33"/>
      <c r="B33"/>
      <c r="C33"/>
      <c r="D33"/>
      <c r="E33"/>
      <c r="F33"/>
      <c r="G33"/>
      <c r="H33"/>
      <c r="I33"/>
      <c r="J33"/>
      <c r="K33"/>
      <c r="L33"/>
      <c r="M33"/>
      <c r="N33"/>
    </row>
    <row r="34" spans="1:14" x14ac:dyDescent="0.25">
      <c r="A34"/>
      <c r="B34"/>
      <c r="C34"/>
      <c r="D34"/>
      <c r="E34"/>
      <c r="F34"/>
      <c r="G34"/>
      <c r="H34"/>
      <c r="I34"/>
      <c r="J34"/>
      <c r="K34"/>
      <c r="L34"/>
      <c r="M34"/>
      <c r="N34"/>
    </row>
    <row r="35" spans="1:14" x14ac:dyDescent="0.25">
      <c r="A35"/>
      <c r="B35"/>
      <c r="C35"/>
      <c r="D35"/>
      <c r="E35"/>
      <c r="F35"/>
      <c r="G35"/>
      <c r="H35"/>
      <c r="I35"/>
      <c r="J35"/>
      <c r="K35"/>
      <c r="L35"/>
      <c r="M35"/>
      <c r="N35"/>
    </row>
    <row r="36" spans="1:14" x14ac:dyDescent="0.25">
      <c r="A36"/>
      <c r="B36"/>
      <c r="C36"/>
      <c r="D36"/>
      <c r="E36"/>
      <c r="F36"/>
      <c r="G36"/>
      <c r="H36"/>
      <c r="I36"/>
      <c r="J36"/>
      <c r="K36"/>
      <c r="L36"/>
      <c r="M36"/>
      <c r="N36"/>
    </row>
    <row r="37" spans="1:14" x14ac:dyDescent="0.25">
      <c r="A37"/>
      <c r="B37"/>
      <c r="C37"/>
      <c r="D37"/>
      <c r="E37"/>
      <c r="F37"/>
      <c r="G37"/>
      <c r="H37"/>
      <c r="I37"/>
      <c r="J37"/>
      <c r="K37"/>
      <c r="L37"/>
      <c r="M37"/>
      <c r="N37"/>
    </row>
    <row r="38" spans="1:14" x14ac:dyDescent="0.25">
      <c r="A38"/>
      <c r="B38"/>
      <c r="C38"/>
      <c r="D38"/>
      <c r="E38"/>
      <c r="F38"/>
      <c r="G38"/>
      <c r="H38"/>
      <c r="I38"/>
      <c r="J38"/>
      <c r="K38"/>
      <c r="L38"/>
      <c r="M38"/>
      <c r="N38"/>
    </row>
    <row r="39" spans="1:14" x14ac:dyDescent="0.25">
      <c r="A39"/>
      <c r="B39"/>
      <c r="C39"/>
      <c r="D39"/>
      <c r="E39"/>
      <c r="F39"/>
      <c r="G39"/>
      <c r="H39"/>
      <c r="I39"/>
      <c r="J39"/>
      <c r="K39"/>
      <c r="L39"/>
      <c r="M39"/>
      <c r="N39"/>
    </row>
    <row r="40" spans="1:14" x14ac:dyDescent="0.25">
      <c r="A40"/>
      <c r="B40"/>
      <c r="C40"/>
      <c r="D40"/>
      <c r="E40"/>
      <c r="F40"/>
      <c r="G40"/>
      <c r="H40"/>
      <c r="I40"/>
      <c r="J40"/>
      <c r="K40"/>
      <c r="L40"/>
      <c r="M40"/>
      <c r="N40"/>
    </row>
    <row r="41" spans="1:14" x14ac:dyDescent="0.25">
      <c r="A41"/>
      <c r="B41"/>
      <c r="C41"/>
      <c r="D41"/>
      <c r="E41"/>
      <c r="F41"/>
      <c r="G41"/>
      <c r="H41"/>
      <c r="I41"/>
      <c r="J41"/>
      <c r="K41"/>
      <c r="L41"/>
      <c r="M41"/>
      <c r="N41"/>
    </row>
    <row r="42" spans="1:14" x14ac:dyDescent="0.25">
      <c r="A42"/>
      <c r="B42"/>
      <c r="C42"/>
      <c r="D42"/>
      <c r="E42"/>
      <c r="F42"/>
      <c r="G42"/>
      <c r="H42"/>
      <c r="I42"/>
      <c r="J42"/>
      <c r="K42"/>
      <c r="L42"/>
      <c r="M42"/>
      <c r="N42"/>
    </row>
    <row r="43" spans="1:14" x14ac:dyDescent="0.25">
      <c r="A43"/>
      <c r="B43"/>
      <c r="C43"/>
      <c r="D43"/>
      <c r="E43"/>
      <c r="F43"/>
      <c r="G43"/>
      <c r="H43"/>
      <c r="I43"/>
      <c r="J43"/>
      <c r="K43"/>
      <c r="L43"/>
      <c r="M43"/>
      <c r="N43"/>
    </row>
    <row r="44" spans="1:14" x14ac:dyDescent="0.25">
      <c r="A44"/>
      <c r="B44"/>
      <c r="C44"/>
      <c r="D44"/>
      <c r="E44"/>
      <c r="F44"/>
      <c r="G44"/>
      <c r="H44"/>
      <c r="I44"/>
      <c r="J44"/>
      <c r="K44"/>
      <c r="L44"/>
      <c r="M44"/>
      <c r="N44"/>
    </row>
    <row r="45" spans="1:14" x14ac:dyDescent="0.25">
      <c r="A45"/>
      <c r="B45"/>
      <c r="C45"/>
      <c r="D45"/>
      <c r="E45"/>
      <c r="F45"/>
      <c r="G45"/>
      <c r="H45"/>
      <c r="I45"/>
      <c r="J45"/>
      <c r="K45"/>
      <c r="L45"/>
      <c r="M45"/>
      <c r="N45"/>
    </row>
    <row r="46" spans="1:14" x14ac:dyDescent="0.25">
      <c r="A46"/>
      <c r="B46"/>
      <c r="C46"/>
      <c r="D46"/>
      <c r="E46"/>
      <c r="F46"/>
      <c r="G46"/>
      <c r="H46"/>
      <c r="I46"/>
      <c r="J46"/>
      <c r="K46"/>
      <c r="L46"/>
      <c r="M46"/>
      <c r="N46"/>
    </row>
    <row r="47" spans="1:14" x14ac:dyDescent="0.25">
      <c r="A47"/>
      <c r="B47"/>
      <c r="C47"/>
      <c r="D47"/>
      <c r="E47"/>
      <c r="F47"/>
      <c r="G47"/>
      <c r="H47"/>
      <c r="I47"/>
      <c r="J47"/>
      <c r="K47"/>
      <c r="L47"/>
      <c r="M47"/>
      <c r="N47"/>
    </row>
    <row r="48" spans="1:14" x14ac:dyDescent="0.25">
      <c r="A48"/>
      <c r="B48"/>
      <c r="C48"/>
      <c r="D48"/>
      <c r="E48"/>
      <c r="F48"/>
      <c r="G48"/>
      <c r="H48"/>
      <c r="I48"/>
      <c r="J48"/>
      <c r="K48"/>
      <c r="L48"/>
      <c r="M48"/>
      <c r="N48"/>
    </row>
    <row r="49" spans="1:14" x14ac:dyDescent="0.25">
      <c r="A49"/>
      <c r="B49"/>
      <c r="C49"/>
      <c r="D49"/>
      <c r="E49"/>
      <c r="F49"/>
      <c r="G49"/>
      <c r="H49"/>
      <c r="I49"/>
      <c r="J49"/>
      <c r="K49"/>
      <c r="L49"/>
      <c r="M49"/>
      <c r="N49"/>
    </row>
    <row r="50" spans="1:14" x14ac:dyDescent="0.25">
      <c r="A50"/>
      <c r="B50"/>
      <c r="C50"/>
      <c r="D50"/>
      <c r="E50"/>
      <c r="F50"/>
      <c r="G50"/>
      <c r="H50"/>
      <c r="I50"/>
      <c r="J50"/>
      <c r="K50"/>
      <c r="L50"/>
      <c r="M50"/>
      <c r="N50"/>
    </row>
    <row r="51" spans="1:14" x14ac:dyDescent="0.25">
      <c r="A51"/>
      <c r="B51"/>
      <c r="C51"/>
      <c r="D51"/>
      <c r="E51"/>
      <c r="F51"/>
      <c r="G51"/>
      <c r="H51"/>
      <c r="I51"/>
      <c r="J51"/>
      <c r="K51"/>
      <c r="L51"/>
      <c r="M51"/>
      <c r="N51"/>
    </row>
    <row r="52" spans="1:14" x14ac:dyDescent="0.25">
      <c r="A52"/>
      <c r="B52"/>
      <c r="C52"/>
      <c r="D52"/>
      <c r="E52"/>
      <c r="F52"/>
      <c r="G52"/>
      <c r="H52"/>
      <c r="I52"/>
      <c r="J52"/>
      <c r="K52"/>
      <c r="L52"/>
      <c r="M52"/>
      <c r="N52"/>
    </row>
    <row r="53" spans="1:14" x14ac:dyDescent="0.25">
      <c r="A53"/>
      <c r="B53"/>
      <c r="C53"/>
      <c r="D53"/>
      <c r="E53"/>
      <c r="F53"/>
      <c r="G53"/>
      <c r="H53"/>
      <c r="I53"/>
      <c r="J53"/>
      <c r="K53"/>
      <c r="L53"/>
      <c r="M53"/>
      <c r="N53"/>
    </row>
    <row r="54" spans="1:14" x14ac:dyDescent="0.25">
      <c r="A54"/>
      <c r="B54"/>
      <c r="C54"/>
      <c r="D54"/>
      <c r="E54"/>
      <c r="F54"/>
      <c r="G54"/>
      <c r="H54"/>
      <c r="I54"/>
      <c r="J54"/>
      <c r="K54"/>
      <c r="L54"/>
      <c r="M54"/>
      <c r="N54"/>
    </row>
    <row r="55" spans="1:14" x14ac:dyDescent="0.25">
      <c r="A55"/>
      <c r="B55"/>
      <c r="C55"/>
      <c r="D55"/>
      <c r="E55"/>
      <c r="F55"/>
      <c r="G55"/>
      <c r="H55"/>
      <c r="I55"/>
      <c r="J55"/>
      <c r="K55"/>
      <c r="L55"/>
      <c r="M55"/>
      <c r="N55"/>
    </row>
    <row r="56" spans="1:14" x14ac:dyDescent="0.25">
      <c r="A56"/>
      <c r="B56"/>
      <c r="C56"/>
      <c r="D56"/>
      <c r="E56"/>
      <c r="F56"/>
      <c r="G56"/>
      <c r="H56"/>
      <c r="I56"/>
      <c r="J56"/>
      <c r="K56"/>
      <c r="L56"/>
      <c r="M56"/>
      <c r="N56"/>
    </row>
    <row r="57" spans="1:14" x14ac:dyDescent="0.25">
      <c r="A57"/>
      <c r="B57"/>
      <c r="C57"/>
      <c r="D57"/>
      <c r="E57"/>
      <c r="F57"/>
      <c r="G57"/>
      <c r="H57"/>
      <c r="I57"/>
      <c r="J57"/>
      <c r="K57"/>
      <c r="L57"/>
      <c r="M57"/>
      <c r="N57"/>
    </row>
    <row r="58" spans="1:14" x14ac:dyDescent="0.25">
      <c r="A58"/>
      <c r="B58"/>
      <c r="C58"/>
      <c r="D58"/>
      <c r="E58"/>
      <c r="F58"/>
      <c r="G58"/>
      <c r="H58"/>
      <c r="I58"/>
      <c r="J58"/>
      <c r="K58"/>
      <c r="L58"/>
      <c r="M58"/>
      <c r="N58"/>
    </row>
    <row r="59" spans="1:14" x14ac:dyDescent="0.25">
      <c r="A59"/>
      <c r="B59"/>
      <c r="C59"/>
      <c r="D59"/>
      <c r="E59"/>
      <c r="F59"/>
      <c r="G59"/>
      <c r="H59"/>
      <c r="I59"/>
      <c r="J59"/>
      <c r="K59"/>
      <c r="L59"/>
      <c r="M59"/>
      <c r="N59"/>
    </row>
    <row r="60" spans="1:14" x14ac:dyDescent="0.25">
      <c r="A60"/>
      <c r="B60"/>
      <c r="C60"/>
      <c r="D60"/>
      <c r="E60"/>
      <c r="F60"/>
      <c r="G60"/>
      <c r="H60"/>
      <c r="I60"/>
      <c r="J60"/>
      <c r="K60"/>
      <c r="L60"/>
      <c r="M60"/>
      <c r="N60"/>
    </row>
    <row r="61" spans="1:14" x14ac:dyDescent="0.25">
      <c r="A61"/>
      <c r="B61"/>
      <c r="C61"/>
      <c r="D61"/>
      <c r="E61"/>
      <c r="F61"/>
      <c r="G61"/>
      <c r="H61"/>
      <c r="I61"/>
      <c r="J61"/>
      <c r="K61"/>
      <c r="L61"/>
      <c r="M61"/>
      <c r="N61"/>
    </row>
    <row r="62" spans="1:14" x14ac:dyDescent="0.25">
      <c r="A62"/>
      <c r="B62"/>
      <c r="C62"/>
      <c r="D62"/>
      <c r="E62"/>
      <c r="F62"/>
      <c r="G62"/>
      <c r="H62"/>
      <c r="I62"/>
      <c r="J62"/>
      <c r="K62"/>
      <c r="L62"/>
      <c r="M62"/>
      <c r="N62"/>
    </row>
    <row r="63" spans="1:14" x14ac:dyDescent="0.25">
      <c r="A63"/>
      <c r="B63"/>
      <c r="C63"/>
      <c r="D63"/>
      <c r="E63"/>
      <c r="F63"/>
      <c r="G63"/>
      <c r="H63"/>
      <c r="I63"/>
      <c r="J63"/>
      <c r="K63"/>
      <c r="L63"/>
      <c r="M63"/>
      <c r="N63"/>
    </row>
    <row r="64" spans="1:14" x14ac:dyDescent="0.25">
      <c r="A64"/>
      <c r="B64"/>
      <c r="C64"/>
      <c r="D64"/>
      <c r="E64"/>
      <c r="F64"/>
      <c r="G64"/>
      <c r="H64"/>
      <c r="I64"/>
      <c r="J64"/>
      <c r="K64"/>
      <c r="L64"/>
      <c r="M64"/>
      <c r="N64"/>
    </row>
    <row r="65" spans="1:14" x14ac:dyDescent="0.25">
      <c r="A65"/>
      <c r="B65"/>
      <c r="C65"/>
      <c r="D65"/>
      <c r="E65"/>
      <c r="F65"/>
      <c r="G65"/>
      <c r="H65"/>
      <c r="I65"/>
      <c r="J65"/>
      <c r="K65"/>
      <c r="L65"/>
      <c r="M65"/>
      <c r="N65"/>
    </row>
    <row r="66" spans="1:14" x14ac:dyDescent="0.25">
      <c r="A66"/>
      <c r="B66"/>
      <c r="C66"/>
      <c r="D66"/>
      <c r="E66"/>
      <c r="F66"/>
      <c r="G66"/>
      <c r="H66"/>
      <c r="I66"/>
      <c r="J66"/>
      <c r="K66"/>
      <c r="L66"/>
      <c r="M66"/>
      <c r="N66"/>
    </row>
    <row r="67" spans="1:14" x14ac:dyDescent="0.25">
      <c r="A67"/>
      <c r="B67"/>
      <c r="C67"/>
      <c r="D67"/>
      <c r="E67"/>
      <c r="F67"/>
      <c r="G67"/>
      <c r="H67"/>
      <c r="I67"/>
      <c r="J67"/>
      <c r="K67"/>
      <c r="L67"/>
      <c r="M67"/>
      <c r="N67"/>
    </row>
    <row r="68" spans="1:14" x14ac:dyDescent="0.25">
      <c r="A68"/>
      <c r="B68"/>
      <c r="C68"/>
      <c r="D68"/>
      <c r="E68"/>
      <c r="F68"/>
      <c r="G68"/>
      <c r="H68"/>
      <c r="I68"/>
      <c r="J68"/>
      <c r="K68"/>
      <c r="L68"/>
      <c r="M68"/>
      <c r="N68"/>
    </row>
    <row r="69" spans="1:14" x14ac:dyDescent="0.25">
      <c r="A69"/>
      <c r="B69"/>
      <c r="C69"/>
      <c r="D69"/>
      <c r="E69"/>
      <c r="F69"/>
      <c r="G69"/>
      <c r="H69"/>
      <c r="I69"/>
      <c r="J69"/>
      <c r="K69"/>
      <c r="L69"/>
      <c r="M69"/>
      <c r="N69"/>
    </row>
    <row r="70" spans="1:14" x14ac:dyDescent="0.25">
      <c r="A70"/>
      <c r="B70"/>
      <c r="C70"/>
      <c r="D70"/>
      <c r="E70"/>
      <c r="F70"/>
      <c r="G70"/>
      <c r="H70"/>
      <c r="I70"/>
      <c r="J70"/>
      <c r="K70"/>
      <c r="L70"/>
      <c r="M70"/>
      <c r="N70"/>
    </row>
    <row r="71" spans="1:14" x14ac:dyDescent="0.25">
      <c r="A71"/>
      <c r="B71"/>
      <c r="C71"/>
      <c r="D71"/>
      <c r="E71"/>
      <c r="F71"/>
      <c r="G71"/>
      <c r="H71"/>
      <c r="I71"/>
      <c r="J71"/>
      <c r="K71"/>
      <c r="L71"/>
      <c r="M71"/>
      <c r="N71"/>
    </row>
    <row r="72" spans="1:14" x14ac:dyDescent="0.25">
      <c r="A72"/>
      <c r="B72"/>
      <c r="C72"/>
      <c r="D72"/>
      <c r="E72"/>
      <c r="F72"/>
      <c r="G72"/>
      <c r="H72"/>
      <c r="I72"/>
      <c r="J72"/>
      <c r="K72"/>
      <c r="L72"/>
      <c r="M72"/>
      <c r="N72"/>
    </row>
    <row r="73" spans="1:14" x14ac:dyDescent="0.25">
      <c r="A73"/>
      <c r="B73"/>
      <c r="C73"/>
      <c r="D73"/>
      <c r="E73"/>
      <c r="F73"/>
      <c r="G73"/>
      <c r="H73"/>
      <c r="I73"/>
      <c r="J73"/>
      <c r="K73"/>
      <c r="L73"/>
      <c r="M73"/>
      <c r="N73"/>
    </row>
    <row r="74" spans="1:14" x14ac:dyDescent="0.25">
      <c r="A74"/>
      <c r="B74"/>
      <c r="C74"/>
      <c r="D74"/>
      <c r="E74"/>
      <c r="F74"/>
      <c r="G74"/>
      <c r="H74"/>
      <c r="I74"/>
      <c r="J74"/>
      <c r="K74"/>
      <c r="L74"/>
      <c r="M74"/>
      <c r="N74"/>
    </row>
    <row r="75" spans="1:14" x14ac:dyDescent="0.25">
      <c r="A75"/>
      <c r="B75"/>
      <c r="C75"/>
      <c r="D75"/>
      <c r="E75"/>
      <c r="F75"/>
      <c r="G75"/>
      <c r="H75"/>
      <c r="I75"/>
      <c r="J75"/>
      <c r="K75"/>
      <c r="L75"/>
      <c r="M75"/>
      <c r="N75"/>
    </row>
    <row r="76" spans="1:14" x14ac:dyDescent="0.25">
      <c r="A76"/>
      <c r="B76"/>
      <c r="C76"/>
      <c r="D76"/>
      <c r="E76"/>
      <c r="F76"/>
      <c r="G76"/>
      <c r="H76"/>
      <c r="I76"/>
      <c r="J76"/>
      <c r="K76"/>
      <c r="L76"/>
      <c r="M76"/>
      <c r="N76"/>
    </row>
    <row r="77" spans="1:14" x14ac:dyDescent="0.25">
      <c r="A77"/>
      <c r="B77"/>
      <c r="C77"/>
      <c r="D77"/>
      <c r="E77"/>
      <c r="F77"/>
      <c r="G77"/>
      <c r="H77"/>
      <c r="I77"/>
      <c r="J77"/>
      <c r="K77"/>
      <c r="L77"/>
      <c r="M77"/>
      <c r="N77"/>
    </row>
    <row r="78" spans="1:14" x14ac:dyDescent="0.25">
      <c r="A78"/>
      <c r="B78"/>
      <c r="C78"/>
      <c r="D78"/>
      <c r="E78"/>
      <c r="F78"/>
      <c r="G78"/>
      <c r="H78"/>
      <c r="I78"/>
      <c r="J78"/>
      <c r="K78"/>
      <c r="L78"/>
      <c r="M78"/>
      <c r="N78"/>
    </row>
    <row r="79" spans="1:14" x14ac:dyDescent="0.25">
      <c r="A79"/>
      <c r="B79"/>
      <c r="C79"/>
      <c r="D79"/>
      <c r="E79"/>
      <c r="F79"/>
      <c r="G79"/>
      <c r="H79"/>
      <c r="I79"/>
      <c r="J79"/>
      <c r="K79"/>
      <c r="L79"/>
      <c r="M79"/>
      <c r="N79"/>
    </row>
    <row r="80" spans="1:14" x14ac:dyDescent="0.25">
      <c r="A80"/>
      <c r="B80"/>
      <c r="C80"/>
      <c r="D80"/>
      <c r="E80"/>
      <c r="F80"/>
      <c r="G80"/>
      <c r="H80"/>
      <c r="I80"/>
      <c r="J80"/>
      <c r="K80"/>
      <c r="L80"/>
      <c r="M80"/>
      <c r="N80"/>
    </row>
    <row r="81" spans="1:14" x14ac:dyDescent="0.25">
      <c r="A81"/>
      <c r="B81"/>
      <c r="C81"/>
      <c r="D81"/>
      <c r="E81"/>
      <c r="F81"/>
      <c r="G81"/>
      <c r="H81"/>
      <c r="I81"/>
      <c r="J81"/>
      <c r="K81"/>
      <c r="L81"/>
      <c r="M81"/>
      <c r="N81"/>
    </row>
    <row r="82" spans="1:14" x14ac:dyDescent="0.25">
      <c r="A82"/>
      <c r="B82"/>
      <c r="C82"/>
      <c r="D82"/>
      <c r="E82"/>
      <c r="F82"/>
      <c r="G82"/>
      <c r="H82"/>
      <c r="I82"/>
      <c r="J82"/>
      <c r="K82"/>
      <c r="L82"/>
      <c r="M82"/>
      <c r="N82"/>
    </row>
    <row r="83" spans="1:14" x14ac:dyDescent="0.25">
      <c r="A83"/>
      <c r="B83"/>
      <c r="C83"/>
      <c r="D83"/>
      <c r="E83"/>
      <c r="F83"/>
      <c r="G83"/>
      <c r="H83"/>
      <c r="I83"/>
      <c r="J83"/>
      <c r="K83"/>
      <c r="L83"/>
      <c r="M83"/>
      <c r="N83"/>
    </row>
    <row r="84" spans="1:14" x14ac:dyDescent="0.25">
      <c r="A84"/>
      <c r="B84"/>
      <c r="C84"/>
      <c r="D84"/>
      <c r="E84"/>
      <c r="F84"/>
      <c r="G84"/>
      <c r="H84"/>
      <c r="I84"/>
      <c r="J84"/>
      <c r="K84"/>
      <c r="L84"/>
      <c r="M84"/>
      <c r="N84"/>
    </row>
    <row r="85" spans="1:14" x14ac:dyDescent="0.25">
      <c r="A85"/>
      <c r="B85"/>
      <c r="C85"/>
      <c r="D85"/>
      <c r="E85"/>
      <c r="F85"/>
      <c r="G85"/>
      <c r="H85"/>
      <c r="I85"/>
      <c r="J85"/>
      <c r="K85"/>
      <c r="L85"/>
      <c r="M85"/>
      <c r="N85"/>
    </row>
    <row r="86" spans="1:14" x14ac:dyDescent="0.25">
      <c r="A86"/>
      <c r="B86"/>
      <c r="C86"/>
      <c r="D86"/>
      <c r="E86"/>
      <c r="F86"/>
      <c r="G86"/>
      <c r="H86"/>
      <c r="I86"/>
      <c r="J86"/>
      <c r="K86"/>
      <c r="L86"/>
      <c r="M86"/>
      <c r="N86"/>
    </row>
    <row r="87" spans="1:14" x14ac:dyDescent="0.25">
      <c r="A87"/>
      <c r="B87"/>
      <c r="C87"/>
      <c r="D87"/>
      <c r="E87"/>
      <c r="F87"/>
      <c r="G87"/>
      <c r="H87"/>
      <c r="I87"/>
      <c r="J87"/>
      <c r="K87"/>
      <c r="L87"/>
      <c r="M87"/>
      <c r="N87"/>
    </row>
    <row r="88" spans="1:14" x14ac:dyDescent="0.25">
      <c r="A88"/>
      <c r="B88"/>
      <c r="C88"/>
      <c r="D88"/>
      <c r="E88"/>
      <c r="F88"/>
      <c r="G88"/>
      <c r="H88"/>
      <c r="I88"/>
      <c r="J88"/>
      <c r="K88"/>
      <c r="L88"/>
      <c r="M88"/>
      <c r="N88"/>
    </row>
    <row r="89" spans="1:14" x14ac:dyDescent="0.25">
      <c r="A89"/>
      <c r="B89"/>
      <c r="C89"/>
      <c r="D89"/>
      <c r="E89"/>
      <c r="F89"/>
      <c r="G89"/>
      <c r="H89"/>
      <c r="I89"/>
      <c r="J89"/>
      <c r="K89"/>
      <c r="L89"/>
      <c r="M89"/>
      <c r="N89"/>
    </row>
    <row r="90" spans="1:14" x14ac:dyDescent="0.25">
      <c r="A90"/>
      <c r="B90"/>
      <c r="C90"/>
      <c r="D90"/>
      <c r="E90"/>
      <c r="F90"/>
      <c r="G90"/>
      <c r="H90"/>
      <c r="I90"/>
      <c r="J90"/>
      <c r="K90"/>
      <c r="L90"/>
      <c r="M90"/>
      <c r="N90"/>
    </row>
    <row r="91" spans="1:14" x14ac:dyDescent="0.25">
      <c r="A91"/>
      <c r="B91"/>
      <c r="C91"/>
      <c r="D91"/>
      <c r="E91"/>
      <c r="F91"/>
      <c r="G91"/>
      <c r="H91"/>
      <c r="I91"/>
      <c r="J91"/>
      <c r="K91"/>
      <c r="L91"/>
      <c r="M91"/>
      <c r="N91"/>
    </row>
    <row r="92" spans="1:14" x14ac:dyDescent="0.25">
      <c r="A92"/>
      <c r="B92"/>
      <c r="C92"/>
      <c r="D92"/>
      <c r="E92"/>
      <c r="F92"/>
      <c r="G92"/>
      <c r="H92"/>
      <c r="I92"/>
      <c r="J92"/>
      <c r="K92"/>
      <c r="L92"/>
      <c r="M92"/>
      <c r="N92"/>
    </row>
    <row r="93" spans="1:14" x14ac:dyDescent="0.25">
      <c r="A93"/>
      <c r="B93"/>
      <c r="C93"/>
      <c r="D93"/>
      <c r="E93"/>
      <c r="F93"/>
      <c r="G93"/>
      <c r="H93"/>
      <c r="I93"/>
      <c r="J93"/>
      <c r="K93"/>
      <c r="L93"/>
      <c r="M93"/>
      <c r="N93"/>
    </row>
    <row r="94" spans="1:14" x14ac:dyDescent="0.25">
      <c r="A94"/>
      <c r="B94"/>
      <c r="C94"/>
      <c r="D94"/>
      <c r="E94"/>
      <c r="F94"/>
      <c r="G94"/>
      <c r="H94"/>
      <c r="I94"/>
      <c r="J94"/>
      <c r="K94"/>
      <c r="L94"/>
      <c r="M94"/>
      <c r="N94"/>
    </row>
    <row r="95" spans="1:14" x14ac:dyDescent="0.25">
      <c r="A95"/>
      <c r="B95"/>
      <c r="C95"/>
      <c r="D95"/>
      <c r="E95"/>
      <c r="F95"/>
      <c r="G95"/>
      <c r="H95"/>
      <c r="I95"/>
      <c r="J95"/>
      <c r="K95"/>
      <c r="L95"/>
      <c r="M95"/>
      <c r="N95"/>
    </row>
    <row r="96" spans="1:14" x14ac:dyDescent="0.25">
      <c r="A96"/>
      <c r="B96"/>
      <c r="C96"/>
      <c r="D96"/>
      <c r="E96"/>
      <c r="F96"/>
      <c r="G96"/>
      <c r="H96"/>
      <c r="I96"/>
      <c r="J96"/>
      <c r="K96"/>
      <c r="L96"/>
      <c r="M96"/>
      <c r="N96"/>
    </row>
    <row r="97" spans="1:14" x14ac:dyDescent="0.25">
      <c r="A97"/>
      <c r="B97"/>
      <c r="C97"/>
      <c r="D97"/>
      <c r="E97"/>
      <c r="F97"/>
      <c r="G97"/>
      <c r="H97"/>
      <c r="I97"/>
      <c r="J97"/>
      <c r="K97"/>
      <c r="L97"/>
      <c r="M97"/>
      <c r="N97"/>
    </row>
    <row r="98" spans="1:14" x14ac:dyDescent="0.25">
      <c r="A98"/>
      <c r="B98"/>
      <c r="C98"/>
      <c r="D98"/>
      <c r="E98"/>
      <c r="F98"/>
      <c r="G98"/>
      <c r="H98"/>
      <c r="I98"/>
      <c r="J98"/>
      <c r="K98"/>
      <c r="L98"/>
      <c r="M98"/>
      <c r="N98"/>
    </row>
    <row r="99" spans="1:14" x14ac:dyDescent="0.25">
      <c r="A99"/>
      <c r="B99"/>
      <c r="C99"/>
      <c r="D99"/>
      <c r="E99"/>
      <c r="F99"/>
      <c r="G99"/>
      <c r="H99"/>
      <c r="I99"/>
      <c r="J99"/>
      <c r="K99"/>
      <c r="L99"/>
      <c r="M99"/>
      <c r="N99"/>
    </row>
    <row r="100" spans="1:14" x14ac:dyDescent="0.25">
      <c r="A100"/>
      <c r="B100"/>
      <c r="C100"/>
      <c r="D100"/>
      <c r="E100"/>
      <c r="F100"/>
      <c r="G100"/>
      <c r="H100"/>
      <c r="I100"/>
      <c r="J100"/>
      <c r="K100"/>
      <c r="L100"/>
      <c r="M100"/>
      <c r="N100"/>
    </row>
    <row r="101" spans="1:14" x14ac:dyDescent="0.25">
      <c r="A101"/>
      <c r="B101"/>
      <c r="C101"/>
      <c r="D101"/>
      <c r="E101"/>
      <c r="F101"/>
      <c r="G101"/>
      <c r="H101"/>
      <c r="I101"/>
      <c r="J101"/>
      <c r="K101"/>
      <c r="L101"/>
      <c r="M101"/>
      <c r="N101"/>
    </row>
    <row r="102" spans="1:14" x14ac:dyDescent="0.25">
      <c r="A102"/>
      <c r="B102"/>
      <c r="C102"/>
      <c r="D102"/>
      <c r="E102"/>
      <c r="F102"/>
      <c r="G102"/>
      <c r="H102"/>
      <c r="I102"/>
      <c r="J102"/>
      <c r="K102"/>
      <c r="L102"/>
      <c r="M102"/>
      <c r="N102"/>
    </row>
    <row r="103" spans="1:14" x14ac:dyDescent="0.25">
      <c r="A103"/>
      <c r="B103"/>
      <c r="C103"/>
      <c r="D103"/>
      <c r="E103"/>
      <c r="F103"/>
      <c r="G103"/>
      <c r="H103"/>
      <c r="I103"/>
      <c r="J103"/>
      <c r="K103"/>
      <c r="L103"/>
      <c r="M103"/>
      <c r="N103"/>
    </row>
    <row r="104" spans="1:14" x14ac:dyDescent="0.25">
      <c r="A104"/>
      <c r="B104"/>
      <c r="C104"/>
      <c r="D104"/>
      <c r="E104"/>
      <c r="F104"/>
      <c r="G104"/>
      <c r="H104"/>
      <c r="I104"/>
      <c r="J104"/>
      <c r="K104"/>
      <c r="L104"/>
      <c r="M104"/>
      <c r="N104"/>
    </row>
    <row r="105" spans="1:14" x14ac:dyDescent="0.25">
      <c r="A105"/>
      <c r="B105"/>
      <c r="C105"/>
      <c r="D105"/>
      <c r="E105"/>
      <c r="F105"/>
      <c r="G105"/>
      <c r="H105"/>
      <c r="I105"/>
      <c r="J105"/>
      <c r="K105"/>
      <c r="L105"/>
      <c r="M105"/>
      <c r="N105"/>
    </row>
    <row r="106" spans="1:14" x14ac:dyDescent="0.25">
      <c r="A106"/>
      <c r="B106"/>
      <c r="C106"/>
      <c r="D106"/>
      <c r="E106"/>
      <c r="F106"/>
      <c r="G106"/>
      <c r="H106"/>
      <c r="I106"/>
      <c r="J106"/>
      <c r="K106"/>
      <c r="L106"/>
      <c r="M106"/>
      <c r="N106"/>
    </row>
    <row r="107" spans="1:14" x14ac:dyDescent="0.25">
      <c r="A107"/>
      <c r="B107"/>
      <c r="C107"/>
      <c r="D107"/>
      <c r="E107"/>
      <c r="F107"/>
      <c r="G107"/>
      <c r="H107"/>
      <c r="I107"/>
      <c r="J107"/>
      <c r="K107"/>
      <c r="L107"/>
      <c r="M107"/>
      <c r="N107"/>
    </row>
    <row r="108" spans="1:14" x14ac:dyDescent="0.25">
      <c r="A108"/>
      <c r="B108"/>
      <c r="C108"/>
      <c r="D108"/>
      <c r="E108"/>
      <c r="F108"/>
      <c r="G108"/>
      <c r="H108"/>
      <c r="I108"/>
      <c r="J108"/>
      <c r="K108"/>
      <c r="L108"/>
      <c r="M108"/>
      <c r="N108"/>
    </row>
    <row r="109" spans="1:14" x14ac:dyDescent="0.25">
      <c r="A109"/>
      <c r="B109"/>
      <c r="C109"/>
      <c r="D109"/>
      <c r="E109"/>
      <c r="F109"/>
      <c r="G109"/>
      <c r="H109"/>
      <c r="I109"/>
      <c r="J109"/>
      <c r="K109"/>
      <c r="L109"/>
      <c r="M109"/>
      <c r="N109"/>
    </row>
    <row r="110" spans="1:14" x14ac:dyDescent="0.25">
      <c r="A110"/>
      <c r="B110"/>
      <c r="C110"/>
      <c r="D110"/>
      <c r="E110"/>
      <c r="F110"/>
      <c r="G110"/>
      <c r="H110"/>
      <c r="I110"/>
      <c r="J110"/>
      <c r="K110"/>
      <c r="L110"/>
      <c r="M110"/>
      <c r="N110"/>
    </row>
    <row r="111" spans="1:14" x14ac:dyDescent="0.25">
      <c r="A111"/>
      <c r="B111"/>
      <c r="C111"/>
      <c r="D111"/>
      <c r="E111"/>
      <c r="F111"/>
      <c r="G111"/>
      <c r="H111"/>
      <c r="I111"/>
      <c r="J111"/>
      <c r="K111"/>
      <c r="L111"/>
      <c r="M111"/>
      <c r="N111"/>
    </row>
    <row r="112" spans="1:14" x14ac:dyDescent="0.25">
      <c r="A112"/>
      <c r="B112"/>
      <c r="C112"/>
      <c r="D112"/>
      <c r="E112"/>
      <c r="F112"/>
      <c r="G112"/>
      <c r="H112"/>
      <c r="I112"/>
      <c r="J112"/>
      <c r="K112"/>
      <c r="L112"/>
      <c r="M112"/>
      <c r="N112"/>
    </row>
    <row r="113" spans="1:14" x14ac:dyDescent="0.25">
      <c r="A113"/>
      <c r="B113"/>
      <c r="C113"/>
      <c r="D113"/>
      <c r="E113"/>
      <c r="F113"/>
      <c r="G113"/>
      <c r="H113"/>
      <c r="I113"/>
      <c r="J113"/>
      <c r="K113"/>
      <c r="L113"/>
      <c r="M113"/>
      <c r="N113"/>
    </row>
    <row r="114" spans="1:14" x14ac:dyDescent="0.25">
      <c r="A114"/>
      <c r="B114"/>
      <c r="C114"/>
      <c r="D114"/>
      <c r="E114"/>
      <c r="F114"/>
      <c r="G114"/>
      <c r="H114"/>
      <c r="I114"/>
      <c r="J114"/>
      <c r="K114"/>
      <c r="L114"/>
      <c r="M114"/>
      <c r="N114"/>
    </row>
    <row r="115" spans="1:14" x14ac:dyDescent="0.25">
      <c r="A115"/>
      <c r="B115"/>
      <c r="C115"/>
      <c r="D115"/>
      <c r="E115"/>
      <c r="F115"/>
      <c r="G115"/>
      <c r="H115"/>
      <c r="I115"/>
      <c r="J115"/>
      <c r="K115"/>
      <c r="L115"/>
      <c r="M115"/>
      <c r="N115"/>
    </row>
    <row r="116" spans="1:14" x14ac:dyDescent="0.25">
      <c r="A116"/>
      <c r="B116"/>
      <c r="C116"/>
      <c r="D116"/>
      <c r="E116"/>
      <c r="F116"/>
      <c r="G116"/>
      <c r="H116"/>
      <c r="I116"/>
      <c r="J116"/>
      <c r="K116"/>
      <c r="L116"/>
      <c r="M116"/>
      <c r="N116"/>
    </row>
    <row r="117" spans="1:14" x14ac:dyDescent="0.25">
      <c r="A117"/>
      <c r="B117"/>
      <c r="C117"/>
      <c r="D117"/>
      <c r="E117"/>
      <c r="F117"/>
      <c r="G117"/>
      <c r="H117"/>
      <c r="I117"/>
      <c r="J117"/>
      <c r="K117"/>
      <c r="L117"/>
      <c r="M117"/>
      <c r="N117"/>
    </row>
    <row r="118" spans="1:14" x14ac:dyDescent="0.25">
      <c r="A118"/>
      <c r="B118"/>
      <c r="C118"/>
      <c r="D118"/>
      <c r="E118"/>
      <c r="F118"/>
      <c r="G118"/>
      <c r="H118"/>
      <c r="I118"/>
      <c r="J118"/>
      <c r="K118"/>
      <c r="L118"/>
      <c r="M118"/>
      <c r="N118"/>
    </row>
    <row r="119" spans="1:14" x14ac:dyDescent="0.25">
      <c r="A119"/>
      <c r="B119"/>
      <c r="C119"/>
      <c r="D119"/>
      <c r="E119"/>
      <c r="F119"/>
      <c r="G119"/>
      <c r="H119"/>
      <c r="I119"/>
      <c r="J119"/>
      <c r="K119"/>
      <c r="L119"/>
      <c r="M119"/>
      <c r="N119"/>
    </row>
    <row r="120" spans="1:14" x14ac:dyDescent="0.25">
      <c r="A120"/>
      <c r="B120"/>
      <c r="C120"/>
      <c r="D120"/>
      <c r="E120"/>
      <c r="F120"/>
      <c r="G120"/>
      <c r="H120"/>
      <c r="I120"/>
      <c r="J120"/>
      <c r="K120"/>
      <c r="L120"/>
      <c r="M120"/>
      <c r="N120"/>
    </row>
    <row r="121" spans="1:14" x14ac:dyDescent="0.25">
      <c r="A121"/>
      <c r="B121"/>
      <c r="C121"/>
      <c r="D121"/>
      <c r="E121"/>
      <c r="F121"/>
      <c r="G121"/>
      <c r="H121"/>
      <c r="I121"/>
      <c r="J121"/>
      <c r="K121"/>
      <c r="L121"/>
      <c r="M121"/>
      <c r="N121"/>
    </row>
    <row r="122" spans="1:14" x14ac:dyDescent="0.25">
      <c r="A122"/>
      <c r="B122"/>
      <c r="C122"/>
      <c r="D122"/>
      <c r="E122"/>
      <c r="F122"/>
      <c r="G122"/>
      <c r="H122"/>
      <c r="I122"/>
      <c r="J122"/>
      <c r="K122"/>
      <c r="L122"/>
      <c r="M122"/>
      <c r="N122"/>
    </row>
    <row r="123" spans="1:14" x14ac:dyDescent="0.25">
      <c r="A123"/>
      <c r="B123"/>
      <c r="C123"/>
      <c r="D123"/>
      <c r="E123"/>
      <c r="F123"/>
      <c r="G123"/>
      <c r="H123"/>
      <c r="I123"/>
      <c r="J123"/>
      <c r="K123"/>
      <c r="L123"/>
      <c r="M123"/>
      <c r="N123"/>
    </row>
    <row r="124" spans="1:14" x14ac:dyDescent="0.25">
      <c r="A124"/>
      <c r="B124"/>
      <c r="C124"/>
      <c r="D124"/>
      <c r="E124"/>
      <c r="F124"/>
      <c r="G124"/>
      <c r="H124"/>
      <c r="I124"/>
      <c r="J124"/>
      <c r="K124"/>
      <c r="L124"/>
      <c r="M124"/>
      <c r="N124"/>
    </row>
    <row r="125" spans="1:14" x14ac:dyDescent="0.25">
      <c r="A125"/>
      <c r="B125"/>
      <c r="C125"/>
      <c r="D125"/>
      <c r="E125"/>
      <c r="F125"/>
      <c r="G125"/>
      <c r="H125"/>
      <c r="I125"/>
      <c r="J125"/>
      <c r="K125"/>
      <c r="L125"/>
      <c r="M125"/>
      <c r="N125"/>
    </row>
    <row r="126" spans="1:14" x14ac:dyDescent="0.25">
      <c r="A126"/>
      <c r="B126"/>
      <c r="C126"/>
      <c r="D126"/>
      <c r="E126"/>
      <c r="F126"/>
      <c r="G126"/>
      <c r="H126"/>
      <c r="I126"/>
      <c r="J126"/>
      <c r="K126"/>
      <c r="L126"/>
      <c r="M126"/>
      <c r="N126"/>
    </row>
    <row r="127" spans="1:14" x14ac:dyDescent="0.25">
      <c r="A127"/>
      <c r="B127"/>
      <c r="C127"/>
      <c r="D127"/>
      <c r="E127"/>
      <c r="F127"/>
      <c r="G127"/>
      <c r="H127"/>
      <c r="I127"/>
      <c r="J127"/>
      <c r="K127"/>
      <c r="L127"/>
      <c r="M127"/>
      <c r="N127"/>
    </row>
    <row r="128" spans="1:14" x14ac:dyDescent="0.25">
      <c r="A128"/>
      <c r="B128"/>
      <c r="C128"/>
      <c r="D128"/>
      <c r="E128"/>
      <c r="F128"/>
      <c r="G128"/>
      <c r="H128"/>
      <c r="I128"/>
      <c r="J128"/>
      <c r="K128"/>
      <c r="L128"/>
      <c r="M128"/>
      <c r="N128"/>
    </row>
    <row r="129" spans="1:14" x14ac:dyDescent="0.25">
      <c r="A129"/>
      <c r="B129"/>
      <c r="C129"/>
      <c r="D129"/>
      <c r="E129"/>
      <c r="F129"/>
      <c r="G129"/>
      <c r="H129"/>
      <c r="I129"/>
      <c r="J129"/>
      <c r="K129"/>
      <c r="L129"/>
      <c r="M129"/>
      <c r="N129"/>
    </row>
    <row r="130" spans="1:14" x14ac:dyDescent="0.25">
      <c r="A130"/>
      <c r="B130"/>
      <c r="C130"/>
      <c r="D130"/>
      <c r="E130"/>
      <c r="F130"/>
      <c r="G130"/>
      <c r="H130"/>
      <c r="I130"/>
      <c r="J130"/>
      <c r="K130"/>
      <c r="L130"/>
      <c r="M130"/>
      <c r="N130"/>
    </row>
    <row r="131" spans="1:14" x14ac:dyDescent="0.25">
      <c r="A131"/>
      <c r="B131"/>
      <c r="C131"/>
      <c r="D131"/>
      <c r="E131"/>
      <c r="F131"/>
      <c r="G131"/>
      <c r="H131"/>
      <c r="I131"/>
      <c r="J131"/>
      <c r="K131"/>
      <c r="L131"/>
      <c r="M131"/>
      <c r="N131"/>
    </row>
    <row r="132" spans="1:14" x14ac:dyDescent="0.25">
      <c r="A132"/>
      <c r="B132"/>
      <c r="C132"/>
      <c r="D132"/>
      <c r="E132"/>
      <c r="F132"/>
      <c r="G132"/>
      <c r="H132"/>
      <c r="I132"/>
      <c r="J132"/>
      <c r="K132"/>
      <c r="L132"/>
      <c r="M132"/>
      <c r="N132"/>
    </row>
    <row r="133" spans="1:14" x14ac:dyDescent="0.25">
      <c r="A133"/>
      <c r="B133"/>
      <c r="C133"/>
      <c r="D133"/>
      <c r="E133"/>
      <c r="F133"/>
      <c r="G133"/>
      <c r="H133"/>
      <c r="I133"/>
      <c r="J133"/>
      <c r="K133"/>
      <c r="L133"/>
      <c r="M133"/>
      <c r="N133"/>
    </row>
    <row r="134" spans="1:14" x14ac:dyDescent="0.25">
      <c r="A134"/>
      <c r="B134"/>
      <c r="C134"/>
      <c r="D134"/>
      <c r="E134"/>
      <c r="F134"/>
      <c r="G134"/>
      <c r="H134"/>
      <c r="I134"/>
      <c r="J134"/>
      <c r="K134"/>
      <c r="L134"/>
      <c r="M134"/>
      <c r="N134"/>
    </row>
    <row r="135" spans="1:14" x14ac:dyDescent="0.25">
      <c r="A135"/>
      <c r="B135"/>
      <c r="C135"/>
      <c r="D135"/>
      <c r="E135"/>
      <c r="F135"/>
      <c r="G135"/>
      <c r="H135"/>
      <c r="I135"/>
      <c r="J135"/>
      <c r="K135"/>
      <c r="L135"/>
      <c r="M135"/>
      <c r="N135"/>
    </row>
    <row r="136" spans="1:14" x14ac:dyDescent="0.25">
      <c r="A136"/>
      <c r="B136"/>
      <c r="C136"/>
      <c r="D136"/>
      <c r="E136"/>
      <c r="F136"/>
      <c r="G136"/>
      <c r="H136"/>
      <c r="I136"/>
      <c r="J136"/>
      <c r="K136"/>
      <c r="L136"/>
      <c r="M136"/>
      <c r="N136"/>
    </row>
    <row r="137" spans="1:14" x14ac:dyDescent="0.25">
      <c r="A137"/>
      <c r="B137"/>
      <c r="C137"/>
      <c r="D137"/>
      <c r="E137"/>
      <c r="F137"/>
      <c r="G137"/>
      <c r="H137"/>
      <c r="I137"/>
      <c r="J137"/>
      <c r="K137"/>
      <c r="L137"/>
      <c r="M137"/>
      <c r="N137"/>
    </row>
    <row r="138" spans="1:14" x14ac:dyDescent="0.25">
      <c r="A138"/>
      <c r="B138"/>
      <c r="C138"/>
      <c r="D138"/>
      <c r="E138"/>
      <c r="F138"/>
      <c r="G138"/>
      <c r="H138"/>
      <c r="I138"/>
      <c r="J138"/>
      <c r="K138"/>
      <c r="L138"/>
      <c r="M138"/>
      <c r="N138"/>
    </row>
    <row r="139" spans="1:14" x14ac:dyDescent="0.25">
      <c r="A139"/>
      <c r="B139"/>
      <c r="C139"/>
      <c r="D139"/>
      <c r="E139"/>
      <c r="F139"/>
      <c r="G139"/>
      <c r="H139"/>
      <c r="I139"/>
      <c r="J139"/>
      <c r="K139"/>
      <c r="L139"/>
      <c r="M139"/>
      <c r="N139"/>
    </row>
    <row r="140" spans="1:14" x14ac:dyDescent="0.25">
      <c r="A140"/>
      <c r="B140"/>
      <c r="C140"/>
      <c r="D140"/>
      <c r="E140"/>
      <c r="F140"/>
      <c r="G140"/>
      <c r="H140"/>
      <c r="I140"/>
      <c r="J140"/>
      <c r="K140"/>
      <c r="L140"/>
      <c r="M140"/>
      <c r="N140"/>
    </row>
    <row r="141" spans="1:14" x14ac:dyDescent="0.25">
      <c r="A141"/>
      <c r="B141"/>
      <c r="C141"/>
      <c r="D141"/>
      <c r="E141"/>
      <c r="F141"/>
      <c r="G141"/>
      <c r="H141"/>
      <c r="I141"/>
      <c r="J141"/>
      <c r="K141"/>
      <c r="L141"/>
      <c r="M141"/>
      <c r="N141"/>
    </row>
    <row r="142" spans="1:14" x14ac:dyDescent="0.25">
      <c r="A142"/>
      <c r="B142"/>
      <c r="C142"/>
      <c r="D142"/>
      <c r="E142"/>
      <c r="F142"/>
      <c r="G142"/>
      <c r="H142"/>
      <c r="I142"/>
      <c r="J142"/>
      <c r="K142"/>
      <c r="L142"/>
      <c r="M142"/>
      <c r="N142"/>
    </row>
    <row r="143" spans="1:14" x14ac:dyDescent="0.25">
      <c r="A143"/>
      <c r="B143"/>
      <c r="C143"/>
      <c r="D143"/>
      <c r="E143"/>
      <c r="F143"/>
      <c r="G143"/>
      <c r="H143"/>
      <c r="I143"/>
      <c r="J143"/>
      <c r="K143"/>
      <c r="L143"/>
      <c r="M143"/>
      <c r="N143"/>
    </row>
    <row r="144" spans="1:14" x14ac:dyDescent="0.25">
      <c r="A144"/>
      <c r="B144"/>
      <c r="C144"/>
      <c r="D144"/>
      <c r="E144"/>
      <c r="F144"/>
      <c r="G144"/>
      <c r="H144"/>
      <c r="I144"/>
      <c r="J144"/>
      <c r="K144"/>
      <c r="L144"/>
      <c r="M144"/>
      <c r="N144"/>
    </row>
    <row r="145" spans="1:14" x14ac:dyDescent="0.25">
      <c r="A145"/>
      <c r="B145"/>
      <c r="C145"/>
      <c r="D145"/>
      <c r="E145"/>
      <c r="F145"/>
      <c r="G145"/>
      <c r="H145"/>
      <c r="I145"/>
      <c r="J145"/>
      <c r="K145"/>
      <c r="L145"/>
      <c r="M145"/>
      <c r="N145"/>
    </row>
    <row r="146" spans="1:14" x14ac:dyDescent="0.25">
      <c r="A146"/>
      <c r="B146"/>
      <c r="C146"/>
      <c r="D146"/>
      <c r="E146"/>
      <c r="F146"/>
      <c r="G146"/>
      <c r="H146"/>
      <c r="I146"/>
      <c r="J146"/>
      <c r="K146"/>
      <c r="L146"/>
      <c r="M146"/>
      <c r="N146"/>
    </row>
    <row r="147" spans="1:14" x14ac:dyDescent="0.25">
      <c r="A147"/>
      <c r="B147"/>
      <c r="C147"/>
      <c r="D147"/>
      <c r="E147"/>
      <c r="F147"/>
      <c r="G147"/>
      <c r="H147"/>
      <c r="I147"/>
      <c r="J147"/>
      <c r="K147"/>
      <c r="L147"/>
      <c r="M147"/>
      <c r="N147"/>
    </row>
    <row r="148" spans="1:14" x14ac:dyDescent="0.25">
      <c r="A148"/>
      <c r="B148"/>
      <c r="C148"/>
      <c r="D148"/>
      <c r="E148"/>
      <c r="F148"/>
      <c r="G148"/>
      <c r="H148"/>
      <c r="I148"/>
      <c r="J148"/>
      <c r="K148"/>
      <c r="L148"/>
      <c r="M148"/>
      <c r="N148"/>
    </row>
    <row r="149" spans="1:14" x14ac:dyDescent="0.25">
      <c r="A149"/>
      <c r="B149"/>
      <c r="C149"/>
      <c r="D149"/>
      <c r="E149"/>
      <c r="F149"/>
      <c r="G149"/>
      <c r="H149"/>
      <c r="I149"/>
      <c r="J149"/>
      <c r="K149"/>
      <c r="L149"/>
      <c r="M149"/>
      <c r="N149"/>
    </row>
    <row r="150" spans="1:14" x14ac:dyDescent="0.25">
      <c r="A150"/>
      <c r="B150"/>
      <c r="C150"/>
      <c r="D150"/>
      <c r="E150"/>
      <c r="F150"/>
      <c r="G150"/>
      <c r="H150"/>
      <c r="I150"/>
      <c r="J150"/>
      <c r="K150"/>
      <c r="L150"/>
      <c r="M150"/>
      <c r="N150"/>
    </row>
    <row r="151" spans="1:14" x14ac:dyDescent="0.25">
      <c r="A151"/>
      <c r="B151"/>
      <c r="C151"/>
      <c r="D151"/>
      <c r="E151"/>
      <c r="F151"/>
      <c r="G151"/>
      <c r="H151"/>
      <c r="I151"/>
      <c r="J151"/>
      <c r="K151"/>
      <c r="L151"/>
      <c r="M151"/>
      <c r="N151"/>
    </row>
    <row r="152" spans="1:14" x14ac:dyDescent="0.25">
      <c r="A152"/>
      <c r="B152"/>
      <c r="C152"/>
      <c r="D152"/>
      <c r="E152"/>
      <c r="F152"/>
      <c r="G152"/>
      <c r="H152"/>
      <c r="I152"/>
      <c r="J152"/>
      <c r="K152"/>
      <c r="L152"/>
      <c r="M152"/>
      <c r="N152"/>
    </row>
    <row r="153" spans="1:14" x14ac:dyDescent="0.25">
      <c r="A153"/>
      <c r="B153"/>
      <c r="C153"/>
      <c r="D153"/>
      <c r="E153"/>
      <c r="F153"/>
      <c r="G153"/>
      <c r="H153"/>
      <c r="I153"/>
      <c r="J153"/>
      <c r="K153"/>
      <c r="L153"/>
      <c r="M153"/>
      <c r="N153"/>
    </row>
    <row r="154" spans="1:14" x14ac:dyDescent="0.25">
      <c r="A154"/>
      <c r="B154"/>
      <c r="C154"/>
      <c r="D154"/>
      <c r="E154"/>
      <c r="F154"/>
      <c r="G154"/>
      <c r="H154"/>
      <c r="I154"/>
      <c r="J154"/>
      <c r="K154"/>
      <c r="L154"/>
      <c r="M154"/>
      <c r="N154"/>
    </row>
    <row r="155" spans="1:14" x14ac:dyDescent="0.25">
      <c r="A155"/>
      <c r="B155"/>
      <c r="C155"/>
      <c r="D155"/>
      <c r="E155"/>
      <c r="F155"/>
      <c r="G155"/>
      <c r="H155"/>
      <c r="I155"/>
      <c r="J155"/>
      <c r="K155"/>
      <c r="L155"/>
      <c r="M155"/>
      <c r="N155"/>
    </row>
    <row r="156" spans="1:14" x14ac:dyDescent="0.25">
      <c r="A156"/>
      <c r="B156"/>
      <c r="C156"/>
      <c r="D156"/>
      <c r="E156"/>
      <c r="F156"/>
      <c r="G156"/>
      <c r="H156"/>
      <c r="I156"/>
      <c r="J156"/>
      <c r="K156"/>
      <c r="L156"/>
      <c r="M156"/>
      <c r="N156"/>
    </row>
    <row r="157" spans="1:14" x14ac:dyDescent="0.25">
      <c r="A157"/>
      <c r="B157"/>
      <c r="C157"/>
      <c r="D157"/>
      <c r="E157"/>
      <c r="F157"/>
      <c r="G157"/>
      <c r="H157"/>
      <c r="I157"/>
      <c r="J157"/>
      <c r="K157"/>
      <c r="L157"/>
      <c r="M157"/>
      <c r="N157"/>
    </row>
    <row r="158" spans="1:14" x14ac:dyDescent="0.25">
      <c r="A158"/>
      <c r="B158"/>
      <c r="C158"/>
      <c r="D158"/>
      <c r="E158"/>
      <c r="F158"/>
      <c r="G158"/>
      <c r="H158"/>
      <c r="I158"/>
      <c r="J158"/>
      <c r="K158"/>
      <c r="L158"/>
      <c r="M158"/>
      <c r="N158"/>
    </row>
    <row r="159" spans="1:14" x14ac:dyDescent="0.25">
      <c r="A159"/>
      <c r="B159"/>
      <c r="C159"/>
      <c r="D159"/>
      <c r="E159"/>
      <c r="F159"/>
      <c r="G159"/>
      <c r="H159"/>
      <c r="I159"/>
      <c r="J159"/>
      <c r="K159"/>
      <c r="L159"/>
      <c r="M159"/>
      <c r="N159"/>
    </row>
    <row r="160" spans="1:14" x14ac:dyDescent="0.25">
      <c r="A160"/>
      <c r="B160"/>
      <c r="C160"/>
      <c r="D160"/>
      <c r="E160"/>
      <c r="F160"/>
      <c r="G160"/>
      <c r="H160"/>
      <c r="I160"/>
      <c r="J160"/>
      <c r="K160"/>
      <c r="L160"/>
      <c r="M160"/>
      <c r="N160"/>
    </row>
    <row r="161" spans="1:14" x14ac:dyDescent="0.25">
      <c r="A161"/>
      <c r="B161"/>
      <c r="C161"/>
      <c r="D161"/>
      <c r="E161"/>
      <c r="F161"/>
      <c r="G161"/>
      <c r="H161"/>
      <c r="I161"/>
      <c r="J161"/>
      <c r="K161"/>
      <c r="L161"/>
      <c r="M161"/>
      <c r="N161"/>
    </row>
    <row r="162" spans="1:14" x14ac:dyDescent="0.25">
      <c r="A162"/>
      <c r="B162"/>
      <c r="C162"/>
      <c r="D162"/>
      <c r="E162"/>
      <c r="F162"/>
      <c r="G162"/>
      <c r="H162"/>
      <c r="I162"/>
      <c r="J162"/>
      <c r="K162"/>
      <c r="L162"/>
      <c r="M162"/>
      <c r="N162"/>
    </row>
    <row r="163" spans="1:14" x14ac:dyDescent="0.25">
      <c r="A163"/>
      <c r="B163"/>
      <c r="C163"/>
      <c r="D163"/>
      <c r="E163"/>
      <c r="F163"/>
      <c r="G163"/>
      <c r="H163"/>
      <c r="I163"/>
      <c r="J163"/>
      <c r="K163"/>
      <c r="L163"/>
      <c r="M163"/>
      <c r="N163"/>
    </row>
    <row r="164" spans="1:14" x14ac:dyDescent="0.25">
      <c r="A164"/>
      <c r="B164"/>
      <c r="C164"/>
      <c r="D164"/>
      <c r="E164"/>
      <c r="F164"/>
      <c r="G164"/>
      <c r="H164"/>
      <c r="I164"/>
      <c r="J164"/>
      <c r="K164"/>
      <c r="L164"/>
      <c r="M164"/>
      <c r="N164"/>
    </row>
    <row r="165" spans="1:14" x14ac:dyDescent="0.25">
      <c r="A165"/>
      <c r="B165"/>
      <c r="C165"/>
      <c r="D165"/>
      <c r="E165"/>
      <c r="F165"/>
      <c r="G165"/>
      <c r="H165"/>
      <c r="I165"/>
      <c r="J165"/>
      <c r="K165"/>
      <c r="L165"/>
      <c r="M165"/>
      <c r="N165"/>
    </row>
    <row r="166" spans="1:14" x14ac:dyDescent="0.25">
      <c r="A166"/>
      <c r="B166"/>
      <c r="C166"/>
      <c r="D166"/>
      <c r="E166"/>
      <c r="F166"/>
      <c r="G166"/>
      <c r="H166"/>
      <c r="I166"/>
      <c r="J166"/>
      <c r="K166"/>
      <c r="L166"/>
      <c r="M166"/>
      <c r="N166"/>
    </row>
    <row r="167" spans="1:14" x14ac:dyDescent="0.25">
      <c r="A167"/>
      <c r="B167"/>
      <c r="C167"/>
      <c r="D167"/>
      <c r="E167"/>
      <c r="F167"/>
      <c r="G167"/>
      <c r="H167"/>
      <c r="I167"/>
      <c r="J167"/>
      <c r="K167"/>
      <c r="L167"/>
      <c r="M167"/>
      <c r="N167"/>
    </row>
    <row r="168" spans="1:14" x14ac:dyDescent="0.25">
      <c r="A168"/>
      <c r="B168"/>
      <c r="C168"/>
      <c r="D168"/>
      <c r="E168"/>
      <c r="F168"/>
      <c r="G168"/>
      <c r="H168"/>
      <c r="I168"/>
      <c r="J168"/>
      <c r="K168"/>
      <c r="L168"/>
      <c r="M168"/>
      <c r="N168"/>
    </row>
    <row r="169" spans="1:14" x14ac:dyDescent="0.25">
      <c r="A169"/>
      <c r="B169"/>
      <c r="C169"/>
      <c r="D169"/>
      <c r="E169"/>
      <c r="F169"/>
      <c r="G169"/>
      <c r="H169"/>
      <c r="I169"/>
      <c r="J169"/>
      <c r="K169"/>
      <c r="L169"/>
      <c r="M169"/>
      <c r="N169"/>
    </row>
    <row r="170" spans="1:14" x14ac:dyDescent="0.25">
      <c r="A170"/>
      <c r="B170"/>
      <c r="C170"/>
      <c r="D170"/>
      <c r="E170"/>
      <c r="F170"/>
      <c r="G170"/>
      <c r="H170"/>
      <c r="I170"/>
      <c r="J170"/>
      <c r="K170"/>
      <c r="L170"/>
      <c r="M170"/>
      <c r="N170"/>
    </row>
    <row r="171" spans="1:14" x14ac:dyDescent="0.25">
      <c r="A171"/>
      <c r="B171"/>
      <c r="C171"/>
      <c r="D171"/>
      <c r="E171"/>
      <c r="F171"/>
      <c r="G171"/>
      <c r="H171"/>
      <c r="I171"/>
      <c r="J171"/>
      <c r="K171"/>
      <c r="L171"/>
      <c r="M171"/>
      <c r="N171"/>
    </row>
    <row r="172" spans="1:14" x14ac:dyDescent="0.25">
      <c r="A172"/>
      <c r="B172"/>
      <c r="C172"/>
      <c r="D172"/>
      <c r="E172"/>
      <c r="F172"/>
      <c r="G172"/>
      <c r="H172"/>
      <c r="I172"/>
      <c r="J172"/>
      <c r="K172"/>
      <c r="L172"/>
      <c r="M172"/>
      <c r="N172"/>
    </row>
    <row r="173" spans="1:14" x14ac:dyDescent="0.25">
      <c r="A173"/>
      <c r="B173"/>
      <c r="C173"/>
      <c r="D173"/>
      <c r="E173"/>
      <c r="F173"/>
      <c r="G173"/>
      <c r="H173"/>
      <c r="I173"/>
      <c r="J173"/>
      <c r="K173"/>
      <c r="L173"/>
      <c r="M173"/>
      <c r="N173"/>
    </row>
    <row r="174" spans="1:14" x14ac:dyDescent="0.25">
      <c r="A174"/>
      <c r="B174"/>
      <c r="C174"/>
      <c r="D174"/>
      <c r="E174"/>
      <c r="F174"/>
      <c r="G174"/>
      <c r="H174"/>
      <c r="I174"/>
      <c r="J174"/>
      <c r="K174"/>
      <c r="L174"/>
      <c r="M174"/>
      <c r="N174"/>
    </row>
    <row r="175" spans="1:14" x14ac:dyDescent="0.25">
      <c r="A175"/>
      <c r="B175"/>
      <c r="C175"/>
      <c r="D175"/>
      <c r="E175"/>
      <c r="F175"/>
      <c r="G175"/>
      <c r="H175"/>
      <c r="I175"/>
      <c r="J175"/>
      <c r="K175"/>
      <c r="L175"/>
      <c r="M175"/>
      <c r="N175"/>
    </row>
    <row r="176" spans="1:14" x14ac:dyDescent="0.25">
      <c r="A176"/>
      <c r="B176"/>
      <c r="C176"/>
      <c r="D176"/>
      <c r="E176"/>
      <c r="F176"/>
      <c r="G176"/>
      <c r="H176"/>
      <c r="I176"/>
      <c r="J176"/>
      <c r="K176"/>
      <c r="L176"/>
      <c r="M176"/>
      <c r="N176"/>
    </row>
    <row r="177" spans="1:14" x14ac:dyDescent="0.25">
      <c r="A177"/>
      <c r="B177"/>
      <c r="C177"/>
      <c r="D177"/>
      <c r="E177"/>
      <c r="F177"/>
      <c r="G177"/>
      <c r="H177"/>
      <c r="I177"/>
      <c r="J177"/>
      <c r="K177"/>
      <c r="L177"/>
      <c r="M177"/>
      <c r="N177"/>
    </row>
    <row r="178" spans="1:14" x14ac:dyDescent="0.25">
      <c r="A178"/>
      <c r="B178"/>
      <c r="C178"/>
      <c r="D178"/>
      <c r="E178"/>
      <c r="F178"/>
      <c r="G178"/>
      <c r="H178"/>
      <c r="I178"/>
      <c r="J178"/>
      <c r="K178"/>
      <c r="L178"/>
      <c r="M178"/>
      <c r="N178"/>
    </row>
    <row r="179" spans="1:14" x14ac:dyDescent="0.25">
      <c r="A179"/>
      <c r="B179"/>
      <c r="C179"/>
      <c r="D179"/>
      <c r="E179"/>
      <c r="F179"/>
      <c r="G179"/>
      <c r="H179"/>
      <c r="I179"/>
      <c r="J179"/>
      <c r="K179"/>
      <c r="L179"/>
      <c r="M179"/>
      <c r="N179"/>
    </row>
    <row r="180" spans="1:14" x14ac:dyDescent="0.25">
      <c r="A180"/>
      <c r="B180"/>
      <c r="C180"/>
      <c r="D180"/>
      <c r="E180"/>
      <c r="F180"/>
      <c r="G180"/>
      <c r="H180"/>
      <c r="I180"/>
      <c r="J180"/>
      <c r="K180"/>
      <c r="L180"/>
      <c r="M180"/>
      <c r="N180"/>
    </row>
    <row r="181" spans="1:14" x14ac:dyDescent="0.25">
      <c r="A181"/>
      <c r="B181"/>
      <c r="C181"/>
      <c r="D181"/>
      <c r="E181"/>
      <c r="F181"/>
      <c r="G181"/>
      <c r="H181"/>
      <c r="I181"/>
      <c r="J181"/>
      <c r="K181"/>
      <c r="L181"/>
      <c r="M181"/>
      <c r="N181"/>
    </row>
    <row r="182" spans="1:14" x14ac:dyDescent="0.25">
      <c r="A182"/>
      <c r="B182"/>
      <c r="C182"/>
      <c r="D182"/>
      <c r="E182"/>
      <c r="F182"/>
      <c r="G182"/>
      <c r="H182"/>
      <c r="I182"/>
      <c r="J182"/>
      <c r="K182"/>
      <c r="L182"/>
      <c r="M182"/>
      <c r="N182"/>
    </row>
    <row r="183" spans="1:14" x14ac:dyDescent="0.25">
      <c r="A183"/>
      <c r="B183"/>
      <c r="C183"/>
      <c r="D183"/>
      <c r="E183"/>
      <c r="F183"/>
      <c r="G183"/>
      <c r="H183"/>
      <c r="I183"/>
      <c r="J183"/>
      <c r="K183"/>
      <c r="L183"/>
      <c r="M183"/>
      <c r="N183"/>
    </row>
    <row r="184" spans="1:14" x14ac:dyDescent="0.25">
      <c r="A184"/>
      <c r="B184"/>
      <c r="C184"/>
      <c r="D184"/>
      <c r="E184"/>
      <c r="F184"/>
      <c r="G184"/>
      <c r="H184"/>
      <c r="I184"/>
      <c r="J184"/>
      <c r="K184"/>
      <c r="L184"/>
      <c r="M184"/>
      <c r="N184"/>
    </row>
    <row r="185" spans="1:14" x14ac:dyDescent="0.25">
      <c r="A185"/>
      <c r="B185"/>
      <c r="C185"/>
      <c r="D185"/>
      <c r="E185"/>
      <c r="F185"/>
      <c r="G185"/>
      <c r="H185"/>
      <c r="I185"/>
      <c r="J185"/>
      <c r="K185"/>
      <c r="L185"/>
      <c r="M185"/>
      <c r="N185"/>
    </row>
    <row r="186" spans="1:14" x14ac:dyDescent="0.25">
      <c r="A186"/>
      <c r="B186"/>
      <c r="C186"/>
      <c r="D186"/>
      <c r="E186"/>
      <c r="F186"/>
      <c r="G186"/>
      <c r="H186"/>
      <c r="I186"/>
      <c r="J186"/>
      <c r="K186"/>
      <c r="L186"/>
      <c r="M186"/>
      <c r="N186"/>
    </row>
    <row r="187" spans="1:14" x14ac:dyDescent="0.25">
      <c r="A187"/>
      <c r="B187"/>
      <c r="C187"/>
      <c r="D187"/>
      <c r="E187"/>
      <c r="F187"/>
      <c r="G187"/>
      <c r="H187"/>
      <c r="I187"/>
      <c r="J187"/>
      <c r="K187"/>
      <c r="L187"/>
      <c r="M187"/>
      <c r="N187"/>
    </row>
    <row r="188" spans="1:14" x14ac:dyDescent="0.25">
      <c r="A188"/>
      <c r="B188"/>
      <c r="C188"/>
      <c r="D188"/>
      <c r="E188"/>
      <c r="F188"/>
      <c r="G188"/>
      <c r="H188"/>
      <c r="I188"/>
      <c r="J188"/>
      <c r="K188"/>
      <c r="L188"/>
      <c r="M188"/>
      <c r="N188"/>
    </row>
    <row r="189" spans="1:14" x14ac:dyDescent="0.25">
      <c r="A189"/>
      <c r="B189"/>
      <c r="C189"/>
      <c r="D189"/>
      <c r="E189"/>
      <c r="F189"/>
      <c r="G189"/>
      <c r="H189"/>
      <c r="I189"/>
      <c r="J189"/>
      <c r="K189"/>
      <c r="L189"/>
      <c r="M189"/>
      <c r="N189"/>
    </row>
    <row r="190" spans="1:14" x14ac:dyDescent="0.25">
      <c r="A190"/>
      <c r="B190"/>
      <c r="C190"/>
      <c r="D190"/>
      <c r="E190"/>
      <c r="F190"/>
      <c r="G190"/>
      <c r="H190"/>
      <c r="I190"/>
      <c r="J190"/>
      <c r="K190"/>
      <c r="L190"/>
      <c r="M190"/>
      <c r="N190"/>
    </row>
    <row r="191" spans="1:14" x14ac:dyDescent="0.25">
      <c r="A191"/>
      <c r="B191"/>
      <c r="C191"/>
      <c r="D191"/>
      <c r="E191"/>
      <c r="F191"/>
      <c r="G191"/>
      <c r="H191"/>
      <c r="I191"/>
      <c r="J191"/>
      <c r="K191"/>
      <c r="L191"/>
      <c r="M191"/>
      <c r="N191"/>
    </row>
    <row r="192" spans="1:14" x14ac:dyDescent="0.25">
      <c r="A192"/>
      <c r="B192"/>
      <c r="C192"/>
      <c r="D192"/>
      <c r="E192"/>
      <c r="F192"/>
      <c r="G192"/>
      <c r="H192"/>
      <c r="I192"/>
      <c r="J192"/>
      <c r="K192"/>
      <c r="L192"/>
      <c r="M192"/>
      <c r="N192"/>
    </row>
    <row r="193" spans="1:14" x14ac:dyDescent="0.25">
      <c r="A193"/>
      <c r="B193"/>
      <c r="C193"/>
      <c r="D193"/>
      <c r="E193"/>
      <c r="F193"/>
      <c r="G193"/>
      <c r="H193"/>
      <c r="I193"/>
      <c r="J193"/>
      <c r="K193"/>
      <c r="L193"/>
      <c r="M193"/>
      <c r="N193"/>
    </row>
    <row r="194" spans="1:14" x14ac:dyDescent="0.25">
      <c r="A194"/>
      <c r="B194"/>
      <c r="C194"/>
      <c r="D194"/>
      <c r="E194"/>
      <c r="F194"/>
      <c r="G194"/>
      <c r="H194"/>
      <c r="I194"/>
      <c r="J194"/>
      <c r="K194"/>
      <c r="L194"/>
      <c r="M194"/>
      <c r="N194"/>
    </row>
    <row r="195" spans="1:14" x14ac:dyDescent="0.25">
      <c r="A195"/>
      <c r="B195"/>
      <c r="C195"/>
      <c r="D195"/>
      <c r="E195"/>
      <c r="F195"/>
      <c r="G195"/>
      <c r="H195"/>
      <c r="I195"/>
      <c r="J195"/>
      <c r="K195"/>
      <c r="L195"/>
      <c r="M195"/>
      <c r="N195"/>
    </row>
    <row r="196" spans="1:14" x14ac:dyDescent="0.25">
      <c r="A196"/>
      <c r="B196"/>
      <c r="C196"/>
      <c r="D196"/>
      <c r="E196"/>
      <c r="F196"/>
      <c r="G196"/>
      <c r="H196"/>
      <c r="I196"/>
      <c r="J196"/>
      <c r="K196"/>
      <c r="L196"/>
      <c r="M196"/>
      <c r="N196"/>
    </row>
    <row r="197" spans="1:14" x14ac:dyDescent="0.25">
      <c r="A197"/>
      <c r="B197"/>
      <c r="C197"/>
      <c r="D197"/>
      <c r="E197"/>
      <c r="F197"/>
      <c r="G197"/>
      <c r="H197"/>
      <c r="I197"/>
      <c r="J197"/>
      <c r="K197"/>
      <c r="L197"/>
      <c r="M197"/>
      <c r="N197"/>
    </row>
    <row r="198" spans="1:14" x14ac:dyDescent="0.25">
      <c r="A198"/>
      <c r="B198"/>
      <c r="C198"/>
      <c r="D198"/>
      <c r="E198"/>
      <c r="F198"/>
      <c r="G198"/>
      <c r="H198"/>
      <c r="I198"/>
      <c r="J198"/>
      <c r="K198"/>
      <c r="L198"/>
      <c r="M198"/>
      <c r="N198"/>
    </row>
    <row r="199" spans="1:14" x14ac:dyDescent="0.25">
      <c r="A199"/>
      <c r="B199"/>
      <c r="C199"/>
      <c r="D199"/>
      <c r="E199"/>
      <c r="F199"/>
      <c r="G199"/>
      <c r="H199"/>
      <c r="I199"/>
      <c r="J199"/>
      <c r="K199"/>
      <c r="L199"/>
      <c r="M199"/>
      <c r="N199"/>
    </row>
    <row r="200" spans="1:14" x14ac:dyDescent="0.25">
      <c r="A200"/>
      <c r="B200"/>
      <c r="C200"/>
      <c r="D200"/>
      <c r="E200"/>
      <c r="F200"/>
      <c r="G200"/>
      <c r="H200"/>
      <c r="I200"/>
      <c r="J200"/>
      <c r="K200"/>
      <c r="L200"/>
      <c r="M200"/>
      <c r="N200"/>
    </row>
    <row r="201" spans="1:14" x14ac:dyDescent="0.25">
      <c r="A201"/>
      <c r="B201"/>
      <c r="C201"/>
      <c r="D201"/>
      <c r="E201"/>
      <c r="F201"/>
      <c r="G201"/>
      <c r="H201"/>
      <c r="I201"/>
      <c r="J201"/>
      <c r="K201"/>
      <c r="L201"/>
      <c r="M201"/>
      <c r="N201"/>
    </row>
    <row r="202" spans="1:14" x14ac:dyDescent="0.25">
      <c r="A202"/>
      <c r="B202"/>
      <c r="C202"/>
      <c r="D202"/>
      <c r="E202"/>
      <c r="F202"/>
      <c r="G202"/>
      <c r="H202"/>
      <c r="I202"/>
      <c r="J202"/>
      <c r="K202"/>
      <c r="L202"/>
      <c r="M202"/>
      <c r="N202"/>
    </row>
    <row r="203" spans="1:14" x14ac:dyDescent="0.25">
      <c r="A203"/>
      <c r="B203"/>
      <c r="C203"/>
      <c r="D203"/>
      <c r="E203"/>
      <c r="F203"/>
      <c r="G203"/>
      <c r="H203"/>
      <c r="I203"/>
      <c r="J203"/>
      <c r="K203"/>
      <c r="L203"/>
      <c r="M203"/>
      <c r="N203"/>
    </row>
    <row r="204" spans="1:14" x14ac:dyDescent="0.25">
      <c r="A204"/>
      <c r="B204"/>
      <c r="C204"/>
      <c r="D204"/>
      <c r="E204"/>
      <c r="F204"/>
      <c r="G204"/>
      <c r="H204"/>
      <c r="I204"/>
      <c r="J204"/>
      <c r="K204"/>
      <c r="L204"/>
      <c r="M204"/>
      <c r="N204"/>
    </row>
    <row r="205" spans="1:14" x14ac:dyDescent="0.25">
      <c r="A205"/>
      <c r="B205"/>
      <c r="C205"/>
      <c r="D205"/>
      <c r="E205"/>
      <c r="F205"/>
      <c r="G205"/>
      <c r="H205"/>
      <c r="I205"/>
      <c r="J205"/>
      <c r="K205"/>
      <c r="L205"/>
      <c r="M205"/>
      <c r="N205"/>
    </row>
    <row r="206" spans="1:14" x14ac:dyDescent="0.25">
      <c r="A206"/>
      <c r="B206"/>
      <c r="C206"/>
      <c r="D206"/>
      <c r="E206"/>
      <c r="F206"/>
      <c r="G206"/>
      <c r="H206"/>
      <c r="I206"/>
      <c r="J206"/>
      <c r="K206"/>
      <c r="L206"/>
      <c r="M206"/>
      <c r="N206"/>
    </row>
    <row r="207" spans="1:14" x14ac:dyDescent="0.25">
      <c r="A207"/>
      <c r="B207"/>
      <c r="C207"/>
      <c r="D207"/>
      <c r="E207"/>
      <c r="F207"/>
      <c r="G207"/>
      <c r="H207"/>
      <c r="I207"/>
      <c r="J207"/>
      <c r="K207"/>
      <c r="L207"/>
      <c r="M207"/>
      <c r="N207"/>
    </row>
    <row r="208" spans="1:14" x14ac:dyDescent="0.25">
      <c r="A208"/>
      <c r="B208"/>
      <c r="C208"/>
      <c r="D208"/>
      <c r="E208"/>
      <c r="F208"/>
      <c r="G208"/>
      <c r="H208"/>
      <c r="I208"/>
      <c r="J208"/>
      <c r="K208"/>
      <c r="L208"/>
      <c r="M208"/>
      <c r="N208"/>
    </row>
    <row r="209" spans="1:14" x14ac:dyDescent="0.25">
      <c r="A209"/>
      <c r="B209"/>
      <c r="C209"/>
      <c r="D209"/>
      <c r="E209"/>
      <c r="F209"/>
      <c r="G209"/>
      <c r="H209"/>
      <c r="I209"/>
      <c r="J209"/>
      <c r="K209"/>
      <c r="L209"/>
      <c r="M209"/>
      <c r="N209"/>
    </row>
    <row r="210" spans="1:14" x14ac:dyDescent="0.25">
      <c r="A210"/>
      <c r="B210"/>
      <c r="C210"/>
      <c r="D210"/>
      <c r="E210"/>
      <c r="F210"/>
      <c r="G210"/>
      <c r="H210"/>
      <c r="I210"/>
      <c r="J210"/>
      <c r="K210"/>
      <c r="L210"/>
      <c r="M210"/>
      <c r="N210"/>
    </row>
    <row r="211" spans="1:14" x14ac:dyDescent="0.25">
      <c r="A211"/>
      <c r="B211"/>
      <c r="C211"/>
      <c r="D211"/>
      <c r="E211"/>
      <c r="F211"/>
      <c r="G211"/>
      <c r="H211"/>
      <c r="I211"/>
      <c r="J211"/>
      <c r="K211"/>
      <c r="L211"/>
      <c r="M211"/>
      <c r="N211"/>
    </row>
    <row r="212" spans="1:14" x14ac:dyDescent="0.25">
      <c r="A212"/>
      <c r="B212"/>
      <c r="C212"/>
      <c r="D212"/>
      <c r="E212"/>
      <c r="F212"/>
      <c r="G212"/>
      <c r="H212"/>
      <c r="I212"/>
      <c r="J212"/>
      <c r="K212"/>
      <c r="L212"/>
      <c r="M212"/>
      <c r="N212"/>
    </row>
    <row r="213" spans="1:14" x14ac:dyDescent="0.25">
      <c r="A213"/>
      <c r="B213"/>
      <c r="C213"/>
      <c r="D213"/>
      <c r="E213"/>
      <c r="F213"/>
      <c r="G213"/>
      <c r="H213"/>
      <c r="I213"/>
      <c r="J213"/>
      <c r="K213"/>
      <c r="L213"/>
      <c r="M213"/>
      <c r="N213"/>
    </row>
    <row r="214" spans="1:14" x14ac:dyDescent="0.25">
      <c r="A214"/>
      <c r="B214"/>
      <c r="C214"/>
      <c r="D214"/>
      <c r="E214"/>
      <c r="F214"/>
      <c r="G214"/>
      <c r="H214"/>
      <c r="I214"/>
      <c r="J214"/>
      <c r="K214"/>
      <c r="L214"/>
      <c r="M214"/>
      <c r="N214"/>
    </row>
    <row r="215" spans="1:14" x14ac:dyDescent="0.25">
      <c r="A215"/>
      <c r="B215"/>
      <c r="C215"/>
      <c r="D215"/>
      <c r="E215"/>
      <c r="F215"/>
      <c r="G215"/>
      <c r="H215"/>
      <c r="I215"/>
      <c r="J215"/>
      <c r="K215"/>
      <c r="L215"/>
      <c r="M215"/>
      <c r="N215"/>
    </row>
    <row r="216" spans="1:14" x14ac:dyDescent="0.25">
      <c r="A216"/>
      <c r="B216"/>
      <c r="C216"/>
      <c r="D216"/>
      <c r="E216"/>
      <c r="F216"/>
      <c r="G216"/>
      <c r="H216"/>
      <c r="I216"/>
      <c r="J216"/>
      <c r="K216"/>
      <c r="L216"/>
      <c r="M216"/>
      <c r="N216"/>
    </row>
    <row r="217" spans="1:14" x14ac:dyDescent="0.25">
      <c r="A217"/>
      <c r="B217"/>
      <c r="C217"/>
      <c r="D217"/>
      <c r="E217"/>
      <c r="F217"/>
      <c r="G217"/>
      <c r="H217"/>
      <c r="I217"/>
      <c r="J217"/>
      <c r="K217"/>
      <c r="L217"/>
      <c r="M217"/>
      <c r="N217"/>
    </row>
    <row r="218" spans="1:14" x14ac:dyDescent="0.25">
      <c r="A218"/>
      <c r="B218"/>
      <c r="C218"/>
      <c r="D218"/>
      <c r="E218"/>
      <c r="F218"/>
      <c r="G218"/>
      <c r="H218"/>
      <c r="I218"/>
      <c r="J218"/>
      <c r="K218"/>
      <c r="L218"/>
      <c r="M218"/>
      <c r="N218"/>
    </row>
    <row r="219" spans="1:14" x14ac:dyDescent="0.25">
      <c r="A219"/>
      <c r="B219"/>
      <c r="C219"/>
      <c r="D219"/>
      <c r="E219"/>
      <c r="F219"/>
      <c r="G219"/>
      <c r="H219"/>
      <c r="I219"/>
      <c r="J219"/>
      <c r="K219"/>
      <c r="L219"/>
      <c r="M219"/>
      <c r="N219"/>
    </row>
    <row r="220" spans="1:14" x14ac:dyDescent="0.25">
      <c r="A220"/>
      <c r="B220"/>
      <c r="C220"/>
      <c r="D220"/>
      <c r="E220"/>
      <c r="F220"/>
      <c r="G220"/>
      <c r="H220"/>
      <c r="I220"/>
      <c r="J220"/>
      <c r="K220"/>
      <c r="L220"/>
      <c r="M220"/>
      <c r="N220"/>
    </row>
    <row r="221" spans="1:14" x14ac:dyDescent="0.25">
      <c r="A221"/>
      <c r="B221"/>
      <c r="C221"/>
      <c r="D221"/>
      <c r="E221"/>
      <c r="F221"/>
      <c r="G221"/>
      <c r="H221"/>
      <c r="I221"/>
      <c r="J221"/>
      <c r="K221"/>
      <c r="L221"/>
      <c r="M221"/>
      <c r="N221"/>
    </row>
    <row r="222" spans="1:14" x14ac:dyDescent="0.25">
      <c r="A222"/>
      <c r="B222"/>
      <c r="C222"/>
      <c r="D222"/>
      <c r="E222"/>
      <c r="F222"/>
      <c r="G222"/>
      <c r="H222"/>
      <c r="I222"/>
      <c r="J222"/>
      <c r="K222"/>
      <c r="L222"/>
      <c r="M222"/>
      <c r="N222"/>
    </row>
    <row r="223" spans="1:14" x14ac:dyDescent="0.25">
      <c r="A223"/>
      <c r="B223"/>
      <c r="C223"/>
      <c r="D223"/>
      <c r="E223"/>
      <c r="F223"/>
      <c r="G223"/>
      <c r="H223"/>
      <c r="I223"/>
      <c r="J223"/>
      <c r="K223"/>
      <c r="L223"/>
      <c r="M223"/>
      <c r="N223"/>
    </row>
    <row r="224" spans="1:14" x14ac:dyDescent="0.25">
      <c r="A224"/>
      <c r="B224"/>
      <c r="C224"/>
      <c r="D224"/>
      <c r="E224"/>
      <c r="F224"/>
      <c r="G224"/>
      <c r="H224"/>
      <c r="I224"/>
      <c r="J224"/>
      <c r="K224"/>
      <c r="L224"/>
      <c r="M224"/>
      <c r="N224"/>
    </row>
    <row r="225" spans="1:14" x14ac:dyDescent="0.25">
      <c r="A225"/>
      <c r="B225"/>
      <c r="C225"/>
      <c r="D225"/>
      <c r="E225"/>
      <c r="F225"/>
      <c r="G225"/>
      <c r="H225"/>
      <c r="I225"/>
      <c r="J225"/>
      <c r="K225"/>
      <c r="L225"/>
      <c r="M225"/>
      <c r="N225"/>
    </row>
    <row r="226" spans="1:14" x14ac:dyDescent="0.25">
      <c r="A226"/>
      <c r="B226"/>
      <c r="C226"/>
      <c r="D226"/>
      <c r="E226"/>
      <c r="F226"/>
      <c r="G226"/>
      <c r="H226"/>
      <c r="I226"/>
      <c r="J226"/>
      <c r="K226"/>
      <c r="L226"/>
      <c r="M226"/>
      <c r="N226"/>
    </row>
    <row r="227" spans="1:14" x14ac:dyDescent="0.25">
      <c r="A227"/>
      <c r="B227"/>
      <c r="C227"/>
      <c r="D227"/>
      <c r="E227"/>
      <c r="F227"/>
      <c r="G227"/>
      <c r="H227"/>
      <c r="I227"/>
      <c r="J227"/>
      <c r="K227"/>
      <c r="L227"/>
      <c r="M227"/>
      <c r="N227"/>
    </row>
    <row r="228" spans="1:14" x14ac:dyDescent="0.25">
      <c r="A228"/>
      <c r="B228"/>
      <c r="C228"/>
      <c r="D228"/>
      <c r="E228"/>
      <c r="F228"/>
      <c r="G228"/>
      <c r="H228"/>
      <c r="I228"/>
      <c r="J228"/>
      <c r="K228"/>
      <c r="L228"/>
      <c r="M228"/>
      <c r="N228"/>
    </row>
    <row r="229" spans="1:14" x14ac:dyDescent="0.25">
      <c r="A229"/>
      <c r="B229"/>
      <c r="C229"/>
      <c r="D229"/>
      <c r="E229"/>
      <c r="F229"/>
      <c r="G229"/>
      <c r="H229"/>
      <c r="I229"/>
      <c r="J229"/>
      <c r="K229"/>
      <c r="L229"/>
      <c r="M229"/>
      <c r="N229"/>
    </row>
    <row r="230" spans="1:14" x14ac:dyDescent="0.25">
      <c r="A230"/>
      <c r="B230"/>
      <c r="C230"/>
      <c r="D230"/>
      <c r="E230"/>
      <c r="F230"/>
      <c r="G230"/>
      <c r="H230"/>
      <c r="I230"/>
      <c r="J230"/>
      <c r="K230"/>
      <c r="L230"/>
      <c r="M230"/>
      <c r="N230"/>
    </row>
    <row r="231" spans="1:14" x14ac:dyDescent="0.25">
      <c r="A231"/>
      <c r="B231"/>
      <c r="C231"/>
      <c r="D231"/>
      <c r="E231"/>
      <c r="F231"/>
      <c r="G231"/>
      <c r="H231"/>
      <c r="I231"/>
      <c r="J231"/>
    </row>
    <row r="232" spans="1:14" x14ac:dyDescent="0.25">
      <c r="A232"/>
      <c r="B232"/>
      <c r="C232"/>
      <c r="D232"/>
      <c r="E232"/>
      <c r="F232"/>
      <c r="G232"/>
      <c r="H232"/>
      <c r="I232"/>
      <c r="J232"/>
    </row>
    <row r="233" spans="1:14" x14ac:dyDescent="0.25">
      <c r="A233"/>
      <c r="B233"/>
      <c r="C233"/>
      <c r="D233"/>
      <c r="E233"/>
      <c r="F233"/>
      <c r="G233"/>
      <c r="H233"/>
      <c r="I233"/>
      <c r="J233"/>
    </row>
    <row r="234" spans="1:14" x14ac:dyDescent="0.25">
      <c r="A234"/>
      <c r="B234"/>
      <c r="C234"/>
      <c r="D234"/>
      <c r="E234"/>
      <c r="F234"/>
      <c r="G234"/>
      <c r="H234"/>
      <c r="I234"/>
      <c r="J234"/>
    </row>
    <row r="235" spans="1:14" x14ac:dyDescent="0.25">
      <c r="A235"/>
      <c r="B235"/>
      <c r="C235"/>
      <c r="D235"/>
      <c r="E235"/>
      <c r="F235"/>
      <c r="G235"/>
      <c r="H235"/>
      <c r="I235"/>
      <c r="J235"/>
    </row>
    <row r="236" spans="1:14" x14ac:dyDescent="0.25">
      <c r="A236"/>
      <c r="B236"/>
      <c r="C236"/>
      <c r="D236"/>
      <c r="E236"/>
      <c r="F236"/>
      <c r="G236"/>
      <c r="H236"/>
      <c r="I236"/>
      <c r="J236"/>
    </row>
    <row r="237" spans="1:14" x14ac:dyDescent="0.25">
      <c r="A237"/>
      <c r="B237"/>
      <c r="C237"/>
      <c r="D237"/>
      <c r="E237"/>
      <c r="F237"/>
      <c r="G237"/>
      <c r="H237"/>
      <c r="I237"/>
      <c r="J237"/>
    </row>
    <row r="238" spans="1:14" x14ac:dyDescent="0.25">
      <c r="A238"/>
      <c r="B238"/>
      <c r="C238"/>
      <c r="D238"/>
      <c r="E238"/>
      <c r="F238"/>
      <c r="G238"/>
      <c r="H238"/>
      <c r="I238"/>
      <c r="J238"/>
    </row>
    <row r="239" spans="1:14" x14ac:dyDescent="0.25">
      <c r="A239"/>
      <c r="B239"/>
      <c r="C239"/>
      <c r="D239"/>
      <c r="E239"/>
      <c r="F239"/>
      <c r="G239"/>
      <c r="H239"/>
      <c r="I239"/>
      <c r="J239"/>
    </row>
    <row r="240" spans="1:14" x14ac:dyDescent="0.25">
      <c r="A240"/>
      <c r="B240"/>
      <c r="C240"/>
      <c r="D240"/>
      <c r="E240"/>
      <c r="F240"/>
      <c r="G240"/>
      <c r="H240"/>
      <c r="I240"/>
      <c r="J240"/>
    </row>
    <row r="241" spans="1:10" x14ac:dyDescent="0.25">
      <c r="A241"/>
      <c r="B241"/>
      <c r="C241"/>
      <c r="D241"/>
      <c r="E241"/>
      <c r="F241"/>
      <c r="G241"/>
      <c r="H241"/>
      <c r="I241"/>
      <c r="J241"/>
    </row>
    <row r="242" spans="1:10" x14ac:dyDescent="0.25">
      <c r="A242"/>
      <c r="B242"/>
      <c r="C242"/>
      <c r="D242"/>
      <c r="E242"/>
      <c r="F242"/>
      <c r="G242"/>
      <c r="H242"/>
      <c r="I242"/>
      <c r="J242"/>
    </row>
    <row r="243" spans="1:10" x14ac:dyDescent="0.25">
      <c r="A243"/>
      <c r="B243"/>
      <c r="C243"/>
      <c r="D243"/>
      <c r="E243"/>
      <c r="F243"/>
      <c r="G243"/>
      <c r="H243"/>
      <c r="I243"/>
      <c r="J243"/>
    </row>
    <row r="244" spans="1:10" x14ac:dyDescent="0.25">
      <c r="A244"/>
      <c r="B244"/>
      <c r="C244"/>
      <c r="D244"/>
      <c r="E244"/>
      <c r="F244"/>
      <c r="G244"/>
      <c r="H244"/>
      <c r="I244"/>
      <c r="J244"/>
    </row>
    <row r="245" spans="1:10" x14ac:dyDescent="0.25">
      <c r="A245"/>
      <c r="B245"/>
      <c r="C245"/>
      <c r="D245"/>
      <c r="E245"/>
      <c r="F245"/>
      <c r="G245"/>
      <c r="H245"/>
      <c r="I245"/>
      <c r="J245"/>
    </row>
    <row r="246" spans="1:10" x14ac:dyDescent="0.25">
      <c r="A246"/>
      <c r="B246"/>
      <c r="C246"/>
      <c r="D246"/>
      <c r="E246"/>
      <c r="F246"/>
      <c r="G246"/>
      <c r="H246"/>
      <c r="I246"/>
      <c r="J246"/>
    </row>
    <row r="247" spans="1:10" x14ac:dyDescent="0.25">
      <c r="A247"/>
      <c r="B247"/>
      <c r="C247"/>
      <c r="D247"/>
      <c r="E247"/>
      <c r="F247"/>
      <c r="G247"/>
      <c r="H247"/>
      <c r="I247"/>
      <c r="J247"/>
    </row>
    <row r="248" spans="1:10" x14ac:dyDescent="0.25">
      <c r="A248"/>
      <c r="B248"/>
      <c r="C248"/>
      <c r="D248"/>
      <c r="E248"/>
      <c r="F248"/>
      <c r="G248"/>
      <c r="H248"/>
      <c r="I248"/>
      <c r="J248"/>
    </row>
    <row r="249" spans="1:10" x14ac:dyDescent="0.25">
      <c r="A249"/>
      <c r="B249"/>
      <c r="C249"/>
      <c r="D249"/>
      <c r="E249"/>
      <c r="F249"/>
      <c r="G249"/>
      <c r="H249"/>
      <c r="I249"/>
      <c r="J249"/>
    </row>
    <row r="250" spans="1:10" x14ac:dyDescent="0.25">
      <c r="A250"/>
      <c r="B250"/>
      <c r="C250"/>
      <c r="D250"/>
      <c r="E250"/>
      <c r="F250"/>
      <c r="G250"/>
      <c r="H250"/>
      <c r="I250"/>
      <c r="J250"/>
    </row>
    <row r="251" spans="1:10" x14ac:dyDescent="0.25">
      <c r="A251"/>
      <c r="B251"/>
      <c r="C251"/>
      <c r="D251"/>
      <c r="E251"/>
      <c r="F251"/>
      <c r="G251"/>
      <c r="H251"/>
      <c r="I251"/>
      <c r="J251"/>
    </row>
    <row r="252" spans="1:10" x14ac:dyDescent="0.25">
      <c r="A252"/>
      <c r="B252"/>
      <c r="C252"/>
      <c r="D252"/>
      <c r="E252"/>
      <c r="F252"/>
      <c r="G252"/>
      <c r="H252"/>
      <c r="I252"/>
      <c r="J252"/>
    </row>
    <row r="253" spans="1:10" x14ac:dyDescent="0.25">
      <c r="A253"/>
      <c r="B253"/>
      <c r="C253"/>
      <c r="D253"/>
      <c r="E253"/>
      <c r="F253"/>
      <c r="G253"/>
      <c r="H253"/>
      <c r="I253"/>
      <c r="J253"/>
    </row>
    <row r="254" spans="1:10" x14ac:dyDescent="0.25">
      <c r="A254"/>
      <c r="B254"/>
      <c r="C254"/>
      <c r="D254"/>
      <c r="E254"/>
      <c r="F254"/>
      <c r="G254"/>
      <c r="H254"/>
      <c r="I254"/>
      <c r="J254"/>
    </row>
    <row r="255" spans="1:10" x14ac:dyDescent="0.25">
      <c r="A255"/>
      <c r="B255"/>
      <c r="C255"/>
      <c r="D255"/>
      <c r="E255"/>
      <c r="F255"/>
      <c r="G255"/>
      <c r="H255"/>
      <c r="I255"/>
      <c r="J255"/>
    </row>
    <row r="256" spans="1:10" x14ac:dyDescent="0.25">
      <c r="A256"/>
      <c r="B256"/>
      <c r="C256"/>
      <c r="D256"/>
      <c r="E256"/>
      <c r="F256"/>
      <c r="G256"/>
      <c r="H256"/>
      <c r="I256"/>
      <c r="J256"/>
    </row>
    <row r="257" spans="1:10" x14ac:dyDescent="0.25">
      <c r="A257"/>
      <c r="B257"/>
      <c r="C257"/>
      <c r="D257"/>
      <c r="E257"/>
      <c r="F257"/>
      <c r="G257"/>
      <c r="H257"/>
      <c r="I257"/>
      <c r="J257"/>
    </row>
    <row r="258" spans="1:10" x14ac:dyDescent="0.25">
      <c r="A258"/>
      <c r="B258"/>
      <c r="C258"/>
      <c r="D258"/>
      <c r="E258"/>
      <c r="F258"/>
      <c r="G258"/>
      <c r="H258"/>
      <c r="I258"/>
      <c r="J258"/>
    </row>
    <row r="259" spans="1:10" x14ac:dyDescent="0.25">
      <c r="A259"/>
      <c r="B259"/>
      <c r="C259"/>
      <c r="D259"/>
      <c r="E259"/>
      <c r="F259"/>
      <c r="G259"/>
      <c r="H259"/>
      <c r="I259"/>
      <c r="J259"/>
    </row>
    <row r="260" spans="1:10" x14ac:dyDescent="0.25">
      <c r="A260"/>
      <c r="B260"/>
      <c r="C260"/>
      <c r="D260"/>
      <c r="E260"/>
      <c r="F260"/>
      <c r="G260"/>
      <c r="H260"/>
      <c r="I260"/>
      <c r="J260"/>
    </row>
    <row r="261" spans="1:10" x14ac:dyDescent="0.25">
      <c r="A261"/>
      <c r="B261"/>
      <c r="C261"/>
      <c r="D261"/>
      <c r="E261"/>
      <c r="F261"/>
      <c r="G261"/>
      <c r="H261"/>
      <c r="I261"/>
      <c r="J261"/>
    </row>
    <row r="262" spans="1:10" x14ac:dyDescent="0.25">
      <c r="A262"/>
      <c r="B262"/>
      <c r="C262"/>
      <c r="D262"/>
      <c r="E262"/>
      <c r="F262"/>
      <c r="G262"/>
      <c r="H262"/>
      <c r="I262"/>
      <c r="J262"/>
    </row>
    <row r="263" spans="1:10" x14ac:dyDescent="0.25">
      <c r="A263"/>
      <c r="B263"/>
      <c r="C263"/>
      <c r="D263"/>
      <c r="E263"/>
      <c r="F263"/>
      <c r="G263"/>
      <c r="H263"/>
      <c r="I263"/>
      <c r="J263"/>
    </row>
    <row r="264" spans="1:10" x14ac:dyDescent="0.25">
      <c r="A264"/>
      <c r="B264"/>
      <c r="C264"/>
      <c r="D264"/>
      <c r="E264"/>
      <c r="F264"/>
      <c r="G264"/>
      <c r="H264"/>
      <c r="I264"/>
      <c r="J264"/>
    </row>
    <row r="265" spans="1:10" x14ac:dyDescent="0.25">
      <c r="A265"/>
      <c r="B265"/>
      <c r="C265"/>
      <c r="D265"/>
      <c r="E265"/>
      <c r="F265"/>
      <c r="G265"/>
      <c r="H265"/>
      <c r="I265"/>
      <c r="J265"/>
    </row>
    <row r="266" spans="1:10" x14ac:dyDescent="0.25">
      <c r="A266"/>
      <c r="B266"/>
      <c r="C266"/>
      <c r="D266"/>
      <c r="E266"/>
      <c r="F266"/>
      <c r="G266"/>
      <c r="H266"/>
      <c r="I266"/>
      <c r="J266"/>
    </row>
    <row r="267" spans="1:10" x14ac:dyDescent="0.25">
      <c r="A267"/>
      <c r="B267"/>
      <c r="C267"/>
      <c r="D267"/>
      <c r="E267"/>
      <c r="F267"/>
      <c r="G267"/>
      <c r="H267"/>
      <c r="I267"/>
      <c r="J267"/>
    </row>
    <row r="268" spans="1:10" x14ac:dyDescent="0.25">
      <c r="A268"/>
      <c r="B268"/>
      <c r="C268"/>
      <c r="D268"/>
      <c r="E268"/>
      <c r="F268"/>
      <c r="G268"/>
      <c r="H268"/>
      <c r="I268"/>
      <c r="J268"/>
    </row>
    <row r="269" spans="1:10" x14ac:dyDescent="0.25">
      <c r="A269"/>
      <c r="B269"/>
      <c r="C269"/>
      <c r="D269"/>
      <c r="E269"/>
      <c r="F269"/>
      <c r="G269"/>
      <c r="H269"/>
      <c r="I269"/>
      <c r="J269"/>
    </row>
    <row r="270" spans="1:10" x14ac:dyDescent="0.25">
      <c r="A270"/>
      <c r="B270"/>
      <c r="C270"/>
      <c r="D270"/>
      <c r="E270"/>
      <c r="F270"/>
      <c r="G270"/>
      <c r="H270"/>
      <c r="I270"/>
      <c r="J270"/>
    </row>
    <row r="271" spans="1:10" x14ac:dyDescent="0.25">
      <c r="A271"/>
      <c r="B271"/>
      <c r="C271"/>
      <c r="D271"/>
      <c r="E271"/>
      <c r="F271"/>
      <c r="G271"/>
      <c r="H271"/>
      <c r="I271"/>
      <c r="J271"/>
    </row>
    <row r="272" spans="1:10" x14ac:dyDescent="0.25">
      <c r="A272"/>
      <c r="B272"/>
      <c r="C272"/>
      <c r="D272"/>
      <c r="E272"/>
      <c r="F272"/>
      <c r="G272"/>
      <c r="H272"/>
      <c r="I272"/>
      <c r="J272"/>
    </row>
    <row r="273" spans="1:10" x14ac:dyDescent="0.25">
      <c r="A273"/>
      <c r="B273"/>
      <c r="C273"/>
      <c r="D273"/>
      <c r="E273"/>
      <c r="F273"/>
      <c r="G273"/>
      <c r="H273"/>
      <c r="I273"/>
      <c r="J273"/>
    </row>
    <row r="274" spans="1:10" x14ac:dyDescent="0.25">
      <c r="A274"/>
      <c r="B274"/>
      <c r="C274"/>
      <c r="D274"/>
      <c r="E274"/>
      <c r="F274"/>
      <c r="G274"/>
      <c r="H274"/>
      <c r="I274"/>
      <c r="J274"/>
    </row>
    <row r="275" spans="1:10" x14ac:dyDescent="0.25">
      <c r="A275"/>
      <c r="B275"/>
      <c r="C275"/>
      <c r="D275"/>
      <c r="E275"/>
      <c r="F275"/>
      <c r="G275"/>
      <c r="H275"/>
      <c r="I275"/>
      <c r="J275"/>
    </row>
    <row r="276" spans="1:10" x14ac:dyDescent="0.25">
      <c r="A276"/>
      <c r="B276"/>
      <c r="C276"/>
      <c r="D276"/>
      <c r="E276"/>
      <c r="F276"/>
      <c r="G276"/>
      <c r="H276"/>
      <c r="I276"/>
      <c r="J276"/>
    </row>
    <row r="277" spans="1:10" x14ac:dyDescent="0.25">
      <c r="A277"/>
      <c r="B277"/>
      <c r="C277"/>
      <c r="D277"/>
      <c r="E277"/>
      <c r="F277"/>
      <c r="G277"/>
      <c r="H277"/>
      <c r="I277"/>
      <c r="J277"/>
    </row>
    <row r="278" spans="1:10" x14ac:dyDescent="0.25">
      <c r="A278"/>
      <c r="B278"/>
      <c r="C278"/>
      <c r="D278"/>
      <c r="E278"/>
      <c r="F278"/>
      <c r="G278"/>
      <c r="H278"/>
      <c r="I278"/>
      <c r="J278"/>
    </row>
    <row r="279" spans="1:10" x14ac:dyDescent="0.25">
      <c r="A279"/>
      <c r="B279"/>
      <c r="C279"/>
      <c r="D279"/>
      <c r="E279"/>
      <c r="F279"/>
      <c r="G279"/>
      <c r="H279"/>
      <c r="I279"/>
      <c r="J279"/>
    </row>
    <row r="280" spans="1:10" x14ac:dyDescent="0.25">
      <c r="A280"/>
      <c r="B280"/>
      <c r="C280"/>
      <c r="D280"/>
      <c r="E280"/>
      <c r="F280"/>
      <c r="G280"/>
      <c r="H280"/>
      <c r="I280"/>
      <c r="J280"/>
    </row>
    <row r="281" spans="1:10" x14ac:dyDescent="0.25">
      <c r="A281"/>
      <c r="B281"/>
      <c r="C281"/>
      <c r="D281"/>
      <c r="E281"/>
      <c r="F281"/>
      <c r="G281"/>
      <c r="H281"/>
      <c r="I281"/>
      <c r="J281"/>
    </row>
    <row r="282" spans="1:10" x14ac:dyDescent="0.25">
      <c r="A282"/>
      <c r="B282"/>
      <c r="C282"/>
      <c r="D282"/>
      <c r="E282"/>
      <c r="F282"/>
      <c r="G282"/>
      <c r="H282"/>
      <c r="I282"/>
      <c r="J282"/>
    </row>
    <row r="283" spans="1:10" x14ac:dyDescent="0.25">
      <c r="A283"/>
      <c r="B283"/>
      <c r="C283"/>
      <c r="D283"/>
      <c r="E283"/>
      <c r="F283"/>
      <c r="G283"/>
      <c r="H283"/>
      <c r="I283"/>
      <c r="J283"/>
    </row>
    <row r="284" spans="1:10" x14ac:dyDescent="0.25">
      <c r="A284"/>
      <c r="B284"/>
      <c r="C284"/>
      <c r="D284"/>
      <c r="E284"/>
      <c r="F284"/>
      <c r="G284"/>
      <c r="H284"/>
      <c r="I284"/>
      <c r="J284"/>
    </row>
    <row r="285" spans="1:10" x14ac:dyDescent="0.25">
      <c r="A285"/>
      <c r="B285"/>
      <c r="C285"/>
      <c r="D285"/>
      <c r="E285"/>
      <c r="F285"/>
      <c r="G285"/>
      <c r="H285"/>
      <c r="I285"/>
      <c r="J285"/>
    </row>
    <row r="286" spans="1:10" x14ac:dyDescent="0.25">
      <c r="A286"/>
      <c r="B286"/>
      <c r="C286"/>
      <c r="D286"/>
      <c r="E286"/>
      <c r="F286"/>
      <c r="G286"/>
      <c r="H286"/>
      <c r="I286"/>
      <c r="J286"/>
    </row>
    <row r="287" spans="1:10" x14ac:dyDescent="0.25">
      <c r="A287"/>
      <c r="B287"/>
      <c r="C287"/>
      <c r="D287"/>
      <c r="E287"/>
      <c r="F287"/>
      <c r="G287"/>
      <c r="H287"/>
      <c r="I287"/>
      <c r="J287"/>
    </row>
    <row r="288" spans="1:10" x14ac:dyDescent="0.25">
      <c r="A288"/>
      <c r="B288"/>
      <c r="C288"/>
      <c r="D288"/>
      <c r="E288"/>
      <c r="F288"/>
      <c r="G288"/>
      <c r="H288"/>
      <c r="I288"/>
      <c r="J288"/>
    </row>
    <row r="289" spans="1:10" x14ac:dyDescent="0.25">
      <c r="A289"/>
      <c r="B289"/>
      <c r="C289"/>
      <c r="D289"/>
      <c r="E289"/>
      <c r="F289"/>
      <c r="G289"/>
      <c r="H289"/>
      <c r="I289"/>
      <c r="J289"/>
    </row>
    <row r="290" spans="1:10" x14ac:dyDescent="0.25">
      <c r="A290"/>
      <c r="B290"/>
      <c r="C290"/>
      <c r="D290"/>
      <c r="E290"/>
      <c r="F290"/>
      <c r="G290"/>
      <c r="H290"/>
      <c r="I290"/>
      <c r="J290"/>
    </row>
    <row r="291" spans="1:10" x14ac:dyDescent="0.25">
      <c r="A291"/>
      <c r="B291"/>
      <c r="C291"/>
      <c r="D291"/>
      <c r="E291"/>
      <c r="F291"/>
      <c r="G291"/>
      <c r="H291"/>
      <c r="I291"/>
      <c r="J291"/>
    </row>
    <row r="292" spans="1:10" x14ac:dyDescent="0.25">
      <c r="A292"/>
      <c r="B292"/>
      <c r="C292"/>
      <c r="D292"/>
      <c r="E292"/>
      <c r="F292"/>
      <c r="G292"/>
      <c r="H292"/>
      <c r="I292"/>
      <c r="J292"/>
    </row>
    <row r="293" spans="1:10" x14ac:dyDescent="0.25">
      <c r="A293"/>
      <c r="B293"/>
      <c r="C293"/>
      <c r="D293"/>
      <c r="E293"/>
      <c r="F293"/>
      <c r="G293"/>
      <c r="H293"/>
      <c r="I293"/>
      <c r="J293"/>
    </row>
    <row r="294" spans="1:10" x14ac:dyDescent="0.25">
      <c r="A294"/>
      <c r="B294"/>
      <c r="C294"/>
      <c r="D294"/>
      <c r="E294"/>
      <c r="F294"/>
      <c r="G294"/>
      <c r="H294"/>
      <c r="I294"/>
      <c r="J294"/>
    </row>
    <row r="295" spans="1:10" x14ac:dyDescent="0.25">
      <c r="A295"/>
      <c r="B295"/>
      <c r="C295"/>
      <c r="D295"/>
      <c r="E295"/>
      <c r="F295"/>
      <c r="G295"/>
      <c r="H295"/>
      <c r="I295"/>
      <c r="J295"/>
    </row>
    <row r="296" spans="1:10" x14ac:dyDescent="0.25">
      <c r="A296"/>
      <c r="B296"/>
      <c r="C296"/>
      <c r="D296"/>
      <c r="E296"/>
      <c r="F296"/>
      <c r="G296"/>
      <c r="H296"/>
      <c r="I296"/>
      <c r="J296"/>
    </row>
    <row r="297" spans="1:10" x14ac:dyDescent="0.25">
      <c r="A297"/>
      <c r="B297"/>
      <c r="C297"/>
      <c r="D297"/>
      <c r="E297"/>
      <c r="F297"/>
      <c r="G297"/>
      <c r="H297"/>
      <c r="I297"/>
      <c r="J297"/>
    </row>
    <row r="298" spans="1:10" x14ac:dyDescent="0.25">
      <c r="A298"/>
      <c r="B298"/>
      <c r="C298"/>
      <c r="D298"/>
      <c r="E298"/>
      <c r="F298"/>
      <c r="G298"/>
      <c r="H298"/>
      <c r="I298"/>
      <c r="J298"/>
    </row>
    <row r="299" spans="1:10" x14ac:dyDescent="0.25">
      <c r="A299"/>
      <c r="B299"/>
      <c r="C299"/>
      <c r="D299"/>
      <c r="E299"/>
      <c r="F299"/>
      <c r="G299"/>
      <c r="H299"/>
      <c r="I299"/>
      <c r="J299"/>
    </row>
    <row r="300" spans="1:10" x14ac:dyDescent="0.25">
      <c r="A300"/>
      <c r="B300"/>
      <c r="C300"/>
      <c r="D300"/>
      <c r="E300"/>
      <c r="F300"/>
      <c r="G300"/>
      <c r="H300"/>
      <c r="I300"/>
      <c r="J300"/>
    </row>
    <row r="301" spans="1:10" x14ac:dyDescent="0.25">
      <c r="A301"/>
      <c r="B301"/>
      <c r="C301"/>
      <c r="D301"/>
      <c r="E301"/>
      <c r="F301"/>
      <c r="G301"/>
      <c r="H301"/>
      <c r="I301"/>
      <c r="J301"/>
    </row>
    <row r="302" spans="1:10" x14ac:dyDescent="0.25">
      <c r="A302"/>
      <c r="B302"/>
      <c r="C302"/>
      <c r="D302"/>
      <c r="E302"/>
      <c r="F302"/>
      <c r="G302"/>
      <c r="H302"/>
      <c r="I302"/>
      <c r="J302"/>
    </row>
    <row r="303" spans="1:10" x14ac:dyDescent="0.25">
      <c r="A303"/>
      <c r="B303"/>
      <c r="C303"/>
      <c r="D303"/>
      <c r="E303"/>
      <c r="F303"/>
      <c r="G303"/>
      <c r="H303"/>
      <c r="I303"/>
      <c r="J303"/>
    </row>
    <row r="304" spans="1:10" x14ac:dyDescent="0.25">
      <c r="A304"/>
      <c r="B304"/>
      <c r="C304"/>
      <c r="D304"/>
      <c r="E304"/>
      <c r="F304"/>
      <c r="G304"/>
      <c r="H304"/>
      <c r="I304"/>
      <c r="J304"/>
    </row>
    <row r="305" spans="1:10" x14ac:dyDescent="0.25">
      <c r="A305"/>
      <c r="B305"/>
      <c r="C305"/>
      <c r="D305"/>
      <c r="E305"/>
      <c r="F305"/>
      <c r="G305"/>
      <c r="H305"/>
      <c r="I305"/>
      <c r="J305"/>
    </row>
    <row r="306" spans="1:10" x14ac:dyDescent="0.25">
      <c r="A306"/>
      <c r="B306"/>
      <c r="C306"/>
      <c r="D306"/>
      <c r="E306"/>
      <c r="F306"/>
      <c r="G306"/>
      <c r="H306"/>
      <c r="I306"/>
      <c r="J306"/>
    </row>
    <row r="307" spans="1:10" x14ac:dyDescent="0.25">
      <c r="A307"/>
      <c r="B307"/>
      <c r="C307"/>
      <c r="D307"/>
      <c r="E307"/>
      <c r="F307"/>
      <c r="G307"/>
      <c r="H307"/>
      <c r="I307"/>
      <c r="J307"/>
    </row>
    <row r="308" spans="1:10" x14ac:dyDescent="0.25">
      <c r="A308"/>
      <c r="B308"/>
      <c r="C308"/>
      <c r="D308"/>
      <c r="E308"/>
      <c r="F308"/>
      <c r="G308"/>
      <c r="H308"/>
      <c r="I308"/>
      <c r="J308"/>
    </row>
    <row r="309" spans="1:10" x14ac:dyDescent="0.25">
      <c r="A309"/>
      <c r="B309"/>
      <c r="C309"/>
      <c r="D309"/>
      <c r="E309"/>
      <c r="F309"/>
      <c r="G309"/>
      <c r="H309"/>
      <c r="I309"/>
      <c r="J309"/>
    </row>
    <row r="310" spans="1:10" x14ac:dyDescent="0.25">
      <c r="A310"/>
      <c r="B310"/>
      <c r="C310"/>
      <c r="D310"/>
      <c r="E310"/>
      <c r="F310"/>
      <c r="G310"/>
      <c r="H310"/>
      <c r="I310"/>
      <c r="J310"/>
    </row>
    <row r="311" spans="1:10" x14ac:dyDescent="0.25">
      <c r="A311"/>
      <c r="B311"/>
      <c r="C311"/>
      <c r="D311"/>
      <c r="E311"/>
      <c r="F311"/>
      <c r="G311"/>
      <c r="H311"/>
      <c r="I311"/>
      <c r="J311"/>
    </row>
    <row r="312" spans="1:10" x14ac:dyDescent="0.25">
      <c r="A312"/>
      <c r="B312"/>
      <c r="C312"/>
      <c r="D312"/>
      <c r="E312"/>
      <c r="F312"/>
      <c r="G312"/>
      <c r="H312"/>
      <c r="I312"/>
      <c r="J312"/>
    </row>
    <row r="313" spans="1:10" x14ac:dyDescent="0.25">
      <c r="A313"/>
      <c r="B313"/>
      <c r="C313"/>
      <c r="D313"/>
      <c r="E313"/>
      <c r="F313"/>
      <c r="G313"/>
      <c r="H313"/>
      <c r="I313"/>
      <c r="J313"/>
    </row>
    <row r="314" spans="1:10" x14ac:dyDescent="0.25">
      <c r="A314"/>
      <c r="B314"/>
      <c r="C314"/>
      <c r="D314"/>
      <c r="E314"/>
      <c r="F314"/>
      <c r="G314"/>
      <c r="H314"/>
      <c r="I314"/>
      <c r="J314"/>
    </row>
    <row r="315" spans="1:10" x14ac:dyDescent="0.25">
      <c r="A315"/>
      <c r="B315"/>
      <c r="C315"/>
      <c r="D315"/>
      <c r="E315"/>
      <c r="F315"/>
      <c r="G315"/>
      <c r="H315"/>
      <c r="I315"/>
      <c r="J315"/>
    </row>
    <row r="316" spans="1:10" x14ac:dyDescent="0.25">
      <c r="A316"/>
      <c r="B316"/>
      <c r="C316"/>
      <c r="D316"/>
      <c r="E316"/>
      <c r="F316"/>
      <c r="G316"/>
      <c r="H316"/>
      <c r="I316"/>
      <c r="J316"/>
    </row>
    <row r="317" spans="1:10" x14ac:dyDescent="0.25">
      <c r="A317"/>
      <c r="B317"/>
      <c r="C317"/>
      <c r="D317"/>
      <c r="E317"/>
      <c r="F317"/>
      <c r="G317"/>
      <c r="H317"/>
      <c r="I317"/>
      <c r="J317"/>
    </row>
    <row r="318" spans="1:10" x14ac:dyDescent="0.25">
      <c r="A318"/>
      <c r="B318"/>
      <c r="C318"/>
      <c r="D318"/>
      <c r="E318"/>
      <c r="F318"/>
      <c r="G318"/>
      <c r="H318"/>
      <c r="I318"/>
      <c r="J318"/>
    </row>
    <row r="319" spans="1:10" x14ac:dyDescent="0.25">
      <c r="A319"/>
      <c r="B319"/>
      <c r="C319"/>
      <c r="D319"/>
      <c r="E319"/>
      <c r="F319"/>
      <c r="G319"/>
      <c r="H319"/>
      <c r="I319"/>
      <c r="J319"/>
    </row>
    <row r="320" spans="1:10" x14ac:dyDescent="0.25">
      <c r="A320"/>
      <c r="B320"/>
      <c r="C320"/>
      <c r="D320"/>
      <c r="E320"/>
      <c r="F320"/>
      <c r="G320"/>
      <c r="H320"/>
      <c r="I320"/>
      <c r="J320"/>
    </row>
    <row r="321" spans="1:10" x14ac:dyDescent="0.25">
      <c r="A321"/>
      <c r="B321"/>
      <c r="C321"/>
      <c r="D321"/>
      <c r="E321"/>
      <c r="F321"/>
      <c r="G321"/>
      <c r="H321"/>
      <c r="I321"/>
      <c r="J321"/>
    </row>
    <row r="322" spans="1:10" x14ac:dyDescent="0.25">
      <c r="A322"/>
      <c r="B322"/>
      <c r="C322"/>
      <c r="D322"/>
      <c r="E322"/>
      <c r="F322"/>
      <c r="G322"/>
      <c r="H322"/>
      <c r="I322"/>
      <c r="J322"/>
    </row>
    <row r="323" spans="1:10" x14ac:dyDescent="0.25">
      <c r="A323"/>
      <c r="B323"/>
      <c r="C323"/>
      <c r="D323"/>
      <c r="E323"/>
      <c r="F323"/>
      <c r="G323"/>
      <c r="H323"/>
      <c r="I323"/>
      <c r="J323"/>
    </row>
    <row r="324" spans="1:10" x14ac:dyDescent="0.25">
      <c r="A324"/>
      <c r="B324"/>
      <c r="C324"/>
      <c r="D324"/>
      <c r="E324"/>
      <c r="F324"/>
      <c r="G324"/>
      <c r="H324"/>
      <c r="I324"/>
      <c r="J324"/>
    </row>
    <row r="325" spans="1:10" x14ac:dyDescent="0.25">
      <c r="A325"/>
      <c r="B325"/>
      <c r="C325"/>
      <c r="D325"/>
      <c r="E325"/>
      <c r="F325"/>
      <c r="G325"/>
      <c r="H325"/>
      <c r="I325"/>
      <c r="J325"/>
    </row>
    <row r="326" spans="1:10" x14ac:dyDescent="0.25">
      <c r="A326"/>
      <c r="B326"/>
      <c r="C326"/>
      <c r="D326"/>
      <c r="E326"/>
      <c r="F326"/>
      <c r="G326"/>
      <c r="H326"/>
      <c r="I326"/>
      <c r="J326"/>
    </row>
    <row r="327" spans="1:10" x14ac:dyDescent="0.25">
      <c r="A327"/>
      <c r="B327"/>
      <c r="C327"/>
      <c r="D327"/>
      <c r="E327"/>
      <c r="F327"/>
      <c r="G327"/>
      <c r="H327"/>
      <c r="I327"/>
      <c r="J327"/>
    </row>
    <row r="328" spans="1:10" x14ac:dyDescent="0.25">
      <c r="A328"/>
      <c r="B328"/>
      <c r="C328"/>
      <c r="D328"/>
      <c r="E328"/>
      <c r="F328"/>
      <c r="G328"/>
      <c r="H328"/>
      <c r="I328"/>
      <c r="J328"/>
    </row>
    <row r="329" spans="1:10" x14ac:dyDescent="0.25">
      <c r="A329"/>
      <c r="B329"/>
      <c r="C329"/>
      <c r="D329"/>
      <c r="E329"/>
      <c r="F329"/>
      <c r="G329"/>
      <c r="H329"/>
      <c r="I329"/>
      <c r="J329"/>
    </row>
    <row r="330" spans="1:10" x14ac:dyDescent="0.25">
      <c r="A330"/>
      <c r="B330"/>
      <c r="C330"/>
      <c r="D330"/>
      <c r="E330"/>
      <c r="F330"/>
      <c r="G330"/>
      <c r="H330"/>
      <c r="I330"/>
      <c r="J330"/>
    </row>
    <row r="331" spans="1:10" x14ac:dyDescent="0.25">
      <c r="A331"/>
      <c r="B331"/>
      <c r="C331"/>
      <c r="D331"/>
      <c r="E331"/>
      <c r="F331"/>
      <c r="G331"/>
      <c r="H331"/>
      <c r="I331"/>
      <c r="J331"/>
    </row>
    <row r="332" spans="1:10" x14ac:dyDescent="0.25">
      <c r="A332"/>
      <c r="B332"/>
      <c r="C332"/>
      <c r="D332"/>
      <c r="E332"/>
      <c r="F332"/>
      <c r="G332"/>
      <c r="H332"/>
      <c r="I332"/>
      <c r="J332"/>
    </row>
    <row r="333" spans="1:10" x14ac:dyDescent="0.25">
      <c r="A333"/>
      <c r="B333"/>
      <c r="C333"/>
      <c r="D333"/>
      <c r="E333"/>
      <c r="F333"/>
      <c r="G333"/>
      <c r="H333"/>
      <c r="I333"/>
      <c r="J333"/>
    </row>
    <row r="334" spans="1:10" x14ac:dyDescent="0.25">
      <c r="A334"/>
      <c r="B334"/>
      <c r="C334"/>
      <c r="D334"/>
      <c r="E334"/>
      <c r="F334"/>
      <c r="G334"/>
      <c r="H334"/>
      <c r="I334"/>
      <c r="J334"/>
    </row>
    <row r="335" spans="1:10" x14ac:dyDescent="0.25">
      <c r="A335"/>
      <c r="B335"/>
      <c r="C335"/>
      <c r="D335"/>
      <c r="E335"/>
      <c r="F335"/>
      <c r="G335"/>
      <c r="H335"/>
      <c r="I335"/>
      <c r="J335"/>
    </row>
    <row r="336" spans="1:10" x14ac:dyDescent="0.25">
      <c r="A336"/>
      <c r="B336"/>
      <c r="C336"/>
      <c r="D336"/>
      <c r="E336"/>
      <c r="F336"/>
      <c r="G336"/>
      <c r="H336"/>
      <c r="I336"/>
      <c r="J336"/>
    </row>
    <row r="337" spans="1:10" x14ac:dyDescent="0.25">
      <c r="A337"/>
      <c r="B337"/>
      <c r="C337"/>
      <c r="D337"/>
      <c r="E337"/>
      <c r="F337"/>
      <c r="G337"/>
      <c r="H337"/>
      <c r="I337"/>
      <c r="J337"/>
    </row>
    <row r="338" spans="1:10" x14ac:dyDescent="0.25">
      <c r="A338"/>
      <c r="B338"/>
      <c r="C338"/>
      <c r="D338"/>
      <c r="E338"/>
      <c r="F338"/>
      <c r="G338"/>
      <c r="H338"/>
      <c r="I338"/>
      <c r="J338"/>
    </row>
    <row r="339" spans="1:10" x14ac:dyDescent="0.25">
      <c r="A339"/>
      <c r="B339"/>
      <c r="C339"/>
      <c r="D339"/>
      <c r="E339"/>
      <c r="F339"/>
      <c r="G339"/>
      <c r="H339"/>
      <c r="I339"/>
      <c r="J339"/>
    </row>
    <row r="340" spans="1:10" x14ac:dyDescent="0.25">
      <c r="A340"/>
      <c r="B340"/>
      <c r="C340"/>
      <c r="D340"/>
      <c r="E340"/>
      <c r="F340"/>
      <c r="G340"/>
      <c r="H340"/>
      <c r="I340"/>
      <c r="J340"/>
    </row>
    <row r="341" spans="1:10" x14ac:dyDescent="0.25">
      <c r="A341"/>
      <c r="B341"/>
      <c r="C341"/>
      <c r="D341"/>
      <c r="E341"/>
      <c r="F341"/>
      <c r="G341"/>
      <c r="H341"/>
      <c r="I341"/>
      <c r="J341"/>
    </row>
    <row r="342" spans="1:10" x14ac:dyDescent="0.25">
      <c r="A342"/>
      <c r="B342"/>
      <c r="C342"/>
      <c r="D342"/>
      <c r="E342"/>
      <c r="F342"/>
      <c r="G342"/>
      <c r="H342"/>
      <c r="I342"/>
      <c r="J342"/>
    </row>
    <row r="343" spans="1:10" x14ac:dyDescent="0.25">
      <c r="A343"/>
      <c r="B343"/>
      <c r="C343"/>
      <c r="D343"/>
      <c r="E343"/>
      <c r="F343"/>
      <c r="G343"/>
      <c r="H343"/>
      <c r="I343"/>
      <c r="J343"/>
    </row>
    <row r="344" spans="1:10" x14ac:dyDescent="0.25">
      <c r="A344"/>
      <c r="B344"/>
      <c r="C344"/>
      <c r="D344"/>
      <c r="E344"/>
      <c r="F344"/>
      <c r="G344"/>
      <c r="H344"/>
      <c r="I344"/>
      <c r="J344"/>
    </row>
    <row r="345" spans="1:10" x14ac:dyDescent="0.25">
      <c r="A345"/>
      <c r="B345"/>
      <c r="C345"/>
      <c r="D345"/>
      <c r="E345"/>
      <c r="F345"/>
      <c r="G345"/>
      <c r="H345"/>
      <c r="I345"/>
      <c r="J345"/>
    </row>
    <row r="346" spans="1:10" x14ac:dyDescent="0.25">
      <c r="A346"/>
      <c r="B346"/>
      <c r="C346"/>
      <c r="D346"/>
      <c r="E346"/>
      <c r="F346"/>
      <c r="G346"/>
      <c r="H346"/>
      <c r="I346"/>
      <c r="J346"/>
    </row>
    <row r="347" spans="1:10" x14ac:dyDescent="0.25">
      <c r="A347"/>
      <c r="B347"/>
      <c r="C347"/>
      <c r="D347"/>
      <c r="E347"/>
      <c r="F347"/>
      <c r="G347"/>
      <c r="H347"/>
      <c r="I347"/>
      <c r="J347"/>
    </row>
    <row r="348" spans="1:10" x14ac:dyDescent="0.25">
      <c r="A348"/>
      <c r="B348"/>
      <c r="C348"/>
      <c r="D348"/>
      <c r="E348"/>
      <c r="F348"/>
      <c r="G348"/>
      <c r="H348"/>
      <c r="I348"/>
      <c r="J348" s="2"/>
    </row>
    <row r="349" spans="1:10" x14ac:dyDescent="0.25">
      <c r="A349"/>
      <c r="B349"/>
      <c r="C349"/>
      <c r="D349"/>
      <c r="E349"/>
      <c r="F349"/>
      <c r="G349"/>
      <c r="H349"/>
      <c r="I349"/>
      <c r="J349" s="2"/>
    </row>
    <row r="350" spans="1:10" x14ac:dyDescent="0.25">
      <c r="A350"/>
      <c r="B350"/>
      <c r="C350"/>
      <c r="D350"/>
      <c r="E350"/>
      <c r="F350"/>
      <c r="G350"/>
      <c r="H350"/>
      <c r="I350"/>
      <c r="J350" s="2"/>
    </row>
    <row r="351" spans="1:10" x14ac:dyDescent="0.25">
      <c r="A351"/>
      <c r="B351"/>
      <c r="C351"/>
      <c r="D351"/>
      <c r="E351"/>
      <c r="F351"/>
      <c r="G351"/>
      <c r="H351"/>
      <c r="I351"/>
      <c r="J351" s="2"/>
    </row>
    <row r="352" spans="1:10" x14ac:dyDescent="0.25">
      <c r="A352"/>
      <c r="B352"/>
      <c r="C352"/>
      <c r="D352"/>
      <c r="E352"/>
      <c r="F352"/>
      <c r="G352"/>
      <c r="H352"/>
      <c r="I352"/>
      <c r="J352" s="2"/>
    </row>
    <row r="353" spans="1:10" x14ac:dyDescent="0.25">
      <c r="A353"/>
      <c r="B353"/>
      <c r="C353"/>
      <c r="D353"/>
      <c r="E353"/>
      <c r="F353"/>
      <c r="G353"/>
      <c r="H353"/>
      <c r="I353"/>
      <c r="J353" s="2"/>
    </row>
    <row r="354" spans="1:10" x14ac:dyDescent="0.25">
      <c r="A354"/>
      <c r="B354"/>
      <c r="C354"/>
      <c r="D354"/>
      <c r="E354"/>
      <c r="F354"/>
      <c r="G354"/>
      <c r="H354"/>
      <c r="I354"/>
      <c r="J354" s="2"/>
    </row>
    <row r="355" spans="1:10" x14ac:dyDescent="0.25">
      <c r="A355"/>
      <c r="B355"/>
      <c r="C355"/>
      <c r="D355"/>
      <c r="E355"/>
      <c r="F355"/>
      <c r="G355"/>
      <c r="H355"/>
      <c r="I355"/>
      <c r="J355" s="2"/>
    </row>
    <row r="356" spans="1:10" x14ac:dyDescent="0.25">
      <c r="A356"/>
      <c r="B356"/>
      <c r="C356"/>
      <c r="D356"/>
      <c r="E356"/>
      <c r="F356"/>
      <c r="G356"/>
      <c r="H356"/>
      <c r="I356"/>
      <c r="J356" s="2"/>
    </row>
    <row r="357" spans="1:10" x14ac:dyDescent="0.25">
      <c r="A357"/>
      <c r="B357"/>
      <c r="C357"/>
      <c r="D357"/>
      <c r="E357"/>
      <c r="F357"/>
      <c r="G357"/>
      <c r="H357"/>
      <c r="I357"/>
      <c r="J357" s="2"/>
    </row>
    <row r="358" spans="1:10" x14ac:dyDescent="0.25">
      <c r="A358"/>
      <c r="B358"/>
      <c r="C358"/>
      <c r="D358"/>
      <c r="E358"/>
      <c r="F358"/>
      <c r="G358"/>
      <c r="H358"/>
      <c r="I358"/>
      <c r="J358" s="2"/>
    </row>
    <row r="359" spans="1:10" x14ac:dyDescent="0.25">
      <c r="A359"/>
      <c r="B359"/>
      <c r="C359"/>
      <c r="D359"/>
      <c r="E359"/>
      <c r="F359"/>
      <c r="G359"/>
      <c r="H359"/>
      <c r="I359"/>
      <c r="J359" s="2"/>
    </row>
    <row r="360" spans="1:10" x14ac:dyDescent="0.25">
      <c r="A360"/>
      <c r="B360"/>
      <c r="C360"/>
      <c r="D360"/>
      <c r="E360"/>
      <c r="F360"/>
      <c r="G360"/>
      <c r="H360"/>
      <c r="I360"/>
      <c r="J360" s="2"/>
    </row>
    <row r="361" spans="1:10" x14ac:dyDescent="0.25">
      <c r="A361"/>
      <c r="B361"/>
      <c r="C361"/>
      <c r="D361"/>
      <c r="E361"/>
      <c r="F361"/>
      <c r="G361"/>
      <c r="H361"/>
      <c r="I361"/>
      <c r="J361" s="2"/>
    </row>
    <row r="362" spans="1:10" x14ac:dyDescent="0.25">
      <c r="A362"/>
      <c r="B362"/>
      <c r="C362"/>
      <c r="D362"/>
      <c r="E362"/>
      <c r="F362"/>
      <c r="G362"/>
      <c r="H362"/>
      <c r="I362"/>
      <c r="J362" s="2"/>
    </row>
    <row r="363" spans="1:10" x14ac:dyDescent="0.25">
      <c r="A363"/>
      <c r="B363"/>
      <c r="C363"/>
      <c r="D363"/>
      <c r="E363"/>
      <c r="F363"/>
      <c r="G363"/>
      <c r="H363"/>
      <c r="I363"/>
      <c r="J363" s="2"/>
    </row>
    <row r="364" spans="1:10" x14ac:dyDescent="0.25">
      <c r="A364"/>
      <c r="B364"/>
      <c r="C364"/>
      <c r="D364"/>
      <c r="E364"/>
      <c r="F364"/>
      <c r="G364"/>
      <c r="H364"/>
      <c r="I364"/>
      <c r="J364" s="2"/>
    </row>
    <row r="365" spans="1:10" x14ac:dyDescent="0.25">
      <c r="A365"/>
      <c r="B365"/>
      <c r="C365"/>
      <c r="D365"/>
      <c r="E365"/>
      <c r="F365"/>
      <c r="G365"/>
      <c r="H365"/>
      <c r="I365"/>
      <c r="J365" s="2"/>
    </row>
    <row r="366" spans="1:10" x14ac:dyDescent="0.25">
      <c r="A366"/>
      <c r="B366"/>
      <c r="C366"/>
      <c r="D366"/>
      <c r="E366"/>
      <c r="F366"/>
      <c r="G366"/>
      <c r="H366"/>
      <c r="I366"/>
      <c r="J366" s="2"/>
    </row>
    <row r="367" spans="1:10" x14ac:dyDescent="0.25">
      <c r="A367"/>
      <c r="B367"/>
      <c r="C367"/>
      <c r="D367"/>
      <c r="E367"/>
      <c r="F367"/>
      <c r="G367"/>
      <c r="H367"/>
      <c r="I367"/>
      <c r="J367" s="2"/>
    </row>
    <row r="368" spans="1:10" x14ac:dyDescent="0.25">
      <c r="A368"/>
      <c r="B368"/>
      <c r="C368"/>
      <c r="D368"/>
      <c r="E368"/>
      <c r="F368"/>
      <c r="G368"/>
      <c r="H368"/>
      <c r="I368"/>
      <c r="J368" s="2"/>
    </row>
    <row r="369" spans="1:10" x14ac:dyDescent="0.25">
      <c r="A369"/>
      <c r="B369"/>
      <c r="C369"/>
      <c r="D369"/>
      <c r="E369"/>
      <c r="F369"/>
      <c r="G369"/>
      <c r="H369"/>
      <c r="I369"/>
      <c r="J369" s="2"/>
    </row>
    <row r="370" spans="1:10" x14ac:dyDescent="0.25">
      <c r="A370"/>
      <c r="B370"/>
      <c r="C370"/>
      <c r="D370"/>
      <c r="E370"/>
      <c r="F370"/>
      <c r="G370"/>
      <c r="H370"/>
      <c r="I370"/>
      <c r="J370" s="2"/>
    </row>
    <row r="371" spans="1:10" x14ac:dyDescent="0.25">
      <c r="A371"/>
      <c r="B371"/>
      <c r="C371"/>
      <c r="D371"/>
      <c r="E371"/>
      <c r="F371"/>
      <c r="G371"/>
      <c r="H371"/>
      <c r="I371"/>
      <c r="J371" s="2"/>
    </row>
    <row r="372" spans="1:10" x14ac:dyDescent="0.25">
      <c r="A372"/>
      <c r="B372"/>
      <c r="C372"/>
      <c r="D372"/>
      <c r="E372"/>
      <c r="F372"/>
      <c r="G372"/>
      <c r="H372"/>
      <c r="I372"/>
      <c r="J372" s="2"/>
    </row>
    <row r="373" spans="1:10" x14ac:dyDescent="0.25">
      <c r="A373"/>
      <c r="B373"/>
      <c r="C373"/>
      <c r="D373"/>
      <c r="E373"/>
      <c r="F373"/>
      <c r="G373"/>
      <c r="H373"/>
      <c r="I373"/>
      <c r="J373" s="2"/>
    </row>
    <row r="374" spans="1:10" x14ac:dyDescent="0.25">
      <c r="A374"/>
      <c r="B374"/>
      <c r="C374"/>
      <c r="D374"/>
      <c r="E374"/>
      <c r="F374"/>
      <c r="G374"/>
      <c r="H374"/>
      <c r="I374"/>
      <c r="J374" s="2"/>
    </row>
    <row r="375" spans="1:10" x14ac:dyDescent="0.25">
      <c r="A375"/>
      <c r="B375"/>
      <c r="C375"/>
      <c r="D375"/>
      <c r="E375"/>
      <c r="F375"/>
      <c r="G375"/>
      <c r="H375"/>
      <c r="I375"/>
      <c r="J375" s="2"/>
    </row>
    <row r="376" spans="1:10" x14ac:dyDescent="0.25">
      <c r="A376"/>
      <c r="B376"/>
      <c r="C376"/>
      <c r="D376"/>
      <c r="E376"/>
      <c r="F376"/>
      <c r="G376"/>
      <c r="H376"/>
      <c r="I376"/>
      <c r="J376" s="2"/>
    </row>
    <row r="377" spans="1:10" x14ac:dyDescent="0.25">
      <c r="A377"/>
      <c r="B377"/>
      <c r="C377"/>
      <c r="D377"/>
      <c r="E377"/>
      <c r="F377"/>
      <c r="G377"/>
      <c r="H377"/>
      <c r="I377"/>
      <c r="J377" s="2"/>
    </row>
    <row r="378" spans="1:10" x14ac:dyDescent="0.25">
      <c r="A378"/>
      <c r="B378"/>
      <c r="C378"/>
      <c r="D378"/>
      <c r="E378"/>
      <c r="F378"/>
      <c r="G378"/>
      <c r="H378"/>
      <c r="I378"/>
      <c r="J378" s="2"/>
    </row>
    <row r="379" spans="1:10" x14ac:dyDescent="0.25">
      <c r="A379"/>
      <c r="B379"/>
      <c r="C379"/>
      <c r="D379"/>
      <c r="E379"/>
      <c r="F379"/>
      <c r="G379"/>
      <c r="H379"/>
      <c r="I379"/>
      <c r="J379" s="2"/>
    </row>
    <row r="380" spans="1:10" x14ac:dyDescent="0.25">
      <c r="A380"/>
      <c r="B380"/>
      <c r="C380"/>
      <c r="D380"/>
      <c r="E380"/>
      <c r="F380"/>
      <c r="G380"/>
      <c r="H380"/>
      <c r="I380"/>
      <c r="J380" s="2"/>
    </row>
    <row r="381" spans="1:10" x14ac:dyDescent="0.25">
      <c r="A381"/>
      <c r="B381"/>
      <c r="C381"/>
      <c r="D381"/>
      <c r="E381"/>
      <c r="F381"/>
      <c r="G381"/>
      <c r="H381"/>
      <c r="I381"/>
      <c r="J381" s="2"/>
    </row>
    <row r="382" spans="1:10" x14ac:dyDescent="0.25">
      <c r="A382"/>
      <c r="B382"/>
      <c r="C382"/>
      <c r="D382"/>
      <c r="E382"/>
      <c r="F382"/>
      <c r="G382"/>
      <c r="H382"/>
      <c r="I382"/>
      <c r="J382" s="2"/>
    </row>
    <row r="383" spans="1:10" x14ac:dyDescent="0.25">
      <c r="A383"/>
      <c r="B383"/>
      <c r="C383"/>
      <c r="D383"/>
      <c r="E383"/>
      <c r="F383"/>
      <c r="G383"/>
      <c r="H383"/>
      <c r="I383"/>
      <c r="J383" s="2"/>
    </row>
    <row r="384" spans="1:10" x14ac:dyDescent="0.25">
      <c r="A384"/>
      <c r="B384"/>
      <c r="C384"/>
      <c r="D384"/>
      <c r="E384"/>
      <c r="F384"/>
      <c r="G384"/>
      <c r="H384"/>
      <c r="I384"/>
      <c r="J384" s="2"/>
    </row>
    <row r="385" spans="1:10" x14ac:dyDescent="0.25">
      <c r="A385"/>
      <c r="B385"/>
      <c r="C385"/>
      <c r="D385"/>
      <c r="E385"/>
      <c r="F385"/>
      <c r="G385"/>
      <c r="H385"/>
      <c r="I385"/>
      <c r="J385" s="2"/>
    </row>
    <row r="386" spans="1:10" x14ac:dyDescent="0.25">
      <c r="A386"/>
      <c r="B386"/>
      <c r="C386"/>
      <c r="D386"/>
      <c r="E386"/>
      <c r="F386"/>
      <c r="G386"/>
      <c r="H386"/>
      <c r="I386"/>
      <c r="J386" s="2"/>
    </row>
    <row r="387" spans="1:10" x14ac:dyDescent="0.25">
      <c r="A387"/>
      <c r="B387"/>
      <c r="C387"/>
      <c r="D387"/>
      <c r="E387"/>
      <c r="F387"/>
      <c r="G387"/>
      <c r="H387"/>
      <c r="I387"/>
      <c r="J387" s="2"/>
    </row>
    <row r="388" spans="1:10" x14ac:dyDescent="0.25">
      <c r="A388"/>
      <c r="B388"/>
      <c r="C388"/>
      <c r="D388"/>
      <c r="E388"/>
      <c r="F388"/>
      <c r="G388"/>
      <c r="H388"/>
      <c r="I388"/>
      <c r="J388" s="2"/>
    </row>
    <row r="389" spans="1:10" x14ac:dyDescent="0.25">
      <c r="A389"/>
      <c r="B389"/>
      <c r="C389"/>
      <c r="D389"/>
      <c r="E389"/>
      <c r="F389"/>
      <c r="G389"/>
      <c r="H389"/>
      <c r="I389"/>
      <c r="J389" s="2"/>
    </row>
    <row r="390" spans="1:10" x14ac:dyDescent="0.25">
      <c r="A390"/>
      <c r="B390"/>
      <c r="C390"/>
      <c r="D390"/>
      <c r="E390"/>
      <c r="F390"/>
      <c r="G390"/>
      <c r="H390"/>
      <c r="I390"/>
      <c r="J390" s="2"/>
    </row>
    <row r="391" spans="1:10" x14ac:dyDescent="0.25">
      <c r="A391"/>
      <c r="B391"/>
      <c r="C391"/>
      <c r="D391"/>
      <c r="E391"/>
      <c r="F391"/>
      <c r="G391"/>
      <c r="H391"/>
      <c r="I391"/>
      <c r="J391" s="2"/>
    </row>
    <row r="392" spans="1:10" x14ac:dyDescent="0.25">
      <c r="A392"/>
      <c r="B392"/>
      <c r="C392"/>
      <c r="D392"/>
      <c r="E392"/>
      <c r="F392"/>
      <c r="G392"/>
      <c r="H392"/>
      <c r="I392"/>
      <c r="J392" s="2"/>
    </row>
    <row r="393" spans="1:10" x14ac:dyDescent="0.25">
      <c r="A393"/>
      <c r="B393"/>
      <c r="C393"/>
      <c r="D393"/>
      <c r="E393"/>
      <c r="F393"/>
      <c r="G393"/>
      <c r="H393"/>
      <c r="I393"/>
      <c r="J393" s="2"/>
    </row>
    <row r="394" spans="1:10" x14ac:dyDescent="0.25">
      <c r="A394"/>
      <c r="B394"/>
      <c r="C394"/>
      <c r="D394"/>
      <c r="E394"/>
      <c r="F394"/>
      <c r="G394"/>
      <c r="H394"/>
      <c r="I394"/>
      <c r="J394" s="2"/>
    </row>
    <row r="395" spans="1:10" x14ac:dyDescent="0.25">
      <c r="A395"/>
      <c r="B395"/>
      <c r="C395"/>
      <c r="D395"/>
      <c r="E395"/>
      <c r="F395"/>
      <c r="G395"/>
      <c r="H395"/>
      <c r="I395"/>
      <c r="J395" s="2"/>
    </row>
    <row r="396" spans="1:10" x14ac:dyDescent="0.25">
      <c r="A396"/>
      <c r="B396"/>
      <c r="C396"/>
      <c r="D396"/>
      <c r="E396"/>
      <c r="F396"/>
      <c r="G396"/>
      <c r="H396"/>
      <c r="I396"/>
      <c r="J396" s="2"/>
    </row>
    <row r="397" spans="1:10" x14ac:dyDescent="0.25">
      <c r="A397"/>
      <c r="B397"/>
      <c r="C397"/>
      <c r="D397"/>
      <c r="E397"/>
      <c r="F397"/>
      <c r="G397"/>
      <c r="H397"/>
      <c r="I397"/>
      <c r="J397" s="2"/>
    </row>
    <row r="398" spans="1:10" x14ac:dyDescent="0.25">
      <c r="A398"/>
      <c r="B398"/>
      <c r="C398"/>
      <c r="D398"/>
      <c r="E398"/>
      <c r="F398"/>
      <c r="G398"/>
      <c r="H398"/>
      <c r="I398"/>
      <c r="J398" s="2"/>
    </row>
    <row r="399" spans="1:10" x14ac:dyDescent="0.25">
      <c r="A399"/>
      <c r="B399"/>
      <c r="C399"/>
      <c r="D399"/>
      <c r="E399"/>
      <c r="F399"/>
      <c r="G399"/>
      <c r="H399"/>
      <c r="I399"/>
      <c r="J399" s="2"/>
    </row>
    <row r="400" spans="1:10" x14ac:dyDescent="0.25">
      <c r="A400"/>
      <c r="B400"/>
      <c r="C400"/>
      <c r="D400"/>
      <c r="E400"/>
      <c r="F400"/>
      <c r="G400"/>
      <c r="H400"/>
      <c r="I400"/>
      <c r="J400" s="2"/>
    </row>
    <row r="401" spans="1:10" x14ac:dyDescent="0.25">
      <c r="A401"/>
      <c r="B401"/>
      <c r="C401"/>
      <c r="D401"/>
      <c r="E401"/>
      <c r="F401"/>
      <c r="G401"/>
      <c r="H401"/>
      <c r="I401"/>
      <c r="J401" s="2"/>
    </row>
    <row r="402" spans="1:10" x14ac:dyDescent="0.25">
      <c r="A402"/>
      <c r="B402"/>
      <c r="C402"/>
      <c r="D402"/>
      <c r="E402"/>
      <c r="F402"/>
      <c r="G402"/>
      <c r="H402"/>
      <c r="I402"/>
      <c r="J402" s="2"/>
    </row>
    <row r="403" spans="1:10" x14ac:dyDescent="0.25">
      <c r="A403"/>
      <c r="B403"/>
      <c r="C403"/>
      <c r="D403"/>
      <c r="E403"/>
      <c r="F403"/>
      <c r="G403"/>
      <c r="H403"/>
      <c r="I403"/>
      <c r="J403" s="2"/>
    </row>
    <row r="404" spans="1:10" x14ac:dyDescent="0.25">
      <c r="A404"/>
      <c r="B404"/>
      <c r="C404"/>
      <c r="D404"/>
      <c r="E404"/>
      <c r="F404"/>
      <c r="G404"/>
      <c r="H404"/>
      <c r="I404"/>
      <c r="J404" s="2"/>
    </row>
    <row r="405" spans="1:10" x14ac:dyDescent="0.25">
      <c r="A405"/>
      <c r="B405"/>
      <c r="C405"/>
      <c r="D405"/>
      <c r="E405"/>
      <c r="F405"/>
      <c r="G405"/>
      <c r="H405"/>
      <c r="I405"/>
      <c r="J405" s="2"/>
    </row>
    <row r="406" spans="1:10" x14ac:dyDescent="0.25">
      <c r="A406"/>
      <c r="B406"/>
      <c r="C406"/>
      <c r="D406"/>
      <c r="E406"/>
      <c r="F406"/>
      <c r="G406"/>
      <c r="H406"/>
      <c r="I406"/>
      <c r="J406" s="2"/>
    </row>
    <row r="407" spans="1:10" x14ac:dyDescent="0.25">
      <c r="A407"/>
      <c r="B407"/>
      <c r="C407"/>
      <c r="D407"/>
      <c r="E407"/>
      <c r="F407"/>
      <c r="G407"/>
      <c r="H407"/>
      <c r="I407"/>
      <c r="J407" s="2"/>
    </row>
    <row r="408" spans="1:10" x14ac:dyDescent="0.25">
      <c r="A408"/>
      <c r="B408"/>
      <c r="C408"/>
      <c r="D408"/>
      <c r="E408"/>
      <c r="F408"/>
      <c r="G408"/>
      <c r="H408"/>
      <c r="I408"/>
      <c r="J408" s="2"/>
    </row>
    <row r="409" spans="1:10" x14ac:dyDescent="0.25">
      <c r="A409"/>
      <c r="B409"/>
      <c r="C409"/>
      <c r="D409"/>
      <c r="E409"/>
      <c r="F409"/>
      <c r="G409"/>
      <c r="H409"/>
      <c r="I409"/>
      <c r="J409" s="2"/>
    </row>
    <row r="410" spans="1:10" x14ac:dyDescent="0.25">
      <c r="A410"/>
      <c r="B410"/>
      <c r="C410"/>
      <c r="D410"/>
      <c r="E410"/>
      <c r="F410"/>
      <c r="G410"/>
      <c r="H410"/>
      <c r="I410"/>
      <c r="J410" s="2"/>
    </row>
    <row r="411" spans="1:10" x14ac:dyDescent="0.25">
      <c r="A411"/>
      <c r="B411"/>
      <c r="C411"/>
      <c r="D411"/>
      <c r="E411"/>
      <c r="F411"/>
      <c r="G411"/>
      <c r="H411"/>
      <c r="I411"/>
      <c r="J411" s="2"/>
    </row>
    <row r="412" spans="1:10" x14ac:dyDescent="0.25">
      <c r="A412"/>
      <c r="B412"/>
      <c r="C412"/>
      <c r="D412"/>
      <c r="E412"/>
      <c r="F412"/>
      <c r="G412"/>
      <c r="H412"/>
      <c r="I412"/>
      <c r="J412" s="2"/>
    </row>
    <row r="413" spans="1:10" x14ac:dyDescent="0.25">
      <c r="A413"/>
      <c r="B413"/>
      <c r="C413"/>
      <c r="D413"/>
      <c r="E413"/>
      <c r="F413"/>
      <c r="G413"/>
      <c r="H413"/>
      <c r="I413"/>
      <c r="J413" s="2"/>
    </row>
    <row r="414" spans="1:10" x14ac:dyDescent="0.25">
      <c r="A414"/>
      <c r="B414"/>
      <c r="C414"/>
      <c r="D414"/>
      <c r="E414"/>
      <c r="F414"/>
      <c r="G414"/>
      <c r="H414"/>
      <c r="I414"/>
      <c r="J414" s="2"/>
    </row>
    <row r="415" spans="1:10" x14ac:dyDescent="0.25">
      <c r="A415"/>
      <c r="B415"/>
      <c r="C415"/>
      <c r="D415"/>
      <c r="E415"/>
      <c r="F415"/>
      <c r="G415"/>
      <c r="H415"/>
      <c r="I415"/>
      <c r="J415" s="2"/>
    </row>
    <row r="416" spans="1:10" x14ac:dyDescent="0.25">
      <c r="A416"/>
      <c r="B416"/>
      <c r="C416"/>
      <c r="D416"/>
      <c r="E416"/>
      <c r="F416"/>
      <c r="G416"/>
      <c r="H416"/>
      <c r="I416"/>
      <c r="J416" s="2"/>
    </row>
    <row r="417" spans="1:10" x14ac:dyDescent="0.25">
      <c r="A417"/>
      <c r="B417"/>
      <c r="C417"/>
      <c r="D417"/>
      <c r="E417"/>
      <c r="F417"/>
      <c r="G417"/>
      <c r="H417"/>
      <c r="I417"/>
      <c r="J417" s="2"/>
    </row>
    <row r="418" spans="1:10" x14ac:dyDescent="0.25">
      <c r="A418"/>
      <c r="B418"/>
      <c r="C418"/>
      <c r="D418"/>
      <c r="E418"/>
      <c r="F418"/>
      <c r="G418"/>
      <c r="H418"/>
      <c r="I418"/>
      <c r="J418" s="2"/>
    </row>
    <row r="419" spans="1:10" x14ac:dyDescent="0.25">
      <c r="A419"/>
      <c r="B419"/>
      <c r="C419"/>
      <c r="D419"/>
      <c r="E419"/>
      <c r="F419"/>
      <c r="G419"/>
      <c r="H419"/>
      <c r="I419"/>
      <c r="J419" s="2"/>
    </row>
    <row r="420" spans="1:10" x14ac:dyDescent="0.25">
      <c r="A420"/>
      <c r="B420"/>
      <c r="C420"/>
      <c r="D420"/>
      <c r="E420"/>
      <c r="F420"/>
      <c r="G420"/>
      <c r="H420"/>
      <c r="I420"/>
      <c r="J420" s="2"/>
    </row>
    <row r="421" spans="1:10" x14ac:dyDescent="0.25">
      <c r="A421"/>
      <c r="B421"/>
      <c r="C421"/>
      <c r="D421"/>
      <c r="E421"/>
      <c r="F421"/>
      <c r="G421"/>
      <c r="H421"/>
      <c r="I421"/>
      <c r="J421" s="2"/>
    </row>
    <row r="422" spans="1:10" x14ac:dyDescent="0.25">
      <c r="A422"/>
      <c r="B422"/>
      <c r="C422"/>
      <c r="D422"/>
      <c r="E422"/>
      <c r="F422"/>
      <c r="G422"/>
      <c r="H422"/>
      <c r="I422"/>
      <c r="J422" s="2"/>
    </row>
    <row r="423" spans="1:10" x14ac:dyDescent="0.25">
      <c r="A423"/>
      <c r="B423"/>
      <c r="C423"/>
      <c r="D423"/>
      <c r="E423"/>
      <c r="F423"/>
      <c r="G423"/>
      <c r="H423"/>
      <c r="I423"/>
      <c r="J423" s="2"/>
    </row>
    <row r="424" spans="1:10" x14ac:dyDescent="0.25">
      <c r="A424"/>
      <c r="B424"/>
      <c r="C424"/>
      <c r="D424"/>
      <c r="E424"/>
      <c r="F424"/>
      <c r="G424"/>
      <c r="H424"/>
      <c r="I424"/>
      <c r="J424" s="2"/>
    </row>
    <row r="425" spans="1:10" x14ac:dyDescent="0.25">
      <c r="A425"/>
      <c r="B425"/>
      <c r="C425"/>
      <c r="D425"/>
      <c r="E425"/>
      <c r="F425"/>
      <c r="G425"/>
      <c r="H425"/>
      <c r="I425"/>
      <c r="J425" s="2"/>
    </row>
    <row r="426" spans="1:10" x14ac:dyDescent="0.25">
      <c r="A426"/>
      <c r="B426"/>
      <c r="C426"/>
      <c r="D426"/>
      <c r="E426"/>
      <c r="F426"/>
      <c r="G426"/>
      <c r="H426"/>
      <c r="I426"/>
      <c r="J426" s="2"/>
    </row>
    <row r="427" spans="1:10" x14ac:dyDescent="0.25">
      <c r="A427"/>
      <c r="B427"/>
      <c r="C427"/>
      <c r="D427"/>
      <c r="E427"/>
      <c r="F427"/>
      <c r="G427"/>
      <c r="H427"/>
      <c r="I427"/>
      <c r="J427" s="2"/>
    </row>
    <row r="428" spans="1:10" x14ac:dyDescent="0.25">
      <c r="A428"/>
      <c r="B428"/>
      <c r="C428"/>
      <c r="D428"/>
      <c r="E428"/>
      <c r="F428"/>
      <c r="G428"/>
      <c r="H428"/>
      <c r="I428"/>
      <c r="J428" s="2"/>
    </row>
    <row r="429" spans="1:10" x14ac:dyDescent="0.25">
      <c r="A429"/>
      <c r="B429"/>
      <c r="C429"/>
      <c r="D429"/>
      <c r="E429"/>
      <c r="F429"/>
      <c r="G429"/>
      <c r="H429"/>
      <c r="I429"/>
      <c r="J429" s="2"/>
    </row>
    <row r="430" spans="1:10" x14ac:dyDescent="0.25">
      <c r="A430"/>
      <c r="B430"/>
      <c r="C430"/>
      <c r="D430"/>
      <c r="E430"/>
      <c r="F430"/>
      <c r="G430"/>
      <c r="H430"/>
      <c r="I430"/>
      <c r="J430" s="2"/>
    </row>
    <row r="431" spans="1:10" x14ac:dyDescent="0.25">
      <c r="A431"/>
      <c r="B431"/>
      <c r="C431"/>
      <c r="D431"/>
      <c r="E431"/>
      <c r="F431"/>
      <c r="G431"/>
      <c r="H431"/>
      <c r="I431"/>
      <c r="J431" s="2"/>
    </row>
    <row r="432" spans="1:10" x14ac:dyDescent="0.25">
      <c r="A432"/>
      <c r="B432"/>
      <c r="C432"/>
      <c r="D432"/>
      <c r="E432"/>
      <c r="F432"/>
      <c r="G432"/>
      <c r="H432"/>
      <c r="I432"/>
      <c r="J432" s="2"/>
    </row>
    <row r="433" spans="1:10" x14ac:dyDescent="0.25">
      <c r="A433"/>
      <c r="B433"/>
      <c r="C433"/>
      <c r="D433"/>
      <c r="E433"/>
      <c r="F433"/>
      <c r="G433"/>
      <c r="H433"/>
      <c r="I433"/>
      <c r="J433" s="2"/>
    </row>
    <row r="434" spans="1:10" x14ac:dyDescent="0.25">
      <c r="A434"/>
      <c r="B434"/>
      <c r="C434"/>
      <c r="D434"/>
      <c r="E434"/>
      <c r="F434"/>
      <c r="G434"/>
      <c r="H434"/>
      <c r="I434"/>
      <c r="J434" s="2"/>
    </row>
    <row r="435" spans="1:10" x14ac:dyDescent="0.25">
      <c r="A435"/>
      <c r="B435"/>
      <c r="C435"/>
      <c r="D435"/>
      <c r="E435"/>
      <c r="F435"/>
      <c r="G435"/>
      <c r="H435"/>
      <c r="I435"/>
      <c r="J435" s="2"/>
    </row>
    <row r="436" spans="1:10" x14ac:dyDescent="0.25">
      <c r="A436"/>
      <c r="B436"/>
      <c r="C436"/>
      <c r="D436"/>
      <c r="E436"/>
      <c r="F436"/>
      <c r="G436"/>
      <c r="H436"/>
      <c r="I436"/>
      <c r="J436" s="2"/>
    </row>
    <row r="437" spans="1:10" x14ac:dyDescent="0.25">
      <c r="A437"/>
      <c r="B437"/>
      <c r="C437"/>
      <c r="D437"/>
      <c r="E437"/>
      <c r="F437"/>
      <c r="G437"/>
      <c r="H437"/>
      <c r="I437"/>
      <c r="J437" s="2"/>
    </row>
    <row r="438" spans="1:10" x14ac:dyDescent="0.25">
      <c r="A438"/>
      <c r="B438"/>
      <c r="C438"/>
      <c r="D438"/>
      <c r="E438"/>
      <c r="F438"/>
      <c r="G438"/>
      <c r="H438"/>
      <c r="I438"/>
      <c r="J438" s="2"/>
    </row>
    <row r="439" spans="1:10" x14ac:dyDescent="0.25">
      <c r="A439"/>
      <c r="B439"/>
      <c r="C439"/>
      <c r="D439"/>
      <c r="E439"/>
      <c r="F439"/>
      <c r="G439"/>
      <c r="H439"/>
      <c r="I439"/>
      <c r="J439" s="2"/>
    </row>
    <row r="440" spans="1:10" x14ac:dyDescent="0.25">
      <c r="A440"/>
      <c r="B440"/>
      <c r="C440"/>
      <c r="D440"/>
      <c r="E440"/>
      <c r="F440"/>
      <c r="G440"/>
      <c r="H440"/>
      <c r="I440"/>
      <c r="J440" s="2"/>
    </row>
    <row r="441" spans="1:10" x14ac:dyDescent="0.25">
      <c r="A441"/>
      <c r="B441"/>
      <c r="C441"/>
      <c r="D441"/>
      <c r="E441"/>
      <c r="F441"/>
      <c r="G441"/>
      <c r="H441"/>
      <c r="I441"/>
      <c r="J441" s="2"/>
    </row>
    <row r="442" spans="1:10" x14ac:dyDescent="0.25">
      <c r="A442"/>
      <c r="B442"/>
      <c r="C442"/>
      <c r="D442"/>
      <c r="E442"/>
      <c r="F442"/>
      <c r="G442"/>
      <c r="H442"/>
      <c r="I442"/>
      <c r="J442" s="2"/>
    </row>
    <row r="443" spans="1:10" x14ac:dyDescent="0.25">
      <c r="A443"/>
      <c r="B443"/>
      <c r="C443"/>
      <c r="D443"/>
      <c r="E443"/>
      <c r="F443"/>
      <c r="G443"/>
      <c r="H443"/>
      <c r="I443"/>
      <c r="J443" s="2"/>
    </row>
    <row r="444" spans="1:10" x14ac:dyDescent="0.25">
      <c r="A444"/>
      <c r="B444"/>
      <c r="C444"/>
      <c r="D444"/>
      <c r="E444"/>
      <c r="F444"/>
      <c r="G444"/>
      <c r="H444"/>
      <c r="I444"/>
      <c r="J444" s="2"/>
    </row>
    <row r="445" spans="1:10" x14ac:dyDescent="0.25">
      <c r="A445"/>
      <c r="B445"/>
      <c r="C445"/>
      <c r="D445"/>
      <c r="E445"/>
      <c r="F445"/>
      <c r="G445"/>
      <c r="H445"/>
      <c r="I445"/>
      <c r="J445" s="2"/>
    </row>
    <row r="446" spans="1:10" x14ac:dyDescent="0.25">
      <c r="A446"/>
      <c r="B446"/>
      <c r="C446"/>
      <c r="D446"/>
      <c r="E446"/>
      <c r="F446"/>
      <c r="G446"/>
      <c r="H446"/>
      <c r="I446"/>
      <c r="J446" s="2"/>
    </row>
    <row r="447" spans="1:10" x14ac:dyDescent="0.25">
      <c r="A447"/>
      <c r="B447"/>
      <c r="C447"/>
      <c r="D447"/>
      <c r="E447"/>
      <c r="F447"/>
      <c r="G447"/>
      <c r="H447"/>
      <c r="I447"/>
      <c r="J447" s="2"/>
    </row>
    <row r="448" spans="1:10" x14ac:dyDescent="0.25">
      <c r="A448"/>
      <c r="B448"/>
      <c r="C448"/>
      <c r="D448"/>
      <c r="E448"/>
      <c r="F448"/>
      <c r="G448"/>
      <c r="H448"/>
      <c r="I448"/>
      <c r="J448" s="2"/>
    </row>
    <row r="449" spans="1:10" x14ac:dyDescent="0.25">
      <c r="A449"/>
      <c r="B449"/>
      <c r="C449"/>
      <c r="D449"/>
      <c r="E449"/>
      <c r="F449"/>
      <c r="G449"/>
      <c r="H449"/>
      <c r="I449"/>
      <c r="J449" s="2"/>
    </row>
    <row r="450" spans="1:10" x14ac:dyDescent="0.25">
      <c r="A450"/>
      <c r="B450"/>
      <c r="C450"/>
      <c r="D450"/>
      <c r="E450"/>
      <c r="F450"/>
      <c r="G450"/>
      <c r="H450"/>
      <c r="I450"/>
      <c r="J450" s="2"/>
    </row>
    <row r="451" spans="1:10" x14ac:dyDescent="0.25">
      <c r="A451"/>
      <c r="B451"/>
      <c r="C451"/>
      <c r="D451"/>
      <c r="E451"/>
      <c r="F451"/>
      <c r="G451"/>
      <c r="H451"/>
      <c r="I451"/>
      <c r="J451" s="2"/>
    </row>
    <row r="452" spans="1:10" x14ac:dyDescent="0.25">
      <c r="A452"/>
      <c r="B452"/>
      <c r="C452"/>
      <c r="D452"/>
      <c r="E452"/>
      <c r="F452"/>
      <c r="G452"/>
      <c r="H452"/>
      <c r="I452"/>
      <c r="J452" s="2"/>
    </row>
    <row r="453" spans="1:10" x14ac:dyDescent="0.25">
      <c r="A453"/>
      <c r="B453"/>
      <c r="C453"/>
      <c r="D453"/>
      <c r="E453"/>
      <c r="F453"/>
      <c r="G453"/>
      <c r="H453"/>
      <c r="I453"/>
      <c r="J453" s="2"/>
    </row>
    <row r="454" spans="1:10" x14ac:dyDescent="0.25">
      <c r="A454"/>
      <c r="B454"/>
      <c r="C454"/>
      <c r="D454"/>
      <c r="E454"/>
      <c r="F454"/>
      <c r="G454"/>
      <c r="H454"/>
      <c r="I454"/>
      <c r="J454" s="2"/>
    </row>
    <row r="455" spans="1:10" x14ac:dyDescent="0.25">
      <c r="A455"/>
      <c r="B455"/>
      <c r="C455"/>
      <c r="D455"/>
      <c r="E455"/>
      <c r="F455"/>
      <c r="G455"/>
      <c r="H455"/>
      <c r="I455"/>
      <c r="J455" s="2"/>
    </row>
    <row r="456" spans="1:10" x14ac:dyDescent="0.25">
      <c r="A456"/>
      <c r="B456"/>
      <c r="C456"/>
      <c r="D456"/>
      <c r="E456"/>
      <c r="F456"/>
      <c r="G456"/>
      <c r="H456"/>
      <c r="I456"/>
      <c r="J456" s="2"/>
    </row>
    <row r="457" spans="1:10" x14ac:dyDescent="0.25">
      <c r="A457"/>
      <c r="B457"/>
      <c r="C457"/>
      <c r="D457"/>
      <c r="E457"/>
      <c r="F457"/>
      <c r="G457"/>
      <c r="H457"/>
      <c r="I457"/>
      <c r="J457" s="2"/>
    </row>
    <row r="458" spans="1:10" x14ac:dyDescent="0.25">
      <c r="A458"/>
      <c r="B458"/>
      <c r="C458"/>
      <c r="D458"/>
      <c r="E458"/>
      <c r="F458"/>
      <c r="G458"/>
      <c r="H458"/>
      <c r="I458"/>
      <c r="J458" s="2"/>
    </row>
    <row r="459" spans="1:10" x14ac:dyDescent="0.25">
      <c r="A459"/>
      <c r="B459"/>
      <c r="C459"/>
      <c r="D459"/>
      <c r="E459"/>
      <c r="F459"/>
      <c r="G459"/>
      <c r="H459"/>
      <c r="I459"/>
      <c r="J459" s="2"/>
    </row>
    <row r="460" spans="1:10" x14ac:dyDescent="0.25">
      <c r="A460"/>
      <c r="B460"/>
      <c r="C460"/>
      <c r="D460"/>
      <c r="E460"/>
      <c r="F460"/>
      <c r="G460"/>
      <c r="H460"/>
      <c r="I460"/>
      <c r="J460" s="2"/>
    </row>
    <row r="461" spans="1:10" x14ac:dyDescent="0.25">
      <c r="A461"/>
      <c r="B461"/>
      <c r="C461"/>
      <c r="D461"/>
      <c r="E461"/>
      <c r="F461"/>
      <c r="G461"/>
      <c r="H461"/>
      <c r="I461"/>
      <c r="J461" s="2"/>
    </row>
    <row r="462" spans="1:10" x14ac:dyDescent="0.25">
      <c r="A462"/>
      <c r="B462"/>
      <c r="C462"/>
      <c r="D462"/>
      <c r="E462"/>
      <c r="F462"/>
      <c r="G462"/>
      <c r="H462"/>
      <c r="I462"/>
      <c r="J462" s="2"/>
    </row>
    <row r="463" spans="1:10" x14ac:dyDescent="0.25">
      <c r="A463"/>
      <c r="B463"/>
      <c r="C463"/>
      <c r="D463"/>
      <c r="E463"/>
      <c r="F463"/>
      <c r="G463"/>
      <c r="H463"/>
      <c r="I463"/>
      <c r="J463" s="2"/>
    </row>
    <row r="464" spans="1:10" x14ac:dyDescent="0.25">
      <c r="A464"/>
      <c r="B464"/>
      <c r="C464"/>
      <c r="D464"/>
      <c r="E464"/>
      <c r="F464"/>
      <c r="G464"/>
      <c r="H464"/>
      <c r="I464"/>
      <c r="J464" s="2"/>
    </row>
    <row r="465" spans="1:10" x14ac:dyDescent="0.25">
      <c r="A465"/>
      <c r="B465"/>
      <c r="C465"/>
      <c r="D465"/>
      <c r="E465"/>
      <c r="F465"/>
      <c r="G465"/>
      <c r="H465"/>
      <c r="I465"/>
      <c r="J465" s="2"/>
    </row>
    <row r="466" spans="1:10" x14ac:dyDescent="0.25">
      <c r="A466"/>
      <c r="B466"/>
      <c r="C466"/>
      <c r="D466"/>
      <c r="E466"/>
      <c r="F466"/>
      <c r="G466"/>
      <c r="H466"/>
      <c r="I466"/>
      <c r="J466" s="2"/>
    </row>
    <row r="467" spans="1:10" x14ac:dyDescent="0.25">
      <c r="A467"/>
      <c r="B467"/>
      <c r="C467"/>
      <c r="D467"/>
      <c r="E467"/>
      <c r="F467"/>
      <c r="G467"/>
      <c r="H467"/>
      <c r="I467"/>
      <c r="J467" s="2"/>
    </row>
    <row r="468" spans="1:10" x14ac:dyDescent="0.25">
      <c r="A468"/>
      <c r="B468"/>
      <c r="C468"/>
      <c r="D468"/>
      <c r="E468"/>
      <c r="F468"/>
      <c r="G468"/>
      <c r="H468"/>
      <c r="I468"/>
      <c r="J468" s="2"/>
    </row>
    <row r="469" spans="1:10" x14ac:dyDescent="0.25">
      <c r="A469"/>
      <c r="B469"/>
      <c r="C469"/>
      <c r="D469"/>
      <c r="E469"/>
      <c r="F469"/>
      <c r="G469"/>
      <c r="H469"/>
      <c r="I469"/>
      <c r="J469" s="2"/>
    </row>
    <row r="470" spans="1:10" x14ac:dyDescent="0.25">
      <c r="A470"/>
      <c r="B470"/>
      <c r="C470"/>
      <c r="D470"/>
      <c r="E470"/>
      <c r="F470"/>
      <c r="G470"/>
      <c r="H470"/>
      <c r="I470"/>
      <c r="J470" s="2"/>
    </row>
    <row r="471" spans="1:10" x14ac:dyDescent="0.25">
      <c r="A471"/>
      <c r="B471"/>
      <c r="C471"/>
      <c r="D471"/>
      <c r="E471"/>
      <c r="F471"/>
      <c r="G471"/>
      <c r="H471"/>
      <c r="I471"/>
      <c r="J471" s="2"/>
    </row>
    <row r="472" spans="1:10" x14ac:dyDescent="0.25">
      <c r="A472"/>
      <c r="B472"/>
      <c r="C472"/>
      <c r="D472"/>
      <c r="E472"/>
      <c r="F472"/>
      <c r="G472"/>
      <c r="H472"/>
      <c r="I472"/>
      <c r="J472" s="2"/>
    </row>
    <row r="473" spans="1:10" x14ac:dyDescent="0.25">
      <c r="A473"/>
      <c r="B473"/>
      <c r="C473"/>
      <c r="D473"/>
      <c r="E473"/>
      <c r="F473"/>
      <c r="G473"/>
      <c r="H473"/>
      <c r="I473"/>
      <c r="J473" s="2"/>
    </row>
    <row r="474" spans="1:10" x14ac:dyDescent="0.25">
      <c r="A474"/>
      <c r="B474"/>
      <c r="C474"/>
      <c r="D474"/>
      <c r="E474"/>
      <c r="F474"/>
      <c r="G474"/>
      <c r="H474"/>
      <c r="I474"/>
      <c r="J474" s="2"/>
    </row>
    <row r="475" spans="1:10" x14ac:dyDescent="0.25">
      <c r="A475"/>
      <c r="B475"/>
      <c r="C475"/>
      <c r="D475"/>
      <c r="E475"/>
      <c r="F475"/>
      <c r="G475"/>
      <c r="H475"/>
      <c r="I475"/>
      <c r="J475" s="2"/>
    </row>
    <row r="476" spans="1:10" x14ac:dyDescent="0.25">
      <c r="A476"/>
      <c r="B476"/>
      <c r="C476"/>
      <c r="D476"/>
      <c r="E476"/>
      <c r="F476"/>
      <c r="G476"/>
      <c r="H476"/>
      <c r="I476"/>
      <c r="J476" s="2"/>
    </row>
    <row r="477" spans="1:10" x14ac:dyDescent="0.25">
      <c r="A477"/>
      <c r="B477"/>
      <c r="C477"/>
      <c r="D477"/>
      <c r="E477"/>
      <c r="F477"/>
      <c r="G477"/>
      <c r="H477"/>
      <c r="I477"/>
      <c r="J477" s="2"/>
    </row>
    <row r="478" spans="1:10" x14ac:dyDescent="0.25">
      <c r="A478"/>
      <c r="B478"/>
      <c r="C478"/>
      <c r="D478"/>
      <c r="E478"/>
      <c r="F478"/>
      <c r="G478"/>
      <c r="H478"/>
      <c r="I478"/>
      <c r="J478" s="2"/>
    </row>
    <row r="479" spans="1:10" x14ac:dyDescent="0.25">
      <c r="A479"/>
      <c r="B479"/>
      <c r="C479"/>
      <c r="D479"/>
      <c r="E479"/>
      <c r="F479"/>
      <c r="G479"/>
      <c r="H479"/>
      <c r="I479"/>
      <c r="J479" s="2"/>
    </row>
    <row r="480" spans="1:10" x14ac:dyDescent="0.25">
      <c r="A480"/>
      <c r="B480"/>
      <c r="C480"/>
      <c r="D480"/>
      <c r="E480"/>
      <c r="F480"/>
      <c r="G480"/>
      <c r="H480"/>
      <c r="I480"/>
      <c r="J480" s="2"/>
    </row>
    <row r="481" spans="1:10" x14ac:dyDescent="0.25">
      <c r="A481"/>
      <c r="B481"/>
      <c r="C481"/>
      <c r="D481"/>
      <c r="E481"/>
      <c r="F481"/>
      <c r="G481"/>
      <c r="H481"/>
      <c r="I481"/>
      <c r="J481" s="2"/>
    </row>
    <row r="482" spans="1:10" x14ac:dyDescent="0.25">
      <c r="A482"/>
      <c r="B482"/>
      <c r="C482"/>
      <c r="D482"/>
      <c r="E482"/>
      <c r="F482"/>
      <c r="G482"/>
      <c r="H482"/>
      <c r="I482"/>
      <c r="J482" s="2"/>
    </row>
    <row r="483" spans="1:10" x14ac:dyDescent="0.25">
      <c r="A483"/>
      <c r="B483"/>
      <c r="C483"/>
      <c r="D483"/>
      <c r="E483"/>
      <c r="F483"/>
      <c r="G483"/>
      <c r="H483"/>
      <c r="I483"/>
      <c r="J483" s="2"/>
    </row>
    <row r="484" spans="1:10" x14ac:dyDescent="0.25">
      <c r="A484"/>
      <c r="B484"/>
      <c r="C484"/>
      <c r="D484"/>
      <c r="E484"/>
      <c r="F484"/>
      <c r="G484"/>
      <c r="H484"/>
      <c r="I484"/>
      <c r="J484" s="2"/>
    </row>
    <row r="485" spans="1:10" x14ac:dyDescent="0.25">
      <c r="A485"/>
      <c r="B485"/>
      <c r="C485"/>
      <c r="D485"/>
      <c r="E485"/>
      <c r="F485"/>
      <c r="G485"/>
      <c r="H485"/>
      <c r="I485"/>
      <c r="J485" s="2"/>
    </row>
    <row r="486" spans="1:10" x14ac:dyDescent="0.25">
      <c r="A486"/>
      <c r="B486"/>
      <c r="C486"/>
      <c r="D486"/>
      <c r="E486"/>
      <c r="F486"/>
      <c r="G486"/>
      <c r="H486"/>
      <c r="I486"/>
      <c r="J486" s="2"/>
    </row>
    <row r="487" spans="1:10" x14ac:dyDescent="0.25">
      <c r="A487"/>
      <c r="B487"/>
      <c r="C487"/>
      <c r="D487"/>
      <c r="E487"/>
      <c r="F487"/>
      <c r="G487"/>
      <c r="H487"/>
      <c r="I487"/>
      <c r="J487" s="2"/>
    </row>
    <row r="488" spans="1:10" x14ac:dyDescent="0.25">
      <c r="A488"/>
      <c r="B488"/>
      <c r="C488"/>
      <c r="D488"/>
      <c r="E488"/>
      <c r="F488"/>
      <c r="G488"/>
      <c r="H488"/>
      <c r="I488"/>
      <c r="J488" s="2"/>
    </row>
    <row r="489" spans="1:10" x14ac:dyDescent="0.25">
      <c r="A489"/>
      <c r="B489"/>
      <c r="C489"/>
      <c r="D489"/>
      <c r="E489"/>
      <c r="F489"/>
      <c r="G489"/>
      <c r="H489"/>
      <c r="I489"/>
      <c r="J489" s="2"/>
    </row>
    <row r="490" spans="1:10" x14ac:dyDescent="0.25">
      <c r="A490"/>
      <c r="B490"/>
      <c r="C490"/>
      <c r="D490"/>
      <c r="E490"/>
      <c r="F490"/>
      <c r="G490"/>
      <c r="H490"/>
      <c r="I490"/>
      <c r="J490" s="2"/>
    </row>
    <row r="491" spans="1:10" x14ac:dyDescent="0.25">
      <c r="A491"/>
      <c r="B491"/>
      <c r="C491"/>
      <c r="D491"/>
      <c r="E491"/>
      <c r="F491"/>
      <c r="G491"/>
      <c r="H491"/>
      <c r="I491"/>
      <c r="J491" s="2"/>
    </row>
    <row r="492" spans="1:10" x14ac:dyDescent="0.25">
      <c r="A492"/>
      <c r="B492"/>
      <c r="C492"/>
      <c r="D492"/>
      <c r="E492"/>
      <c r="F492"/>
      <c r="G492"/>
      <c r="H492"/>
      <c r="I492"/>
      <c r="J492" s="2"/>
    </row>
    <row r="493" spans="1:10" x14ac:dyDescent="0.25">
      <c r="A493"/>
      <c r="B493"/>
      <c r="C493"/>
      <c r="D493"/>
      <c r="E493"/>
      <c r="F493"/>
      <c r="G493"/>
      <c r="H493"/>
      <c r="I493"/>
      <c r="J493" s="2"/>
    </row>
    <row r="494" spans="1:10" x14ac:dyDescent="0.25">
      <c r="A494"/>
      <c r="B494"/>
      <c r="C494"/>
      <c r="D494"/>
      <c r="E494"/>
      <c r="F494"/>
      <c r="G494"/>
      <c r="H494"/>
      <c r="I494"/>
      <c r="J494" s="2"/>
    </row>
    <row r="495" spans="1:10" x14ac:dyDescent="0.25">
      <c r="A495"/>
      <c r="B495"/>
      <c r="C495"/>
      <c r="D495"/>
      <c r="E495"/>
      <c r="F495"/>
      <c r="G495"/>
      <c r="H495"/>
      <c r="I495"/>
      <c r="J495" s="2"/>
    </row>
    <row r="496" spans="1:10" x14ac:dyDescent="0.25">
      <c r="A496"/>
      <c r="B496"/>
      <c r="C496"/>
      <c r="D496"/>
      <c r="E496"/>
      <c r="F496"/>
      <c r="G496"/>
      <c r="H496"/>
      <c r="I496"/>
      <c r="J496" s="2"/>
    </row>
    <row r="497" spans="1:10" x14ac:dyDescent="0.25">
      <c r="A497"/>
      <c r="B497"/>
      <c r="C497"/>
      <c r="D497"/>
      <c r="E497"/>
      <c r="F497"/>
      <c r="G497"/>
      <c r="H497"/>
      <c r="I497"/>
      <c r="J497" s="2"/>
    </row>
    <row r="498" spans="1:10" x14ac:dyDescent="0.25">
      <c r="A498"/>
      <c r="B498"/>
      <c r="C498"/>
      <c r="D498"/>
      <c r="E498"/>
      <c r="F498"/>
      <c r="G498"/>
      <c r="H498"/>
      <c r="I498"/>
      <c r="J498" s="2"/>
    </row>
    <row r="499" spans="1:10" x14ac:dyDescent="0.25">
      <c r="A499"/>
      <c r="B499"/>
      <c r="C499"/>
      <c r="D499"/>
      <c r="E499"/>
      <c r="F499"/>
      <c r="G499"/>
      <c r="H499"/>
      <c r="I499"/>
      <c r="J499" s="2"/>
    </row>
    <row r="500" spans="1:10" x14ac:dyDescent="0.25">
      <c r="A500"/>
      <c r="B500"/>
      <c r="C500"/>
      <c r="D500"/>
      <c r="E500"/>
      <c r="F500"/>
      <c r="G500"/>
      <c r="H500"/>
      <c r="I500"/>
      <c r="J500" s="2"/>
    </row>
    <row r="501" spans="1:10" x14ac:dyDescent="0.25">
      <c r="A501"/>
      <c r="B501"/>
      <c r="C501"/>
      <c r="D501"/>
      <c r="E501"/>
      <c r="F501"/>
      <c r="G501"/>
      <c r="H501"/>
      <c r="I501"/>
      <c r="J501" s="2"/>
    </row>
    <row r="502" spans="1:10" x14ac:dyDescent="0.25">
      <c r="A502"/>
      <c r="B502"/>
      <c r="C502"/>
      <c r="D502"/>
      <c r="E502"/>
      <c r="F502"/>
      <c r="G502"/>
      <c r="H502"/>
      <c r="I502"/>
      <c r="J502" s="2"/>
    </row>
    <row r="503" spans="1:10" x14ac:dyDescent="0.25">
      <c r="A503"/>
      <c r="B503"/>
      <c r="C503"/>
      <c r="D503"/>
      <c r="E503"/>
      <c r="F503"/>
      <c r="G503"/>
      <c r="H503"/>
      <c r="I503"/>
      <c r="J503" s="2"/>
    </row>
    <row r="504" spans="1:10" x14ac:dyDescent="0.25">
      <c r="A504" s="2"/>
      <c r="B504" s="2"/>
      <c r="C504" s="2"/>
      <c r="D504" s="2"/>
      <c r="E504" s="4"/>
      <c r="F504" s="4"/>
      <c r="G504" s="4"/>
      <c r="H504" s="2"/>
      <c r="I504" s="2"/>
      <c r="J504" s="2"/>
    </row>
    <row r="505" spans="1:10" x14ac:dyDescent="0.25">
      <c r="A505" s="2"/>
      <c r="B505" s="2"/>
      <c r="C505" s="2"/>
      <c r="D505" s="2"/>
      <c r="E505" s="4"/>
      <c r="F505" s="4"/>
      <c r="G505" s="4"/>
      <c r="H505" s="2"/>
      <c r="I505" s="2"/>
      <c r="J505" s="2"/>
    </row>
    <row r="506" spans="1:10" x14ac:dyDescent="0.25">
      <c r="A506" s="2"/>
      <c r="B506" s="2"/>
      <c r="C506" s="2"/>
      <c r="D506" s="2"/>
      <c r="E506" s="4"/>
      <c r="F506" s="4"/>
      <c r="G506" s="4"/>
      <c r="H506" s="2"/>
      <c r="I506" s="2"/>
      <c r="J506" s="2"/>
    </row>
    <row r="507" spans="1:10" x14ac:dyDescent="0.25">
      <c r="A507" s="2"/>
      <c r="B507" s="2"/>
      <c r="C507" s="2"/>
      <c r="D507" s="2"/>
      <c r="E507" s="4"/>
      <c r="F507" s="4"/>
      <c r="G507" s="4"/>
      <c r="H507" s="2"/>
      <c r="I507" s="2"/>
      <c r="J507" s="2"/>
    </row>
    <row r="508" spans="1:10" x14ac:dyDescent="0.25">
      <c r="A508" s="2"/>
      <c r="B508" s="2"/>
      <c r="C508" s="2"/>
      <c r="D508" s="2"/>
      <c r="E508" s="4"/>
      <c r="F508" s="4"/>
      <c r="G508" s="4"/>
      <c r="H508" s="2"/>
      <c r="I508" s="2"/>
      <c r="J508" s="2"/>
    </row>
    <row r="509" spans="1:10" x14ac:dyDescent="0.25">
      <c r="A509" s="2"/>
      <c r="B509" s="2"/>
      <c r="C509" s="2"/>
      <c r="D509" s="2"/>
      <c r="E509" s="4"/>
      <c r="F509" s="4"/>
      <c r="G509" s="4"/>
      <c r="H509" s="2"/>
      <c r="I509" s="2"/>
      <c r="J509" s="2"/>
    </row>
    <row r="510" spans="1:10" x14ac:dyDescent="0.25">
      <c r="A510" s="2"/>
      <c r="B510" s="2"/>
      <c r="C510" s="2"/>
      <c r="D510" s="2"/>
      <c r="E510" s="4"/>
      <c r="F510" s="4"/>
      <c r="G510" s="4"/>
      <c r="H510" s="2"/>
      <c r="I510" s="2"/>
      <c r="J510" s="2"/>
    </row>
    <row r="511" spans="1:10" x14ac:dyDescent="0.25">
      <c r="A511" s="2"/>
      <c r="B511" s="2"/>
      <c r="C511" s="2"/>
      <c r="D511" s="2"/>
      <c r="E511" s="4"/>
      <c r="F511" s="4"/>
      <c r="G511" s="4"/>
      <c r="H511" s="2"/>
      <c r="I511" s="2"/>
      <c r="J511" s="2"/>
    </row>
    <row r="512" spans="1:10" x14ac:dyDescent="0.25">
      <c r="A512" s="2"/>
      <c r="B512" s="2"/>
      <c r="C512" s="2"/>
      <c r="D512" s="2"/>
      <c r="E512" s="4"/>
      <c r="F512" s="4"/>
      <c r="G512" s="4"/>
      <c r="H512" s="2"/>
      <c r="I512" s="2"/>
      <c r="J512" s="2"/>
    </row>
    <row r="513" spans="1:10" x14ac:dyDescent="0.25">
      <c r="A513" s="2"/>
      <c r="B513" s="2"/>
      <c r="C513" s="2"/>
      <c r="D513" s="2"/>
      <c r="E513" s="4"/>
      <c r="F513" s="4"/>
      <c r="G513" s="4"/>
      <c r="H513" s="2"/>
      <c r="I513" s="2"/>
      <c r="J513" s="2"/>
    </row>
    <row r="514" spans="1:10" x14ac:dyDescent="0.25">
      <c r="A514" s="2"/>
      <c r="B514" s="2"/>
      <c r="C514" s="2"/>
      <c r="D514" s="2"/>
      <c r="E514" s="4"/>
      <c r="F514" s="4"/>
      <c r="G514" s="4"/>
      <c r="H514" s="2"/>
      <c r="I514" s="2"/>
      <c r="J514" s="2"/>
    </row>
    <row r="515" spans="1:10" x14ac:dyDescent="0.25">
      <c r="A515" s="2"/>
      <c r="B515" s="2"/>
      <c r="C515" s="2"/>
      <c r="D515" s="2"/>
      <c r="E515" s="4"/>
      <c r="F515" s="4"/>
      <c r="G515" s="4"/>
      <c r="H515" s="2"/>
      <c r="I515" s="2"/>
      <c r="J515" s="2"/>
    </row>
    <row r="516" spans="1:10" x14ac:dyDescent="0.25">
      <c r="A516" s="2"/>
      <c r="B516" s="2"/>
      <c r="C516" s="2"/>
      <c r="D516" s="2"/>
      <c r="E516" s="4"/>
      <c r="F516" s="4"/>
      <c r="G516" s="4"/>
      <c r="H516" s="2"/>
      <c r="I516" s="2"/>
      <c r="J516" s="2"/>
    </row>
    <row r="517" spans="1:10" x14ac:dyDescent="0.25">
      <c r="A517" s="2"/>
      <c r="B517" s="2"/>
      <c r="C517" s="2"/>
      <c r="D517" s="2"/>
      <c r="E517" s="4"/>
      <c r="F517" s="4"/>
      <c r="G517" s="4"/>
      <c r="H517" s="2"/>
      <c r="I517" s="2"/>
      <c r="J517" s="2"/>
    </row>
    <row r="518" spans="1:10" x14ac:dyDescent="0.25">
      <c r="A518" s="2"/>
      <c r="B518" s="2"/>
      <c r="C518" s="2"/>
      <c r="D518" s="2"/>
      <c r="E518" s="4"/>
      <c r="F518" s="4"/>
      <c r="G518" s="4"/>
      <c r="H518" s="2"/>
      <c r="I518" s="2"/>
      <c r="J518" s="2"/>
    </row>
    <row r="519" spans="1:10" x14ac:dyDescent="0.25">
      <c r="A519" s="2"/>
      <c r="B519" s="2"/>
      <c r="C519" s="2"/>
      <c r="D519" s="2"/>
      <c r="E519" s="4"/>
      <c r="F519" s="4"/>
      <c r="G519" s="4"/>
      <c r="H519" s="2"/>
      <c r="I519" s="2"/>
      <c r="J519" s="2"/>
    </row>
    <row r="520" spans="1:10" x14ac:dyDescent="0.25">
      <c r="A520" s="2"/>
      <c r="B520" s="2"/>
      <c r="C520" s="2"/>
      <c r="D520" s="2"/>
      <c r="E520" s="4"/>
      <c r="F520" s="4"/>
      <c r="G520" s="4"/>
      <c r="H520" s="2"/>
      <c r="I520" s="2"/>
      <c r="J520" s="2"/>
    </row>
    <row r="521" spans="1:10" x14ac:dyDescent="0.25">
      <c r="A521" s="2"/>
      <c r="B521" s="2"/>
      <c r="C521" s="2"/>
      <c r="D521" s="2"/>
      <c r="E521" s="4"/>
      <c r="F521" s="4"/>
      <c r="G521" s="4"/>
      <c r="H521" s="2"/>
      <c r="I521" s="2"/>
      <c r="J521" s="2"/>
    </row>
    <row r="522" spans="1:10" x14ac:dyDescent="0.25">
      <c r="A522" s="2"/>
      <c r="B522" s="2"/>
      <c r="C522" s="2"/>
      <c r="D522" s="2"/>
      <c r="E522" s="4"/>
      <c r="F522" s="4"/>
      <c r="G522" s="4"/>
      <c r="H522" s="2"/>
      <c r="I522" s="2"/>
      <c r="J522" s="2"/>
    </row>
    <row r="523" spans="1:10" x14ac:dyDescent="0.25">
      <c r="A523" s="2"/>
      <c r="B523" s="2"/>
      <c r="C523" s="2"/>
      <c r="D523" s="2"/>
      <c r="E523" s="4"/>
      <c r="F523" s="4"/>
      <c r="G523" s="4"/>
      <c r="H523" s="2"/>
      <c r="I523" s="2"/>
      <c r="J523" s="2"/>
    </row>
    <row r="524" spans="1:10" x14ac:dyDescent="0.25">
      <c r="A524" s="2"/>
      <c r="B524" s="2"/>
      <c r="C524" s="2"/>
      <c r="D524" s="2"/>
      <c r="E524" s="4"/>
      <c r="F524" s="4"/>
      <c r="G524" s="4"/>
      <c r="H524" s="2"/>
      <c r="I524" s="2"/>
      <c r="J524" s="2"/>
    </row>
    <row r="525" spans="1:10" x14ac:dyDescent="0.25">
      <c r="A525" s="2"/>
      <c r="B525" s="2"/>
      <c r="C525" s="2"/>
      <c r="D525" s="2"/>
      <c r="E525" s="4"/>
      <c r="F525" s="4"/>
      <c r="G525" s="4"/>
      <c r="H525" s="2"/>
      <c r="I525" s="2"/>
      <c r="J525" s="2"/>
    </row>
    <row r="526" spans="1:10" x14ac:dyDescent="0.25">
      <c r="A526" s="2"/>
      <c r="B526" s="2"/>
      <c r="C526" s="2"/>
      <c r="D526" s="2"/>
      <c r="E526" s="4"/>
      <c r="F526" s="4"/>
      <c r="G526" s="4"/>
      <c r="H526" s="2"/>
      <c r="I526" s="2"/>
      <c r="J526" s="2"/>
    </row>
    <row r="527" spans="1:10" x14ac:dyDescent="0.25">
      <c r="A527" s="2"/>
      <c r="B527" s="2"/>
      <c r="C527" s="2"/>
      <c r="D527" s="2"/>
      <c r="E527" s="4"/>
      <c r="F527" s="4"/>
      <c r="G527" s="4"/>
      <c r="H527" s="2"/>
      <c r="I527" s="2"/>
      <c r="J527" s="2"/>
    </row>
    <row r="528" spans="1:10" x14ac:dyDescent="0.25">
      <c r="A528" s="2"/>
      <c r="B528" s="2"/>
      <c r="C528" s="2"/>
      <c r="D528" s="2"/>
      <c r="E528" s="4"/>
      <c r="F528" s="4"/>
      <c r="G528" s="4"/>
      <c r="H528" s="2"/>
      <c r="I528" s="2"/>
      <c r="J528" s="2"/>
    </row>
    <row r="529" spans="1:10" x14ac:dyDescent="0.25">
      <c r="A529" s="2"/>
      <c r="B529" s="2"/>
      <c r="C529" s="2"/>
      <c r="D529" s="2"/>
      <c r="E529" s="4"/>
      <c r="F529" s="4"/>
      <c r="G529" s="4"/>
      <c r="H529" s="2"/>
      <c r="I529" s="2"/>
      <c r="J529" s="2"/>
    </row>
    <row r="530" spans="1:10" x14ac:dyDescent="0.25">
      <c r="A530" s="2"/>
      <c r="B530" s="2"/>
      <c r="C530" s="2"/>
      <c r="D530" s="2"/>
      <c r="E530" s="4"/>
      <c r="F530" s="4"/>
      <c r="G530" s="4"/>
      <c r="H530" s="2"/>
      <c r="I530" s="2"/>
      <c r="J530" s="2"/>
    </row>
    <row r="531" spans="1:10" x14ac:dyDescent="0.25">
      <c r="A531" s="2"/>
      <c r="B531" s="2"/>
      <c r="C531" s="2"/>
      <c r="D531" s="2"/>
      <c r="E531" s="4"/>
      <c r="F531" s="4"/>
      <c r="G531" s="4"/>
      <c r="H531" s="2"/>
      <c r="I531" s="2"/>
      <c r="J531" s="2"/>
    </row>
    <row r="532" spans="1:10" x14ac:dyDescent="0.25">
      <c r="A532" s="2"/>
      <c r="B532" s="2"/>
      <c r="C532" s="2"/>
      <c r="D532" s="2"/>
      <c r="E532" s="4"/>
      <c r="F532" s="4"/>
      <c r="G532" s="4"/>
      <c r="H532" s="2"/>
      <c r="I532" s="2"/>
      <c r="J532" s="2"/>
    </row>
    <row r="533" spans="1:10" x14ac:dyDescent="0.25">
      <c r="A533" s="2"/>
      <c r="B533" s="2"/>
      <c r="C533" s="2"/>
      <c r="D533" s="2"/>
      <c r="E533" s="4"/>
      <c r="F533" s="4"/>
      <c r="G533" s="4"/>
      <c r="H533" s="2"/>
      <c r="I533" s="2"/>
      <c r="J533" s="2"/>
    </row>
    <row r="534" spans="1:10" x14ac:dyDescent="0.25">
      <c r="A534" s="2"/>
      <c r="B534" s="2"/>
      <c r="C534" s="2"/>
      <c r="D534" s="2"/>
      <c r="E534" s="4"/>
      <c r="F534" s="4"/>
      <c r="G534" s="4"/>
      <c r="H534" s="2"/>
      <c r="I534" s="2"/>
      <c r="J534" s="2"/>
    </row>
    <row r="535" spans="1:10" x14ac:dyDescent="0.25">
      <c r="A535" s="2"/>
      <c r="B535" s="2"/>
      <c r="C535" s="2"/>
      <c r="D535" s="2"/>
      <c r="E535" s="4"/>
      <c r="F535" s="4"/>
      <c r="G535" s="4"/>
      <c r="H535" s="2"/>
      <c r="I535" s="2"/>
      <c r="J535" s="2"/>
    </row>
    <row r="536" spans="1:10" x14ac:dyDescent="0.25">
      <c r="A536" s="2"/>
      <c r="B536" s="2"/>
      <c r="C536" s="2"/>
      <c r="D536" s="2"/>
      <c r="E536" s="4"/>
      <c r="F536" s="4"/>
      <c r="G536" s="4"/>
      <c r="H536" s="2"/>
      <c r="I536" s="2"/>
      <c r="J536" s="2"/>
    </row>
    <row r="537" spans="1:10" x14ac:dyDescent="0.25">
      <c r="A537" s="2"/>
      <c r="B537" s="2"/>
      <c r="C537" s="2"/>
      <c r="D537" s="2"/>
      <c r="E537" s="4"/>
      <c r="F537" s="4"/>
      <c r="G537" s="4"/>
      <c r="H537" s="2"/>
      <c r="I537" s="2"/>
      <c r="J537" s="2"/>
    </row>
    <row r="538" spans="1:10" x14ac:dyDescent="0.25">
      <c r="A538" s="2"/>
      <c r="B538" s="2"/>
      <c r="C538" s="2"/>
      <c r="D538" s="2"/>
      <c r="E538" s="4"/>
      <c r="F538" s="4"/>
      <c r="G538" s="4"/>
      <c r="H538" s="2"/>
      <c r="I538" s="2"/>
      <c r="J538" s="2"/>
    </row>
    <row r="539" spans="1:10" x14ac:dyDescent="0.25">
      <c r="A539" s="2"/>
      <c r="B539" s="2"/>
      <c r="C539" s="2"/>
      <c r="D539" s="2"/>
      <c r="E539" s="4"/>
      <c r="F539" s="4"/>
      <c r="G539" s="4"/>
      <c r="H539" s="2"/>
      <c r="I539" s="2"/>
      <c r="J539" s="2"/>
    </row>
    <row r="540" spans="1:10" x14ac:dyDescent="0.25">
      <c r="A540" s="2"/>
      <c r="B540" s="2"/>
      <c r="C540" s="2"/>
      <c r="D540" s="2"/>
      <c r="E540" s="4"/>
      <c r="F540" s="4"/>
      <c r="G540" s="4"/>
      <c r="H540" s="2"/>
      <c r="I540" s="2"/>
      <c r="J540" s="2"/>
    </row>
    <row r="541" spans="1:10" x14ac:dyDescent="0.25">
      <c r="A541" s="2"/>
      <c r="B541" s="2"/>
      <c r="C541" s="2"/>
      <c r="D541" s="2"/>
      <c r="E541" s="4"/>
      <c r="F541" s="4"/>
      <c r="G541" s="4"/>
      <c r="H541" s="2"/>
      <c r="I541" s="2"/>
      <c r="J541" s="2"/>
    </row>
    <row r="542" spans="1:10" x14ac:dyDescent="0.25">
      <c r="A542" s="2"/>
      <c r="B542" s="2"/>
      <c r="C542" s="2"/>
      <c r="D542" s="2"/>
      <c r="E542" s="4"/>
      <c r="F542" s="4"/>
      <c r="G542" s="4"/>
      <c r="H542" s="2"/>
      <c r="I542" s="2"/>
      <c r="J542" s="2"/>
    </row>
    <row r="543" spans="1:10" x14ac:dyDescent="0.25">
      <c r="A543" s="2"/>
      <c r="B543" s="2"/>
      <c r="C543" s="2"/>
      <c r="D543" s="2"/>
      <c r="E543" s="4"/>
      <c r="F543" s="4"/>
      <c r="G543" s="4"/>
      <c r="H543" s="2"/>
      <c r="I543" s="2"/>
      <c r="J543" s="2"/>
    </row>
    <row r="544" spans="1:10" x14ac:dyDescent="0.25">
      <c r="A544" s="2"/>
      <c r="B544" s="2"/>
      <c r="C544" s="2"/>
      <c r="D544" s="2"/>
      <c r="E544" s="4"/>
      <c r="F544" s="4"/>
      <c r="G544" s="4"/>
      <c r="H544" s="2"/>
      <c r="I544" s="2"/>
      <c r="J544" s="2"/>
    </row>
    <row r="545" spans="1:10" x14ac:dyDescent="0.25">
      <c r="A545" s="2"/>
      <c r="B545" s="2"/>
      <c r="C545" s="2"/>
      <c r="D545" s="2"/>
      <c r="E545" s="4"/>
      <c r="F545" s="4"/>
      <c r="G545" s="4"/>
      <c r="H545" s="2"/>
      <c r="I545" s="2"/>
      <c r="J545" s="2"/>
    </row>
    <row r="546" spans="1:10" x14ac:dyDescent="0.25">
      <c r="A546" s="2"/>
      <c r="B546" s="2"/>
      <c r="C546" s="2"/>
      <c r="D546" s="2"/>
      <c r="E546" s="4"/>
      <c r="F546" s="4"/>
      <c r="G546" s="4"/>
      <c r="H546" s="2"/>
      <c r="I546" s="2"/>
      <c r="J546" s="2"/>
    </row>
    <row r="547" spans="1:10" x14ac:dyDescent="0.25">
      <c r="A547" s="2"/>
      <c r="B547" s="2"/>
      <c r="C547" s="2"/>
      <c r="D547" s="2"/>
      <c r="E547" s="4"/>
      <c r="F547" s="4"/>
      <c r="G547" s="4"/>
      <c r="H547" s="2"/>
      <c r="I547" s="2"/>
      <c r="J547" s="2"/>
    </row>
    <row r="548" spans="1:10" x14ac:dyDescent="0.25">
      <c r="A548" s="2"/>
      <c r="B548" s="2"/>
      <c r="C548" s="2"/>
      <c r="D548" s="2"/>
      <c r="E548" s="4"/>
      <c r="F548" s="4"/>
      <c r="G548" s="4"/>
      <c r="H548" s="2"/>
      <c r="I548" s="2"/>
      <c r="J548" s="2"/>
    </row>
    <row r="549" spans="1:10" x14ac:dyDescent="0.25">
      <c r="A549" s="2"/>
      <c r="B549" s="2"/>
      <c r="C549" s="2"/>
      <c r="D549" s="2"/>
      <c r="E549" s="4"/>
      <c r="F549" s="4"/>
      <c r="G549" s="4"/>
      <c r="H549" s="2"/>
      <c r="I549" s="2"/>
      <c r="J549" s="2"/>
    </row>
    <row r="550" spans="1:10" x14ac:dyDescent="0.25">
      <c r="A550" s="2"/>
      <c r="B550" s="2"/>
      <c r="C550" s="2"/>
      <c r="D550" s="2"/>
      <c r="E550" s="4"/>
      <c r="F550" s="4"/>
      <c r="G550" s="4"/>
      <c r="H550" s="2"/>
      <c r="I550" s="2"/>
      <c r="J550" s="2"/>
    </row>
    <row r="551" spans="1:10" x14ac:dyDescent="0.25">
      <c r="A551" s="2"/>
      <c r="B551" s="2"/>
      <c r="C551" s="2"/>
      <c r="D551" s="2"/>
      <c r="E551" s="4"/>
      <c r="F551" s="4"/>
      <c r="G551" s="4"/>
      <c r="H551" s="2"/>
      <c r="I551" s="2"/>
      <c r="J551" s="2"/>
    </row>
    <row r="552" spans="1:10" x14ac:dyDescent="0.25">
      <c r="A552" s="2"/>
      <c r="B552" s="2"/>
      <c r="C552" s="2"/>
      <c r="D552" s="2"/>
      <c r="E552" s="4"/>
      <c r="F552" s="4"/>
      <c r="G552" s="4"/>
      <c r="H552" s="2"/>
      <c r="I552" s="2"/>
      <c r="J552" s="2"/>
    </row>
    <row r="553" spans="1:10" x14ac:dyDescent="0.25">
      <c r="A553" s="2"/>
      <c r="B553" s="2"/>
      <c r="C553" s="2"/>
      <c r="D553" s="2"/>
      <c r="E553" s="4"/>
      <c r="F553" s="4"/>
      <c r="G553" s="4"/>
      <c r="H553" s="2"/>
      <c r="I553" s="2"/>
      <c r="J553" s="2"/>
    </row>
    <row r="554" spans="1:10" x14ac:dyDescent="0.25">
      <c r="A554" s="2"/>
      <c r="B554" s="2"/>
      <c r="C554" s="2"/>
      <c r="D554" s="2"/>
      <c r="E554" s="4"/>
      <c r="F554" s="4"/>
      <c r="G554" s="4"/>
      <c r="H554" s="2"/>
      <c r="I554" s="2"/>
      <c r="J554" s="2"/>
    </row>
    <row r="555" spans="1:10" x14ac:dyDescent="0.25">
      <c r="A555" s="2"/>
      <c r="B555" s="2"/>
      <c r="C555" s="2"/>
      <c r="D555" s="2"/>
      <c r="E555" s="4"/>
      <c r="F555" s="4"/>
      <c r="G555" s="4"/>
      <c r="H555" s="2"/>
      <c r="I555" s="2"/>
      <c r="J555" s="2"/>
    </row>
    <row r="556" spans="1:10" x14ac:dyDescent="0.25">
      <c r="A556" s="2"/>
      <c r="B556" s="2"/>
      <c r="C556" s="2"/>
      <c r="D556" s="2"/>
      <c r="E556" s="4"/>
      <c r="F556" s="4"/>
      <c r="G556" s="4"/>
      <c r="H556" s="2"/>
      <c r="I556" s="2"/>
      <c r="J556" s="2"/>
    </row>
    <row r="557" spans="1:10" x14ac:dyDescent="0.25">
      <c r="A557" s="2"/>
      <c r="B557" s="2"/>
      <c r="C557" s="2"/>
      <c r="D557" s="2"/>
      <c r="E557" s="4"/>
      <c r="F557" s="4"/>
      <c r="G557" s="4"/>
      <c r="H557" s="2"/>
      <c r="I557" s="2"/>
      <c r="J557" s="2"/>
    </row>
    <row r="558" spans="1:10" x14ac:dyDescent="0.25">
      <c r="A558" s="2"/>
      <c r="B558" s="2"/>
      <c r="C558" s="2"/>
      <c r="D558" s="2"/>
      <c r="E558" s="4"/>
      <c r="F558" s="4"/>
      <c r="G558" s="4"/>
      <c r="H558" s="2"/>
      <c r="I558" s="2"/>
      <c r="J558" s="2"/>
    </row>
    <row r="559" spans="1:10" x14ac:dyDescent="0.25">
      <c r="A559" s="2"/>
      <c r="B559" s="2"/>
      <c r="C559" s="2"/>
      <c r="D559" s="2"/>
      <c r="E559" s="4"/>
      <c r="F559" s="4"/>
      <c r="G559" s="4"/>
      <c r="H559" s="2"/>
      <c r="I559" s="2"/>
      <c r="J559" s="2"/>
    </row>
    <row r="560" spans="1:10" x14ac:dyDescent="0.25">
      <c r="A560" s="2"/>
      <c r="B560" s="2"/>
      <c r="C560" s="2"/>
      <c r="D560" s="2"/>
      <c r="E560" s="4"/>
      <c r="F560" s="4"/>
      <c r="G560" s="4"/>
      <c r="H560" s="2"/>
      <c r="I560" s="2"/>
      <c r="J560" s="2"/>
    </row>
    <row r="561" spans="1:10" x14ac:dyDescent="0.25">
      <c r="A561" s="2"/>
      <c r="B561" s="2"/>
      <c r="C561" s="2"/>
      <c r="D561" s="2"/>
      <c r="E561" s="4"/>
      <c r="F561" s="4"/>
      <c r="G561" s="4"/>
      <c r="H561" s="2"/>
      <c r="I561" s="2"/>
      <c r="J561" s="2"/>
    </row>
    <row r="562" spans="1:10" x14ac:dyDescent="0.25">
      <c r="A562" s="2"/>
      <c r="B562" s="2"/>
      <c r="C562" s="2"/>
      <c r="D562" s="2"/>
      <c r="E562" s="4"/>
      <c r="F562" s="4"/>
      <c r="G562" s="4"/>
      <c r="H562" s="2"/>
      <c r="I562" s="2"/>
      <c r="J562" s="2"/>
    </row>
    <row r="563" spans="1:10" x14ac:dyDescent="0.25">
      <c r="A563" s="2"/>
      <c r="B563" s="2"/>
      <c r="C563" s="2"/>
      <c r="D563" s="2"/>
      <c r="E563" s="4"/>
      <c r="F563" s="4"/>
      <c r="G563" s="4"/>
      <c r="H563" s="2"/>
      <c r="I563" s="2"/>
      <c r="J563" s="2"/>
    </row>
    <row r="564" spans="1:10" x14ac:dyDescent="0.25">
      <c r="A564" s="2"/>
      <c r="B564" s="2"/>
      <c r="C564" s="2"/>
      <c r="D564" s="2"/>
      <c r="E564" s="4"/>
      <c r="F564" s="4"/>
      <c r="G564" s="4"/>
      <c r="H564" s="2"/>
      <c r="I564" s="2"/>
      <c r="J564" s="2"/>
    </row>
    <row r="565" spans="1:10" x14ac:dyDescent="0.25">
      <c r="A565" s="2"/>
      <c r="B565" s="2"/>
      <c r="C565" s="2"/>
      <c r="D565" s="2"/>
      <c r="E565" s="4"/>
      <c r="F565" s="4"/>
      <c r="G565" s="4"/>
      <c r="H565" s="2"/>
      <c r="I565" s="2"/>
      <c r="J565" s="2"/>
    </row>
    <row r="566" spans="1:10" x14ac:dyDescent="0.25">
      <c r="A566" s="2"/>
      <c r="B566" s="2"/>
      <c r="C566" s="2"/>
      <c r="D566" s="2"/>
      <c r="E566" s="4"/>
      <c r="F566" s="4"/>
      <c r="G566" s="4"/>
      <c r="H566" s="2"/>
      <c r="I566" s="2"/>
      <c r="J566" s="2"/>
    </row>
    <row r="567" spans="1:10" x14ac:dyDescent="0.25">
      <c r="A567" s="2"/>
      <c r="B567" s="2"/>
      <c r="C567" s="2"/>
      <c r="D567" s="2"/>
      <c r="E567" s="4"/>
      <c r="F567" s="4"/>
      <c r="G567" s="4"/>
      <c r="H567" s="2"/>
      <c r="I567" s="2"/>
      <c r="J567" s="2"/>
    </row>
    <row r="568" spans="1:10" x14ac:dyDescent="0.25">
      <c r="A568" s="2"/>
      <c r="B568" s="2"/>
      <c r="C568" s="2"/>
      <c r="D568" s="2"/>
      <c r="E568" s="4"/>
      <c r="F568" s="4"/>
      <c r="G568" s="4"/>
      <c r="H568" s="2"/>
      <c r="I568" s="2"/>
      <c r="J568" s="2"/>
    </row>
    <row r="569" spans="1:10" x14ac:dyDescent="0.25">
      <c r="A569" s="2"/>
      <c r="B569" s="2"/>
      <c r="C569" s="2"/>
      <c r="D569" s="2"/>
      <c r="E569" s="4"/>
      <c r="F569" s="4"/>
      <c r="G569" s="4"/>
      <c r="H569" s="2"/>
      <c r="I569" s="2"/>
      <c r="J569" s="2"/>
    </row>
    <row r="570" spans="1:10" x14ac:dyDescent="0.25">
      <c r="A570" s="2"/>
      <c r="B570" s="2"/>
      <c r="C570" s="2"/>
      <c r="D570" s="2"/>
      <c r="E570" s="4"/>
      <c r="F570" s="4"/>
      <c r="G570" s="4"/>
      <c r="H570" s="2"/>
      <c r="I570" s="2"/>
      <c r="J570" s="2"/>
    </row>
    <row r="571" spans="1:10" x14ac:dyDescent="0.25">
      <c r="A571" s="2"/>
      <c r="B571" s="2"/>
      <c r="C571" s="2"/>
      <c r="D571" s="2"/>
      <c r="E571" s="4"/>
      <c r="F571" s="4"/>
      <c r="G571" s="4"/>
      <c r="H571" s="2"/>
      <c r="I571" s="2"/>
      <c r="J571" s="2"/>
    </row>
    <row r="572" spans="1:10" x14ac:dyDescent="0.25">
      <c r="A572" s="2"/>
      <c r="B572" s="2"/>
      <c r="C572" s="2"/>
      <c r="D572" s="2"/>
      <c r="E572" s="4"/>
      <c r="F572" s="4"/>
      <c r="G572" s="4"/>
      <c r="H572" s="2"/>
      <c r="I572" s="2"/>
      <c r="J572" s="2"/>
    </row>
    <row r="573" spans="1:10" x14ac:dyDescent="0.25">
      <c r="A573" s="2"/>
      <c r="B573" s="2"/>
      <c r="C573" s="2"/>
      <c r="D573" s="2"/>
      <c r="E573" s="4"/>
      <c r="F573" s="4"/>
      <c r="G573" s="4"/>
      <c r="H573" s="2"/>
      <c r="I573" s="2"/>
      <c r="J573" s="2"/>
    </row>
    <row r="574" spans="1:10" x14ac:dyDescent="0.25">
      <c r="A574" s="2"/>
      <c r="B574" s="2"/>
      <c r="C574" s="2"/>
      <c r="D574" s="2"/>
      <c r="E574" s="4"/>
      <c r="F574" s="4"/>
      <c r="G574" s="4"/>
      <c r="H574" s="2"/>
      <c r="I574" s="2"/>
      <c r="J574" s="2"/>
    </row>
    <row r="575" spans="1:10" x14ac:dyDescent="0.25">
      <c r="A575" s="2"/>
      <c r="B575" s="2"/>
      <c r="C575" s="2"/>
      <c r="D575" s="2"/>
      <c r="E575" s="4"/>
      <c r="F575" s="4"/>
      <c r="G575" s="4"/>
      <c r="H575" s="2"/>
      <c r="I575" s="2"/>
      <c r="J575" s="2"/>
    </row>
    <row r="576" spans="1:10" x14ac:dyDescent="0.25">
      <c r="A576" s="2"/>
      <c r="B576" s="2"/>
      <c r="C576" s="2"/>
      <c r="D576" s="2"/>
      <c r="E576" s="4"/>
      <c r="F576" s="4"/>
      <c r="G576" s="4"/>
      <c r="H576" s="2"/>
      <c r="I576" s="2"/>
      <c r="J576" s="2"/>
    </row>
    <row r="577" spans="1:10" x14ac:dyDescent="0.25">
      <c r="A577" s="2"/>
      <c r="B577" s="2"/>
      <c r="C577" s="2"/>
      <c r="D577" s="2"/>
      <c r="E577" s="4"/>
      <c r="F577" s="4"/>
      <c r="G577" s="4"/>
      <c r="H577" s="2"/>
      <c r="I577" s="2"/>
      <c r="J577" s="2"/>
    </row>
    <row r="578" spans="1:10" x14ac:dyDescent="0.25">
      <c r="A578" s="2"/>
      <c r="B578" s="2"/>
      <c r="C578" s="2"/>
      <c r="D578" s="2"/>
      <c r="E578" s="4"/>
      <c r="F578" s="4"/>
      <c r="G578" s="4"/>
      <c r="H578" s="2"/>
      <c r="I578" s="2"/>
      <c r="J578" s="2"/>
    </row>
    <row r="579" spans="1:10" x14ac:dyDescent="0.25">
      <c r="A579" s="2"/>
      <c r="B579" s="2"/>
      <c r="C579" s="2"/>
      <c r="D579" s="2"/>
      <c r="E579" s="4"/>
      <c r="F579" s="4"/>
      <c r="G579" s="4"/>
      <c r="H579" s="2"/>
      <c r="I579" s="2"/>
      <c r="J579" s="2"/>
    </row>
    <row r="580" spans="1:10" x14ac:dyDescent="0.25">
      <c r="A580" s="2"/>
      <c r="B580" s="2"/>
      <c r="C580" s="2"/>
      <c r="D580" s="2"/>
      <c r="E580" s="4"/>
      <c r="F580" s="4"/>
      <c r="G580" s="4"/>
      <c r="H580" s="2"/>
      <c r="I580" s="2"/>
      <c r="J580" s="2"/>
    </row>
    <row r="581" spans="1:10" x14ac:dyDescent="0.25">
      <c r="A581" s="2"/>
      <c r="B581" s="2"/>
      <c r="C581" s="2"/>
      <c r="D581" s="2"/>
      <c r="E581" s="4"/>
      <c r="F581" s="4"/>
      <c r="G581" s="4"/>
      <c r="H581" s="2"/>
      <c r="I581" s="2"/>
      <c r="J581" s="2"/>
    </row>
    <row r="582" spans="1:10" x14ac:dyDescent="0.25">
      <c r="A582" s="2"/>
      <c r="B582" s="2"/>
      <c r="C582" s="2"/>
      <c r="D582" s="2"/>
      <c r="E582" s="4"/>
      <c r="F582" s="4"/>
      <c r="G582" s="4"/>
      <c r="H582" s="2"/>
      <c r="I582" s="2"/>
      <c r="J582" s="2"/>
    </row>
    <row r="583" spans="1:10" x14ac:dyDescent="0.25">
      <c r="A583" s="2"/>
      <c r="B583" s="2"/>
      <c r="C583" s="2"/>
      <c r="D583" s="2"/>
      <c r="E583" s="4"/>
      <c r="F583" s="4"/>
      <c r="G583" s="4"/>
      <c r="H583" s="2"/>
      <c r="I583" s="2"/>
      <c r="J583" s="2"/>
    </row>
    <row r="584" spans="1:10" x14ac:dyDescent="0.25">
      <c r="A584" s="2"/>
      <c r="B584" s="2"/>
      <c r="C584" s="2"/>
      <c r="D584" s="2"/>
      <c r="E584" s="4"/>
      <c r="F584" s="4"/>
      <c r="G584" s="4"/>
      <c r="H584" s="2"/>
      <c r="I584" s="2"/>
      <c r="J584" s="2"/>
    </row>
    <row r="585" spans="1:10" x14ac:dyDescent="0.25">
      <c r="A585" s="2"/>
      <c r="B585" s="2"/>
      <c r="C585" s="2"/>
      <c r="D585" s="2"/>
      <c r="E585" s="4"/>
      <c r="F585" s="4"/>
      <c r="G585" s="4"/>
      <c r="H585" s="2"/>
      <c r="I585" s="2"/>
      <c r="J585" s="2"/>
    </row>
    <row r="586" spans="1:10" x14ac:dyDescent="0.25">
      <c r="A586" s="2"/>
      <c r="B586" s="2"/>
      <c r="C586" s="2"/>
      <c r="D586" s="2"/>
      <c r="E586" s="4"/>
      <c r="F586" s="4"/>
      <c r="G586" s="4"/>
      <c r="H586" s="2"/>
      <c r="I586" s="2"/>
      <c r="J586" s="2"/>
    </row>
    <row r="587" spans="1:10" x14ac:dyDescent="0.25">
      <c r="A587" s="2"/>
      <c r="B587" s="2"/>
      <c r="C587" s="2"/>
      <c r="D587" s="2"/>
      <c r="E587" s="4"/>
      <c r="F587" s="4"/>
      <c r="G587" s="4"/>
      <c r="H587" s="2"/>
      <c r="I587" s="2"/>
      <c r="J587" s="2"/>
    </row>
    <row r="588" spans="1:10" x14ac:dyDescent="0.25">
      <c r="A588" s="2"/>
      <c r="B588" s="2"/>
      <c r="C588" s="2"/>
      <c r="D588" s="2"/>
      <c r="E588" s="4"/>
      <c r="F588" s="4"/>
      <c r="G588" s="4"/>
      <c r="H588" s="2"/>
      <c r="I588" s="2"/>
      <c r="J588" s="2"/>
    </row>
    <row r="589" spans="1:10" x14ac:dyDescent="0.25">
      <c r="A589" s="2"/>
      <c r="B589" s="2"/>
      <c r="C589" s="2"/>
      <c r="D589" s="2"/>
      <c r="E589" s="4"/>
      <c r="F589" s="4"/>
      <c r="G589" s="4"/>
      <c r="H589" s="2"/>
      <c r="I589" s="2"/>
      <c r="J589" s="2"/>
    </row>
    <row r="590" spans="1:10" x14ac:dyDescent="0.25">
      <c r="A590" s="2"/>
      <c r="B590" s="2"/>
      <c r="C590" s="2"/>
      <c r="D590" s="2"/>
      <c r="E590" s="4"/>
      <c r="F590" s="4"/>
      <c r="G590" s="4"/>
      <c r="H590" s="2"/>
      <c r="I590" s="2"/>
      <c r="J590" s="2"/>
    </row>
    <row r="591" spans="1:10" x14ac:dyDescent="0.25">
      <c r="A591" s="2"/>
      <c r="B591" s="2"/>
      <c r="C591" s="2"/>
      <c r="D591" s="2"/>
      <c r="E591" s="4"/>
      <c r="F591" s="4"/>
      <c r="G591" s="4"/>
      <c r="H591" s="2"/>
      <c r="I591" s="2"/>
      <c r="J591" s="2"/>
    </row>
    <row r="592" spans="1:10" x14ac:dyDescent="0.25">
      <c r="A592" s="2"/>
      <c r="B592" s="2"/>
      <c r="C592" s="2"/>
      <c r="D592" s="2"/>
      <c r="E592" s="4"/>
      <c r="F592" s="4"/>
      <c r="G592" s="4"/>
      <c r="H592" s="2"/>
      <c r="I592" s="2"/>
      <c r="J592" s="2"/>
    </row>
    <row r="593" spans="1:10" x14ac:dyDescent="0.25">
      <c r="A593" s="2"/>
      <c r="B593" s="2"/>
      <c r="C593" s="2"/>
      <c r="D593" s="2"/>
      <c r="E593" s="4"/>
      <c r="F593" s="4"/>
      <c r="G593" s="4"/>
      <c r="H593" s="2"/>
      <c r="I593" s="2"/>
      <c r="J593" s="2"/>
    </row>
    <row r="594" spans="1:10" x14ac:dyDescent="0.25">
      <c r="A594" s="2"/>
      <c r="B594" s="2"/>
      <c r="C594" s="2"/>
      <c r="D594" s="2"/>
      <c r="E594" s="4"/>
      <c r="F594" s="4"/>
      <c r="G594" s="4"/>
      <c r="H594" s="2"/>
      <c r="I594" s="2"/>
      <c r="J594" s="2"/>
    </row>
    <row r="595" spans="1:10" x14ac:dyDescent="0.25">
      <c r="A595" s="2"/>
      <c r="B595" s="2"/>
      <c r="C595" s="2"/>
      <c r="D595" s="2"/>
      <c r="E595" s="4"/>
      <c r="F595" s="4"/>
      <c r="G595" s="4"/>
      <c r="H595" s="2"/>
      <c r="I595" s="2"/>
      <c r="J595" s="2"/>
    </row>
    <row r="596" spans="1:10" x14ac:dyDescent="0.25">
      <c r="A596" s="2"/>
      <c r="B596" s="2"/>
      <c r="C596" s="2"/>
      <c r="D596" s="2"/>
      <c r="E596" s="4"/>
      <c r="F596" s="4"/>
      <c r="G596" s="4"/>
      <c r="H596" s="2"/>
      <c r="I596" s="2"/>
      <c r="J596" s="2"/>
    </row>
    <row r="597" spans="1:10" x14ac:dyDescent="0.25">
      <c r="A597" s="2"/>
      <c r="B597" s="2"/>
      <c r="C597" s="2"/>
      <c r="D597" s="2"/>
      <c r="E597" s="4"/>
      <c r="F597" s="4"/>
      <c r="G597" s="4"/>
      <c r="H597" s="2"/>
      <c r="I597" s="2"/>
      <c r="J597" s="2"/>
    </row>
    <row r="598" spans="1:10" x14ac:dyDescent="0.25">
      <c r="A598" s="2"/>
      <c r="B598" s="2"/>
      <c r="C598" s="2"/>
      <c r="D598" s="2"/>
      <c r="E598" s="4"/>
      <c r="F598" s="4"/>
      <c r="G598" s="4"/>
      <c r="H598" s="2"/>
      <c r="I598" s="2"/>
      <c r="J598" s="2"/>
    </row>
    <row r="599" spans="1:10" x14ac:dyDescent="0.25">
      <c r="A599" s="2"/>
      <c r="B599" s="2"/>
      <c r="C599" s="2"/>
      <c r="D599" s="2"/>
      <c r="E599" s="4"/>
      <c r="F599" s="4"/>
      <c r="G599" s="4"/>
      <c r="H599" s="2"/>
      <c r="I599" s="2"/>
      <c r="J599" s="2"/>
    </row>
    <row r="600" spans="1:10" x14ac:dyDescent="0.25">
      <c r="A600" s="2"/>
      <c r="B600" s="2"/>
      <c r="C600" s="2"/>
      <c r="D600" s="2"/>
      <c r="E600" s="4"/>
      <c r="F600" s="4"/>
      <c r="G600" s="4"/>
      <c r="H600" s="2"/>
      <c r="I600" s="2"/>
      <c r="J600" s="2"/>
    </row>
    <row r="601" spans="1:10" x14ac:dyDescent="0.25">
      <c r="A601" s="2"/>
      <c r="B601" s="2"/>
      <c r="C601" s="2"/>
      <c r="D601" s="2"/>
      <c r="E601" s="4"/>
      <c r="F601" s="4"/>
      <c r="G601" s="4"/>
      <c r="H601" s="2"/>
      <c r="I601" s="2"/>
      <c r="J601" s="2"/>
    </row>
    <row r="602" spans="1:10" x14ac:dyDescent="0.25">
      <c r="A602" s="2"/>
      <c r="B602" s="2"/>
      <c r="C602" s="2"/>
      <c r="D602" s="2"/>
      <c r="E602" s="4"/>
      <c r="F602" s="4"/>
      <c r="G602" s="4"/>
      <c r="H602" s="2"/>
      <c r="I602" s="2"/>
      <c r="J602" s="2"/>
    </row>
    <row r="603" spans="1:10" x14ac:dyDescent="0.25">
      <c r="A603" s="2"/>
      <c r="B603" s="2"/>
      <c r="C603" s="2"/>
      <c r="D603" s="2"/>
      <c r="E603" s="4"/>
      <c r="F603" s="4"/>
      <c r="G603" s="4"/>
      <c r="H603" s="2"/>
      <c r="I603" s="2"/>
      <c r="J603" s="2"/>
    </row>
    <row r="604" spans="1:10" x14ac:dyDescent="0.25">
      <c r="A604" s="2"/>
      <c r="B604" s="2"/>
      <c r="C604" s="2"/>
      <c r="D604" s="2"/>
      <c r="E604" s="4"/>
      <c r="F604" s="4"/>
      <c r="G604" s="4"/>
      <c r="H604" s="2"/>
      <c r="I604" s="2"/>
      <c r="J604" s="2"/>
    </row>
    <row r="605" spans="1:10" x14ac:dyDescent="0.25">
      <c r="A605" s="2"/>
      <c r="B605" s="2"/>
      <c r="C605" s="2"/>
      <c r="D605" s="2"/>
      <c r="E605" s="4"/>
      <c r="F605" s="4"/>
      <c r="G605" s="4"/>
      <c r="H605" s="2"/>
      <c r="I605" s="2"/>
      <c r="J605" s="2"/>
    </row>
    <row r="606" spans="1:10" x14ac:dyDescent="0.25">
      <c r="A606" s="2"/>
      <c r="B606" s="2"/>
      <c r="C606" s="2"/>
      <c r="D606" s="2"/>
      <c r="E606" s="4"/>
      <c r="F606" s="4"/>
      <c r="G606" s="4"/>
      <c r="H606" s="2"/>
      <c r="I606" s="2"/>
      <c r="J606" s="2"/>
    </row>
    <row r="607" spans="1:10" x14ac:dyDescent="0.25">
      <c r="A607" s="2"/>
      <c r="B607" s="2"/>
      <c r="C607" s="2"/>
      <c r="D607" s="2"/>
      <c r="E607" s="4"/>
      <c r="F607" s="4"/>
      <c r="G607" s="4"/>
      <c r="H607" s="2"/>
      <c r="I607" s="2"/>
      <c r="J607" s="2"/>
    </row>
  </sheetData>
  <sheetProtection formatRows="0" autoFilter="0"/>
  <mergeCells count="11">
    <mergeCell ref="BP1:BT1"/>
    <mergeCell ref="BW1:BY1"/>
    <mergeCell ref="A6:C6"/>
    <mergeCell ref="BP6:BT7"/>
    <mergeCell ref="BW6:BY7"/>
    <mergeCell ref="A7:C7"/>
    <mergeCell ref="A8:C8"/>
    <mergeCell ref="A9:C9"/>
    <mergeCell ref="H13:K13"/>
    <mergeCell ref="L13:N13"/>
    <mergeCell ref="A1:N4"/>
  </mergeCells>
  <pageMargins left="0.1" right="0.1" top="0.25" bottom="0.25" header="0.3" footer="0.3"/>
  <pageSetup paperSize="5" scale="46" orientation="landscape" r:id="rId2"/>
  <drawing r:id="rId3"/>
  <legacyDrawing r:id="rId4"/>
  <extLst>
    <ext xmlns:x14="http://schemas.microsoft.com/office/spreadsheetml/2009/9/main" uri="{A8765BA9-456A-4dab-B4F3-ACF838C121DE}">
      <x14:slicerList>
        <x14:slicer r:id="rId5"/>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059B5F46217C2B43A7710955F9815135" ma:contentTypeVersion="6" ma:contentTypeDescription="Create a new document." ma:contentTypeScope="" ma:versionID="e80c5114b821355bea499f24a67137fe">
  <xsd:schema xmlns:xsd="http://www.w3.org/2001/XMLSchema" xmlns:xs="http://www.w3.org/2001/XMLSchema" xmlns:p="http://schemas.microsoft.com/office/2006/metadata/properties" xmlns:ns2="87f586b0-4bf2-4bcc-93d6-3eb38e5d8997" xmlns:ns3="584f4fa5-896f-460b-a03a-776aa3de0d81" targetNamespace="http://schemas.microsoft.com/office/2006/metadata/properties" ma:root="true" ma:fieldsID="1fce5cfebc9682d8dad239fa8a3a2857" ns2:_="" ns3:_="">
    <xsd:import namespace="87f586b0-4bf2-4bcc-93d6-3eb38e5d8997"/>
    <xsd:import namespace="584f4fa5-896f-460b-a03a-776aa3de0d8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f586b0-4bf2-4bcc-93d6-3eb38e5d899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84f4fa5-896f-460b-a03a-776aa3de0d81"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860A43-2639-4FD1-AA6E-A74437A02ABE}">
  <ds:schemaRefs>
    <ds:schemaRef ds:uri="http://schemas.microsoft.com/DataMashup"/>
  </ds:schemaRefs>
</ds:datastoreItem>
</file>

<file path=customXml/itemProps2.xml><?xml version="1.0" encoding="utf-8"?>
<ds:datastoreItem xmlns:ds="http://schemas.openxmlformats.org/officeDocument/2006/customXml" ds:itemID="{AFD6523A-D542-4067-89EF-85F88A4A4FE4}">
  <ds:schemaRefs>
    <ds:schemaRef ds:uri="http://purl.org/dc/terms/"/>
    <ds:schemaRef ds:uri="87f586b0-4bf2-4bcc-93d6-3eb38e5d8997"/>
    <ds:schemaRef ds:uri="http://purl.org/dc/elements/1.1/"/>
    <ds:schemaRef ds:uri="584f4fa5-896f-460b-a03a-776aa3de0d81"/>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936E6C31-5124-4A4C-A1BC-CD536D81F789}">
  <ds:schemaRefs>
    <ds:schemaRef ds:uri="http://schemas.microsoft.com/sharepoint/v3/contenttype/forms"/>
  </ds:schemaRefs>
</ds:datastoreItem>
</file>

<file path=customXml/itemProps4.xml><?xml version="1.0" encoding="utf-8"?>
<ds:datastoreItem xmlns:ds="http://schemas.openxmlformats.org/officeDocument/2006/customXml" ds:itemID="{6F7460DA-AEDB-4437-8F11-41A4E2B2E5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f586b0-4bf2-4bcc-93d6-3eb38e5d8997"/>
    <ds:schemaRef ds:uri="584f4fa5-896f-460b-a03a-776aa3de0d8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10</vt:i4>
      </vt:variant>
    </vt:vector>
  </HeadingPairs>
  <TitlesOfParts>
    <vt:vector size="19" baseType="lpstr">
      <vt:lpstr>ADMIN</vt:lpstr>
      <vt:lpstr>Summary Report_Non-Airport</vt:lpstr>
      <vt:lpstr>Summary Report ALL LOOKUP_AIR</vt:lpstr>
      <vt:lpstr>Summary Report ALL LOOKUP_NOAIR</vt:lpstr>
      <vt:lpstr>DATA DL_AIR</vt:lpstr>
      <vt:lpstr>DATA DL_NOAIR</vt:lpstr>
      <vt:lpstr>County $ Summary (-Airport)</vt:lpstr>
      <vt:lpstr>5-YR CIP Funding Gap (-Airport)</vt:lpstr>
      <vt:lpstr>Summary Report_Airport</vt:lpstr>
      <vt:lpstr>'5-YR CIP Funding Gap (-Airport)'!Print_Area</vt:lpstr>
      <vt:lpstr>'County $ Summary (-Airport)'!Print_Area</vt:lpstr>
      <vt:lpstr>'Summary Report ALL LOOKUP_AIR'!Print_Area</vt:lpstr>
      <vt:lpstr>'Summary Report ALL LOOKUP_NOAIR'!Print_Area</vt:lpstr>
      <vt:lpstr>'Summary Report_Airport'!Print_Area</vt:lpstr>
      <vt:lpstr>'Summary Report_Non-Airport'!Print_Area</vt:lpstr>
      <vt:lpstr>'Summary Report ALL LOOKUP_AIR'!Print_Titles</vt:lpstr>
      <vt:lpstr>'Summary Report ALL LOOKUP_NOAIR'!Print_Titles</vt:lpstr>
      <vt:lpstr>'Summary Report_Airport'!Print_Titles</vt:lpstr>
      <vt:lpstr>'Summary Report_Non-Airport'!Print_Titles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Masterson, Vincent</dc:creator>
  <cp:lastModifiedBy>Vincent Masterson</cp:lastModifiedBy>
  <cp:lastPrinted>2026-07-22T21:33:20Z</cp:lastPrinted>
  <dcterms:created xsi:type="dcterms:W3CDTF">2023-08-09T18:37:15Z</dcterms:created>
  <dcterms:modified xsi:type="dcterms:W3CDTF">2026-08-10T17:33:49Z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0x010100059B5F46217C2B43A7710955F9815135</vt:lpwstr>
  </property>
</Properties>
</file>